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17" i="431"/>
  <c r="O21" i="431"/>
  <c r="P11" i="431"/>
  <c r="P15" i="431"/>
  <c r="P19" i="431"/>
  <c r="Q9" i="431"/>
  <c r="Q13" i="431"/>
  <c r="Q17" i="431"/>
  <c r="Q21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O22" i="431"/>
  <c r="P12" i="431"/>
  <c r="P16" i="431"/>
  <c r="P20" i="431"/>
  <c r="Q10" i="431"/>
  <c r="Q14" i="431"/>
  <c r="Q18" i="431"/>
  <c r="Q22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Q15" i="431"/>
  <c r="Q19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F8" i="431"/>
  <c r="M8" i="431"/>
  <c r="D8" i="431"/>
  <c r="N8" i="431"/>
  <c r="Q8" i="431"/>
  <c r="C8" i="431"/>
  <c r="J8" i="431"/>
  <c r="L8" i="431"/>
  <c r="O8" i="431"/>
  <c r="G8" i="431"/>
  <c r="P8" i="431"/>
  <c r="I8" i="431"/>
  <c r="E8" i="431"/>
  <c r="H8" i="431"/>
  <c r="K8" i="431"/>
  <c r="R20" i="431" l="1"/>
  <c r="S20" i="431"/>
  <c r="S16" i="431"/>
  <c r="R16" i="431"/>
  <c r="R12" i="431"/>
  <c r="S12" i="431"/>
  <c r="R19" i="431"/>
  <c r="S19" i="431"/>
  <c r="R15" i="431"/>
  <c r="S15" i="431"/>
  <c r="R11" i="431"/>
  <c r="S11" i="431"/>
  <c r="S22" i="431"/>
  <c r="R22" i="431"/>
  <c r="S18" i="431"/>
  <c r="R18" i="431"/>
  <c r="S14" i="431"/>
  <c r="R14" i="431"/>
  <c r="S10" i="431"/>
  <c r="R10" i="431"/>
  <c r="S21" i="431"/>
  <c r="R21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31" i="414" l="1"/>
  <c r="D23" i="414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J3" i="372" l="1"/>
  <c r="N3" i="372"/>
  <c r="F3" i="372"/>
  <c r="J12" i="339"/>
  <c r="H3" i="390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<sst xmlns="http://schemas.openxmlformats.org/spreadsheetml/2006/main" count="18635" uniqueCount="2082">
  <si>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</si>
  <si>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</si>
  <si>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</si>
  <si>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</si>
  <si>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</si>
  <si>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</si>
  <si>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</si>
  <si>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</si>
  <si>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</si>
  <si>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</si>
  <si>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</si>
  <si>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</si>
  <si>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</si>
  <si>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</si>
  <si>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</si>
  <si>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</si>
  <si>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</si>
  <si>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</si>
  <si>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</si>
  <si>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</si>
  <si>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</si>
  <si>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</si>
  <si>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</si>
  <si>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</si>
  <si>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</si>
  <si>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</si>
  <si>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</si>
  <si>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</si>
  <si>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</si>
  <si>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</si>
  <si>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</si>
  <si>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</si>
  <si>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</si>
  <si>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</si>
  <si>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</si>
  <si>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</si>
  <si>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</si>
  <si>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</si>
  <si>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</si>
  <si>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</si>
  <si>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</si>
  <si>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</si>
  <si>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</si>
  <si>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</si>
  <si>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</si>
  <si>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</si>
  <si>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</si>
  <si>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</si>
  <si>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</si>
  <si>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</si>
  <si>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</si>
  <si>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</si>
  <si>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</si>
  <si>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</si>
  <si>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</si>
  <si>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</si>
  <si>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</si>
  <si>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</si>
  <si>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</si>
  <si>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</si>
  <si>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</si>
  <si>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</si>
  <si>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</si>
  <si>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</si>
  <si>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</si>
  <si>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</si>
  <si>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</si>
  <si>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</si>
  <si>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</si>
  <si>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</si>
  <si>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</si>
  <si>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</si>
  <si>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</si>
  <si>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</si>
  <si>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</si>
  <si>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</si>
  <si>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</si>
  <si>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</si>
  <si>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</si>
  <si>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</si>
  <si>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</si>
  <si>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</si>
  <si>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</si>
  <si>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</si>
  <si>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</si>
  <si>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</si>
  <si>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</si>
  <si>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</si>
  <si>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</si>
  <si>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</si>
  <si>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</si>
  <si>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</si>
  <si>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</si>
  <si>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</si>
  <si>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</si>
  <si>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</si>
  <si>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</si>
  <si>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</si>
  <si>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</si>
  <si>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</si>
  <si>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</si>
  <si>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</si>
  <si>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</si>
  <si>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</si>
  <si>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</si>
  <si>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</si>
  <si>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</si>
  <si>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</si>
  <si>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</si>
  <si>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</si>
  <si>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</si>
  <si>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</si>
  <si>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</si>
  <si>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</si>
  <si>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</si>
  <si>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</si>
  <si>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</si>
  <si>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</si>
  <si>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</si>
  <si>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</si>
  <si>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</si>
  <si>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</si>
  <si>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</si>
  <si>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</si>
  <si>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</si>
  <si>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</si>
  <si>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</si>
  <si>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</si>
  <si>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</si>
  <si>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</si>
  <si>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</si>
  <si>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</si>
  <si>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</si>
  <si>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</si>
  <si>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</si>
  <si>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</si>
  <si>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</si>
  <si>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</si>
  <si>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</si>
  <si>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</si>
  <si>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</si>
  <si>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</si>
  <si>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</si>
  <si>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</si>
  <si>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</si>
  <si>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</si>
  <si>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</si>
  <si>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</si>
  <si>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</si>
  <si>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</si>
  <si>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</si>
  <si>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</si>
  <si>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</si>
  <si>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</si>
  <si>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</si>
  <si>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</si>
  <si>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</si>
  <si>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</si>
  <si>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</si>
  <si>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</si>
  <si>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</si>
  <si>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</si>
  <si>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</si>
  <si>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</si>
  <si>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</si>
  <si>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</si>
  <si>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</si>
  <si>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</si>
  <si>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</si>
  <si>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</si>
  <si>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</si>
  <si>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</si>
  <si>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</si>
  <si>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</si>
  <si>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</si>
  <si>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</si>
  <si>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</si>
  <si>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</si>
  <si>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</si>
  <si>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</si>
  <si>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</si>
  <si>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</si>
  <si>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</si>
  <si>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</si>
  <si>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</si>
  <si>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</si>
  <si>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</si>
  <si>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</si>
  <si>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</si>
  <si>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</si>
  <si>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</si>
  <si>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</si>
  <si>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</si>
  <si>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</si>
  <si>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</si>
  <si>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</si>
  <si>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</si>
  <si>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</si>
  <si>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</si>
  <si>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</si>
  <si>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</si>
  <si>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</si>
  <si>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</si>
  <si>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</si>
  <si>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</si>
  <si>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</si>
  <si>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</si>
  <si>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</si>
  <si>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</si>
  <si>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</si>
  <si>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</si>
  <si>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</si>
  <si>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</si>
  <si>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</si>
  <si>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</si>
  <si>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</si>
  <si>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</si>
  <si>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</si>
  <si>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</si>
  <si>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</si>
  <si>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</si>
  <si>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</si>
  <si>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</si>
  <si>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</si>
  <si>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</si>
  <si>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</si>
  <si>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</si>
  <si>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</si>
  <si>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</si>
  <si>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</si>
  <si>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</si>
  <si>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</si>
  <si>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</si>
  <si>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</si>
  <si>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</si>
  <si>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</si>
  <si>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</si>
  <si>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</si>
  <si>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</si>
  <si>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</si>
  <si>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</si>
  <si>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</si>
  <si>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</si>
  <si>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</si>
  <si>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</si>
  <si>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</si>
  <si>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</si>
  <si>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</si>
  <si>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</si>
  <si>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</si>
  <si>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</si>
  <si>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</si>
  <si>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</si>
  <si>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</si>
  <si>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</si>
  <si>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</si>
  <si>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</si>
  <si>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</si>
  <si>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</si>
  <si>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</si>
  <si>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</si>
  <si>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</si>
  <si>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</si>
  <si>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</si>
  <si>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</si>
  <si>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</si>
  <si>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</si>
  <si>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</si>
  <si>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</si>
  <si>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</si>
  <si>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</si>
  <si>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</si>
  <si>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</si>
  <si>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</si>
  <si>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</si>
  <si>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</si>
  <si>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</si>
  <si>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</si>
  <si>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</si>
  <si>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</si>
  <si>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</si>
  <si>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</si>
  <si>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</si>
  <si>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</si>
  <si>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</si>
  <si>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</si>
  <si>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</si>
  <si>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</si>
  <si>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</si>
  <si>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</si>
  <si>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</si>
  <si>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</si>
  <si>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</si>
  <si>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</si>
  <si>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Kč (tisíce)</t>
  </si>
  <si>
    <t>Rozdíly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</si>
  <si>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</si>
  <si>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</si>
  <si>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</si>
  <si>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</si>
  <si>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</si>
  <si>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</si>
  <si>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</si>
  <si>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</si>
  <si>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</si>
  <si>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</si>
  <si>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</si>
  <si>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</si>
  <si>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</si>
  <si>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</si>
  <si>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</si>
  <si>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</si>
  <si>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</si>
  <si>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</si>
  <si>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</si>
  <si>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</si>
  <si>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</si>
  <si>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</si>
  <si>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</si>
  <si>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</si>
  <si>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</si>
  <si>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</si>
  <si>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</si>
  <si>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</si>
  <si>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</si>
  <si>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</si>
  <si>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</si>
  <si>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</si>
  <si>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</si>
  <si>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</si>
  <si>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</si>
  <si>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</si>
  <si>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</si>
  <si>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</si>
  <si>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</si>
  <si>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</si>
  <si>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</si>
  <si>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</si>
  <si>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</si>
  <si>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</si>
  <si>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</si>
  <si>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</si>
  <si>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</si>
  <si>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</si>
  <si>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</si>
  <si>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</si>
  <si>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</si>
  <si>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</si>
  <si>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</si>
  <si>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</si>
  <si>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</si>
  <si>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</si>
  <si>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--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</si>
  <si>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</si>
  <si>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</si>
  <si>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</si>
  <si>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</si>
  <si>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</si>
  <si>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</si>
  <si>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</si>
  <si>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</si>
  <si>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</si>
  <si>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</si>
  <si>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</si>
  <si>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</si>
  <si>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</si>
  <si>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</si>
  <si>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</si>
  <si>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</si>
  <si>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</si>
  <si>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</si>
  <si>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</si>
  <si>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</si>
  <si>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</si>
  <si>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</si>
  <si>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</si>
  <si>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</si>
  <si>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</si>
  <si>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</si>
  <si>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</si>
  <si>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</si>
  <si>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</si>
  <si>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</si>
  <si>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</si>
  <si>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</si>
  <si>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</si>
  <si>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</si>
  <si>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</si>
  <si>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</si>
  <si>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</si>
  <si>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</si>
  <si>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</si>
  <si>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</si>
  <si>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</si>
  <si>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</si>
  <si>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</si>
  <si>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</si>
  <si>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</si>
  <si>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</si>
  <si>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</si>
  <si>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</si>
  <si>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</si>
  <si>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</si>
  <si>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</si>
  <si>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</si>
  <si>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</si>
  <si>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</si>
  <si>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</si>
  <si>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</si>
  <si>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</si>
  <si>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</si>
  <si>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</si>
  <si>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</si>
  <si>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</si>
  <si>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</si>
  <si>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</si>
  <si>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</si>
  <si>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</si>
  <si>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</si>
  <si>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</si>
  <si>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</si>
  <si>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</si>
  <si>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</si>
  <si>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</si>
  <si>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</si>
  <si>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</si>
  <si>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51874004     služby poradenské (odborní poradci)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</si>
  <si>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</si>
  <si>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</si>
  <si>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</si>
  <si>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</si>
  <si>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</si>
  <si>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</si>
  <si>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</si>
  <si>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</si>
  <si>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</si>
  <si>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</si>
  <si>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</si>
  <si>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</si>
  <si>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</si>
  <si>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</si>
  <si>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</si>
  <si>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</si>
  <si>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</si>
  <si>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</si>
  <si>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</si>
  <si>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</si>
  <si>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</si>
  <si>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</si>
  <si>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</si>
  <si>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</si>
  <si>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</si>
  <si>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</si>
  <si>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</si>
  <si>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</si>
  <si>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</si>
  <si>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</si>
  <si>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</si>
  <si>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</si>
  <si>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</si>
  <si>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</si>
  <si>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</si>
  <si>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</si>
  <si>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</si>
  <si>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</si>
  <si>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</si>
  <si>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</si>
  <si>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</si>
  <si>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</si>
  <si>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</si>
  <si>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</si>
  <si>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</si>
  <si>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</si>
  <si>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</si>
  <si>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</si>
  <si>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</si>
  <si>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</si>
  <si>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</si>
  <si>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</si>
  <si>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</si>
  <si>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</si>
  <si>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</si>
  <si>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</si>
  <si>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</si>
  <si>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</si>
  <si>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</si>
  <si>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</si>
  <si>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</si>
  <si>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</si>
  <si>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</si>
  <si>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</si>
  <si>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</si>
  <si>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</si>
  <si>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</si>
  <si>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</si>
  <si>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</si>
  <si>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</si>
  <si>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</si>
  <si>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</si>
  <si>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</si>
  <si>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</si>
  <si>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</si>
  <si>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</si>
  <si>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</si>
  <si>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</si>
  <si>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</si>
  <si>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</si>
  <si>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</si>
  <si>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</si>
  <si>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</si>
  <si>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</si>
  <si>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</si>
  <si>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</si>
  <si>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</si>
  <si>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</si>
  <si>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</si>
  <si>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</si>
  <si>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</si>
  <si>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</si>
  <si>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</si>
  <si>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</si>
  <si>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</si>
  <si>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</si>
  <si>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</si>
  <si>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</si>
  <si>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</si>
  <si>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</si>
  <si>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</si>
  <si>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</si>
  <si>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</si>
  <si>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</si>
  <si>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</si>
  <si>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</si>
  <si>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</si>
  <si>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</si>
  <si>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</si>
  <si>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</si>
  <si>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</si>
  <si>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</si>
  <si>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</si>
  <si>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</si>
  <si>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</si>
  <si>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</si>
  <si>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</si>
  <si>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</si>
  <si>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</si>
  <si>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</si>
  <si>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</si>
  <si>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</si>
  <si>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</si>
  <si>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</si>
  <si>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</si>
  <si>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</si>
  <si>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</si>
  <si>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</si>
  <si>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</si>
  <si>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</si>
  <si>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</si>
  <si>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</si>
  <si>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</si>
  <si>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</si>
  <si>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</si>
  <si>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</si>
  <si>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</si>
  <si>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</si>
  <si>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</si>
  <si>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</si>
  <si>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</si>
  <si>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</si>
  <si>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</si>
  <si>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</si>
  <si>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</si>
  <si>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</si>
  <si>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</si>
  <si>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</si>
  <si>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</si>
  <si>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</si>
  <si>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</si>
  <si>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</si>
  <si>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</si>
  <si>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</si>
  <si>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</si>
  <si>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</si>
  <si>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</si>
  <si>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</si>
  <si>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</si>
  <si>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 30mg tbl.60 VULM</t>
  </si>
  <si>
    <t>ALGIFEN NEO</t>
  </si>
  <si>
    <t>POR GTT SOL 1X50ML</t>
  </si>
  <si>
    <t>APAURIN</t>
  </si>
  <si>
    <t>INJ 10X2ML/10MG</t>
  </si>
  <si>
    <t>APO-IBUPROFEN 400 MG</t>
  </si>
  <si>
    <t>POR TBL FLM 100X400MG</t>
  </si>
  <si>
    <t>AQUA PRO INJECTIONE BRAUN</t>
  </si>
  <si>
    <t>INJ SOL 20X10ML-PLA</t>
  </si>
  <si>
    <t>ARDEANUTRISOL G 40</t>
  </si>
  <si>
    <t>INF 1X80ML</t>
  </si>
  <si>
    <t>ASCORUTIN (BLISTR)</t>
  </si>
  <si>
    <t>TBL OBD 50</t>
  </si>
  <si>
    <t>ATARALGIN</t>
  </si>
  <si>
    <t>POR TBL NOB 20</t>
  </si>
  <si>
    <t>ATROPIN BIOTIKA 1MG</t>
  </si>
  <si>
    <t>INJ 10X1ML/1MG</t>
  </si>
  <si>
    <t>P</t>
  </si>
  <si>
    <t>AULIN</t>
  </si>
  <si>
    <t>TBL 15X100MG</t>
  </si>
  <si>
    <t>POR TBL NOB 30X100MG</t>
  </si>
  <si>
    <t>BETALOC ZOK 25 MG</t>
  </si>
  <si>
    <t>TBL RET 28X25MG</t>
  </si>
  <si>
    <t>Carbosorb tbl.20-blistr</t>
  </si>
  <si>
    <t>CODEIN SLOVAKOFARMA 15MG</t>
  </si>
  <si>
    <t>TBL 10X15MG-BLISTR</t>
  </si>
  <si>
    <t>CODEIN SLOVAKOFARMA 30MG</t>
  </si>
  <si>
    <t>TBL 10X30MG-BLISTR</t>
  </si>
  <si>
    <t>DEGAN</t>
  </si>
  <si>
    <t>TBL 40X10MG</t>
  </si>
  <si>
    <t>DUPHALAC</t>
  </si>
  <si>
    <t>667MG/ML POR SOL 1X500ML HDP</t>
  </si>
  <si>
    <t>ECOLAV Výplach očí 100ml</t>
  </si>
  <si>
    <t>100 ml</t>
  </si>
  <si>
    <t>ESPUMISAN</t>
  </si>
  <si>
    <t>PORCPSMOL50X40MG-BL</t>
  </si>
  <si>
    <t>EUTHYROX 112 MIKROGRAMŮ</t>
  </si>
  <si>
    <t>POR TBL NOB 100X112RG II</t>
  </si>
  <si>
    <t>EUTHYROX 50</t>
  </si>
  <si>
    <t>TBL 100X50RG</t>
  </si>
  <si>
    <t>FLECTOR EP GEL</t>
  </si>
  <si>
    <t>DRM GEL 1X60GM</t>
  </si>
  <si>
    <t>HELICID 20 ZENTIVA</t>
  </si>
  <si>
    <t>POR CPS ETD 28X20MG</t>
  </si>
  <si>
    <t>POR CPS ETD 90X20MG</t>
  </si>
  <si>
    <t>HEPAROID LECIVA</t>
  </si>
  <si>
    <t>UNG 1X30GM</t>
  </si>
  <si>
    <t>CHLORID SODNÝ 0,9% BRAUN</t>
  </si>
  <si>
    <t>INF SOL 10X1000MLPLAH</t>
  </si>
  <si>
    <t>IBALGIN 200</t>
  </si>
  <si>
    <t>POR TBL FLM 24X200MG</t>
  </si>
  <si>
    <t>KL TBL MAGN.LACT 0,5G+B6 0,02G, 100TBL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</si>
  <si>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</si>
  <si>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</si>
  <si>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</si>
  <si>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</si>
  <si>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</si>
  <si>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</si>
  <si>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1,5</t>
  </si>
  <si>
    <t>POR TBL NOB 30X1.5MG</t>
  </si>
  <si>
    <t>LEXAURIN 3</t>
  </si>
  <si>
    <t>3MG TBL NOB 30</t>
  </si>
  <si>
    <t>LOPERON CPS</t>
  </si>
  <si>
    <t>POR CPS DUR 20X2MG</t>
  </si>
  <si>
    <t>MAGNESIUM SULFURICUM BIOTIKA</t>
  </si>
  <si>
    <t>INJ 5X10ML 10%</t>
  </si>
  <si>
    <t>MUCOSOLVAN</t>
  </si>
  <si>
    <t>POR GTT SOL+INH SOL 60ML</t>
  </si>
  <si>
    <t>MUCOSOLVAN JUNIOR</t>
  </si>
  <si>
    <t>POR SIR 1X100ML</t>
  </si>
  <si>
    <t>NASIVIN 0,05%</t>
  </si>
  <si>
    <t>NAS GTT SOL 10ML</t>
  </si>
  <si>
    <t>NAS SPR SOL 10ML-SK</t>
  </si>
  <si>
    <t>NASIVIN Sensitive 0,025%</t>
  </si>
  <si>
    <t>nas.spr.sol.1x10ml</t>
  </si>
  <si>
    <t>NITROGLYCERIN SLOVAKOFARMA</t>
  </si>
  <si>
    <t>TBL 20X0.5MG</t>
  </si>
  <si>
    <t>NOVALGIN</t>
  </si>
  <si>
    <t>TBL OBD 20X500MG</t>
  </si>
  <si>
    <t>PANCREOLAN FORTE</t>
  </si>
  <si>
    <t>POR TBL ENT 60X220MG</t>
  </si>
  <si>
    <t>TBL ENT 30X220MG</t>
  </si>
  <si>
    <t>PARALEN 500</t>
  </si>
  <si>
    <t>POR TBL NOB 12X500MG</t>
  </si>
  <si>
    <t>PREDNISON 20 LECIVA</t>
  </si>
  <si>
    <t>TBL 20X20MG(BLISTR)</t>
  </si>
  <si>
    <t>SANVAL 10 MG</t>
  </si>
  <si>
    <t>POR TBL FLM 20X10MG</t>
  </si>
  <si>
    <t>SEPTOLETE D</t>
  </si>
  <si>
    <t>PAS 30X1MG II</t>
  </si>
  <si>
    <t>SUPP.GLYCERINI SANOVA Glycerín.čípky Extra 3g 10ks</t>
  </si>
  <si>
    <t>TBL.CALCII CARBON.PRAEC.0.5 MVM</t>
  </si>
  <si>
    <t>TBL 50X0.5GM</t>
  </si>
  <si>
    <t>VENTOLIN INHALER N</t>
  </si>
  <si>
    <t>INHSUSPSS200X100RG</t>
  </si>
  <si>
    <t>VERAL 1% GEL</t>
  </si>
  <si>
    <t>DRM GEL 1X50GM II</t>
  </si>
  <si>
    <t>Vitar Soda tbl.150</t>
  </si>
  <si>
    <t>neleč.</t>
  </si>
  <si>
    <t>ZOLPIDEM MYLAN</t>
  </si>
  <si>
    <t>ACIDUM ASCORBICUM</t>
  </si>
  <si>
    <t>INJ 5X5ML</t>
  </si>
  <si>
    <t>ATROVENT 0.025%</t>
  </si>
  <si>
    <t>INH SOL 1X20ML</t>
  </si>
  <si>
    <t>ATROVENT N</t>
  </si>
  <si>
    <t>INH SOL PSS200X20RG</t>
  </si>
  <si>
    <t>CALCIUM BIOTIKA</t>
  </si>
  <si>
    <t>INJ 10X10ML/1GM</t>
  </si>
  <si>
    <t>DEXAMED</t>
  </si>
  <si>
    <t>INJ 10X2ML/8MG</t>
  </si>
  <si>
    <t>DIAZEPAM SLOVAKOFARMA</t>
  </si>
  <si>
    <t>TBL 20X5MG</t>
  </si>
  <si>
    <t>DITHIADEN</t>
  </si>
  <si>
    <t>TBL 20X2MG</t>
  </si>
  <si>
    <t>INJ 10X2ML</t>
  </si>
  <si>
    <t>DZ OCTENISEPT 250 ml</t>
  </si>
  <si>
    <t>sprej</t>
  </si>
  <si>
    <t>FUROSEMID BIOTIKA</t>
  </si>
  <si>
    <t>INJ 5X2ML/20MG</t>
  </si>
  <si>
    <t>INF SOL 20X100MLPELAH</t>
  </si>
  <si>
    <t>INF SOL 10X250MLPELAH</t>
  </si>
  <si>
    <t>IR AC.BORICI AQ.OPHTAL. 250 ml</t>
  </si>
  <si>
    <t xml:space="preserve">IR OČNÍ VODA </t>
  </si>
  <si>
    <t>KL BARVA NA  DETI 20 g</t>
  </si>
  <si>
    <t>KL BENZINUM 500 ml/330g HVLP</t>
  </si>
  <si>
    <t>KL BENZINUM 900ml/ 600g</t>
  </si>
  <si>
    <t>KL ETHANOL.C.BENZINO 160G</t>
  </si>
  <si>
    <t>KL ETHANOLUM BENZ.DENAT. 900 ml / 720g/</t>
  </si>
  <si>
    <t>NATRIUM CHLORATUM BIOTIKA ISOT.</t>
  </si>
  <si>
    <t>INJ 10X10ML</t>
  </si>
  <si>
    <t>NITROMINT</t>
  </si>
  <si>
    <t>0,4MG/DÁV SPR SLG 10G II</t>
  </si>
  <si>
    <t>NORADRENALIN LECIVA</t>
  </si>
  <si>
    <t>INJ 5X5ML/2500MG</t>
  </si>
  <si>
    <t>STADALAX</t>
  </si>
  <si>
    <t>POR TBL OBD 20X5MG</t>
  </si>
  <si>
    <t>SUPPOSITORIA GLYCERINI LECIVA</t>
  </si>
  <si>
    <t>SUP 10X2.35GM</t>
  </si>
  <si>
    <t>TENSAMIN</t>
  </si>
  <si>
    <t>INJ 10X5ML</t>
  </si>
  <si>
    <t>TENSIOMIN</t>
  </si>
  <si>
    <t>TBL 30X25MG</t>
  </si>
  <si>
    <t>TORECAN</t>
  </si>
  <si>
    <t>INJ 5X1ML/6.5MG</t>
  </si>
  <si>
    <t>léky - RTG diagnostika ZUL (LEK)</t>
  </si>
  <si>
    <t>RAPISCAN 400 MCG</t>
  </si>
  <si>
    <t>INJ SOL 1X5ML</t>
  </si>
  <si>
    <t>0,9 % SODIUM CHLORIDE KABI</t>
  </si>
  <si>
    <t>1x1000 ml FFlx</t>
  </si>
  <si>
    <t>0.9% W/V SODIUM CHLORIDE I.V.</t>
  </si>
  <si>
    <t>INJ 20X10ML</t>
  </si>
  <si>
    <t>INJ 20X20ML</t>
  </si>
  <si>
    <t>ANALGIN</t>
  </si>
  <si>
    <t>INJ SOL 5X5ML</t>
  </si>
  <si>
    <t>ARDEAOSMOSOL MA 20</t>
  </si>
  <si>
    <t>200G/L INF SOL 10X200ML</t>
  </si>
  <si>
    <t>ARDEAOSMOSOL MA 20 (Mannitol)</t>
  </si>
  <si>
    <t>INF 1X200ML</t>
  </si>
  <si>
    <t>BUSCOPAN</t>
  </si>
  <si>
    <t>INJ 5X1ML/20MG</t>
  </si>
  <si>
    <t>CALCIUM CHLORATUM BIOTIKA</t>
  </si>
  <si>
    <t>Dobutamin Admeda 250 inf.sol50ml</t>
  </si>
  <si>
    <t>HEPARIN LECIVA</t>
  </si>
  <si>
    <t>INJ 1X10ML/50KU</t>
  </si>
  <si>
    <t>INF SOL 10X500MLPELAH</t>
  </si>
  <si>
    <t>MABRON</t>
  </si>
  <si>
    <t>INJ SOL 5X2ML</t>
  </si>
  <si>
    <t>NOVORAPID 100 U/ML</t>
  </si>
  <si>
    <t>INJ SOL 1X10ML</t>
  </si>
  <si>
    <t>IOMERON 400</t>
  </si>
  <si>
    <t>INJ SOL 1X200ML</t>
  </si>
  <si>
    <t>MICROPAQUE CT</t>
  </si>
  <si>
    <t>SUS 1X2000ML/100GM</t>
  </si>
  <si>
    <t>ULTRAVIST 370</t>
  </si>
  <si>
    <t>INJ SOL 8X500ML</t>
  </si>
  <si>
    <t>ULTRAVIST-370</t>
  </si>
  <si>
    <t>INJ 10X50ML</t>
  </si>
  <si>
    <t>INJ 10X100ML</t>
  </si>
  <si>
    <t>léky - centra (LEK)</t>
  </si>
  <si>
    <t>THYROGEN 0.9 MG</t>
  </si>
  <si>
    <t>INJ PLV SOL 2X0.9MG</t>
  </si>
  <si>
    <t>2211 - KNM: lůžkové oddělení 40</t>
  </si>
  <si>
    <t>2221 - KNM: ambulance</t>
  </si>
  <si>
    <t>2251 - KNM: přístr.pracoviště - PET</t>
  </si>
  <si>
    <t>A06AD11 - LAKTULÓZA</t>
  </si>
  <si>
    <t>A10AB05 - INZULIN ASPART</t>
  </si>
  <si>
    <t>C03CA01 - FUROSEMID</t>
  </si>
  <si>
    <t>H03AA01 - LEVOTHYROXIN, SODNÁ SŮL</t>
  </si>
  <si>
    <t>M01AX17 - NIMESULID</t>
  </si>
  <si>
    <t>N02BB02 - SODNÁ SŮL METAMIZOLU</t>
  </si>
  <si>
    <t>N05CF02 - ZOLPIDEM</t>
  </si>
  <si>
    <t>R03AC02 - SALBUTAMOL</t>
  </si>
  <si>
    <t>V08AB05 - JOPROMID</t>
  </si>
  <si>
    <t>V08AB10 - JOMEPROL</t>
  </si>
  <si>
    <t>A06AD11</t>
  </si>
  <si>
    <t>215715</t>
  </si>
  <si>
    <t>667G/L POR SOL 1X500ML II</t>
  </si>
  <si>
    <t>H03AA01</t>
  </si>
  <si>
    <t>147458</t>
  </si>
  <si>
    <t>EUTHYROX</t>
  </si>
  <si>
    <t>112MCG TBL NOB 100 II</t>
  </si>
  <si>
    <t>169714</t>
  </si>
  <si>
    <t>LETROX</t>
  </si>
  <si>
    <t>125MCG TBL NOB 100</t>
  </si>
  <si>
    <t>187425</t>
  </si>
  <si>
    <t>50MCG TBL NOB 100</t>
  </si>
  <si>
    <t>187427</t>
  </si>
  <si>
    <t>100MCG TBL NOB 100</t>
  </si>
  <si>
    <t>69189</t>
  </si>
  <si>
    <t>M01AX17</t>
  </si>
  <si>
    <t>12891</t>
  </si>
  <si>
    <t>100MG TBL NOB 15</t>
  </si>
  <si>
    <t>12892</t>
  </si>
  <si>
    <t>100MG TBL NOB 30</t>
  </si>
  <si>
    <t>N02BB02</t>
  </si>
  <si>
    <t>55823</t>
  </si>
  <si>
    <t>NOVALGIN TABLETY</t>
  </si>
  <si>
    <t>500MG TBL FLM 20</t>
  </si>
  <si>
    <t>N05CF02</t>
  </si>
  <si>
    <t>146894</t>
  </si>
  <si>
    <t>10MG TBL FLM 20</t>
  </si>
  <si>
    <t>R03AC02</t>
  </si>
  <si>
    <t>31934</t>
  </si>
  <si>
    <t>100MCG/DÁV INH SUS PSS 200DÁV</t>
  </si>
  <si>
    <t>C03CA01</t>
  </si>
  <si>
    <t>2133</t>
  </si>
  <si>
    <t>10MG/ML INJ SOL 5X2ML</t>
  </si>
  <si>
    <t>55824</t>
  </si>
  <si>
    <t>NOVALGIN INJEKCE</t>
  </si>
  <si>
    <t>500MG/ML INJ SOL 5X5ML</t>
  </si>
  <si>
    <t>A10AB05</t>
  </si>
  <si>
    <t>26786</t>
  </si>
  <si>
    <t>NOVORAPID</t>
  </si>
  <si>
    <t>100U/ML INJ SOL 1X10ML</t>
  </si>
  <si>
    <t>V08AB05</t>
  </si>
  <si>
    <t>151208</t>
  </si>
  <si>
    <t>370MG/ML INJ SOL 8X500ML</t>
  </si>
  <si>
    <t>77018</t>
  </si>
  <si>
    <t>370MG/ML INJ SOL 10X50ML</t>
  </si>
  <si>
    <t>77019</t>
  </si>
  <si>
    <t>370MG/ML INJ SOL 10X100ML</t>
  </si>
  <si>
    <t>93626</t>
  </si>
  <si>
    <t>370MG/ML INJ SOL 1X200ML</t>
  </si>
  <si>
    <t>V08AB10</t>
  </si>
  <si>
    <t>22077</t>
  </si>
  <si>
    <t>400MG/ML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</si>
  <si>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</si>
  <si>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</si>
  <si>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</si>
  <si>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</si>
  <si>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</si>
  <si>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</si>
  <si>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</si>
  <si>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</si>
  <si>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</si>
  <si>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</si>
  <si>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</si>
  <si>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</si>
  <si>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</si>
  <si>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</si>
  <si>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</si>
  <si>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</si>
  <si>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</si>
  <si>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Dočkalová Eva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</si>
  <si>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</si>
  <si>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</si>
  <si>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</si>
  <si>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</si>
  <si>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</si>
  <si>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</si>
  <si>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Páterová Jana</t>
  </si>
  <si>
    <t>Polzerová Hana</t>
  </si>
  <si>
    <t>Quinn Libuše</t>
  </si>
  <si>
    <t>LEVOTHYROXIN, SODNÁ SŮL</t>
  </si>
  <si>
    <t>147454</t>
  </si>
  <si>
    <t>88MCG TBL NOB 100 II</t>
  </si>
  <si>
    <t>147460</t>
  </si>
  <si>
    <t>200MCG TBL NOB 100 I</t>
  </si>
  <si>
    <t>147462</t>
  </si>
  <si>
    <t>200MCG TBL NOB 100 II</t>
  </si>
  <si>
    <t>147464</t>
  </si>
  <si>
    <t>137MCG TBL NOB 100 I</t>
  </si>
  <si>
    <t>147466</t>
  </si>
  <si>
    <t>137MCG TBL NOB 100 II</t>
  </si>
  <si>
    <t>172044</t>
  </si>
  <si>
    <t>150MCG TBL NOB 100</t>
  </si>
  <si>
    <t>184245</t>
  </si>
  <si>
    <t>75MCG TBL NOB 100</t>
  </si>
  <si>
    <t>46692</t>
  </si>
  <si>
    <t>46694</t>
  </si>
  <si>
    <t>69191</t>
  </si>
  <si>
    <t>97186</t>
  </si>
  <si>
    <t>100MCG TBL NOB 100 I</t>
  </si>
  <si>
    <t>OMEPRAZOL</t>
  </si>
  <si>
    <t>25365</t>
  </si>
  <si>
    <t>20MG CPS ETD 28</t>
  </si>
  <si>
    <t>PREDNISON</t>
  </si>
  <si>
    <t>2963</t>
  </si>
  <si>
    <t>PREDNISON 20 LÉČIVA</t>
  </si>
  <si>
    <t>20MG TBL NOB 20</t>
  </si>
  <si>
    <t>CHLORID DRASELNÝ</t>
  </si>
  <si>
    <t>17189</t>
  </si>
  <si>
    <t>KALIUM CHLORATUM BIOMEDICA</t>
  </si>
  <si>
    <t>500MG TBL ENT 100</t>
  </si>
  <si>
    <t>199576</t>
  </si>
  <si>
    <t>ELTROXIN</t>
  </si>
  <si>
    <t>115318</t>
  </si>
  <si>
    <t>20MG CPS ETD 90</t>
  </si>
  <si>
    <t>25366</t>
  </si>
  <si>
    <t>LIOTHYRONIN, SODNÁ SŮL</t>
  </si>
  <si>
    <t>185376</t>
  </si>
  <si>
    <t>CYNOMEL</t>
  </si>
  <si>
    <t>0,025MG TBL NOB 30</t>
  </si>
  <si>
    <t>BISOPROLOL</t>
  </si>
  <si>
    <t>47740</t>
  </si>
  <si>
    <t>RIVOCOR 5</t>
  </si>
  <si>
    <t>5MG TBL FLM 30</t>
  </si>
  <si>
    <t>BROMAZEPAM</t>
  </si>
  <si>
    <t>216680</t>
  </si>
  <si>
    <t>3MG TBL NOB 28</t>
  </si>
  <si>
    <t>FAMOTIDIN</t>
  </si>
  <si>
    <t>59595</t>
  </si>
  <si>
    <t>FAMOSAN</t>
  </si>
  <si>
    <t>20MG TBL FLM 50</t>
  </si>
  <si>
    <t>CHOLEKALCIFEROL</t>
  </si>
  <si>
    <t>12023</t>
  </si>
  <si>
    <t>VIGANTOL</t>
  </si>
  <si>
    <t>0,5MG/ML POR GTT SOL 1X10ML</t>
  </si>
  <si>
    <t>219994</t>
  </si>
  <si>
    <t>100MCG TBL NOB 100 II</t>
  </si>
  <si>
    <t>115317</t>
  </si>
  <si>
    <t>132526</t>
  </si>
  <si>
    <t>HELICID 10</t>
  </si>
  <si>
    <t>10MG CPS ETD 28</t>
  </si>
  <si>
    <t>PERINDOPRIL A DIURETIKA</t>
  </si>
  <si>
    <t>122685</t>
  </si>
  <si>
    <t>PRESTARIUM NEO COMBI</t>
  </si>
  <si>
    <t>5MG/1,25MG TBL FLM 30</t>
  </si>
  <si>
    <t>METOPROLOL</t>
  </si>
  <si>
    <t>32225</t>
  </si>
  <si>
    <t>BETALOC ZOK</t>
  </si>
  <si>
    <t>25MG TBL PRO 28</t>
  </si>
  <si>
    <t>Perindopril</t>
  </si>
  <si>
    <t>101203</t>
  </si>
  <si>
    <t>PRESTARIUM NEO</t>
  </si>
  <si>
    <t>5MG TBL FLM 20</t>
  </si>
  <si>
    <t>269</t>
  </si>
  <si>
    <t>PREDNISON 5 LÉČIVA</t>
  </si>
  <si>
    <t>5MG TBL NOB 20</t>
  </si>
  <si>
    <t>THIAMAZOL</t>
  </si>
  <si>
    <t>87149</t>
  </si>
  <si>
    <t>THYROZOL 10</t>
  </si>
  <si>
    <t>10MG TBL FLM 50</t>
  </si>
  <si>
    <t>ALOPURINOL</t>
  </si>
  <si>
    <t>127260</t>
  </si>
  <si>
    <t>ALOPURINOL SANDOZ</t>
  </si>
  <si>
    <t>AMOXICILIN A ENZYMOVÝ INHIBITOR</t>
  </si>
  <si>
    <t>132950</t>
  </si>
  <si>
    <t>AMOKSIKLAV 1 G</t>
  </si>
  <si>
    <t>875MG/125MG TBL FLM 14</t>
  </si>
  <si>
    <t>ATORVASTATIN</t>
  </si>
  <si>
    <t>93015</t>
  </si>
  <si>
    <t>SORTIS</t>
  </si>
  <si>
    <t>10MG TBL FLM 100</t>
  </si>
  <si>
    <t>BETAMETHASON A ANTIBIOTIKA</t>
  </si>
  <si>
    <t>17170</t>
  </si>
  <si>
    <t>BELOGENT</t>
  </si>
  <si>
    <t>0,5MG/G+1MG/G CRM 30G</t>
  </si>
  <si>
    <t>94164</t>
  </si>
  <si>
    <t>CONCOR 5</t>
  </si>
  <si>
    <t>158692</t>
  </si>
  <si>
    <t>BISOPROLOL MYLAN</t>
  </si>
  <si>
    <t>DESLORATADIN</t>
  </si>
  <si>
    <t>26330</t>
  </si>
  <si>
    <t>AERIUS</t>
  </si>
  <si>
    <t>5MG TBL FLM 50</t>
  </si>
  <si>
    <t>27899</t>
  </si>
  <si>
    <t>5MG TBL FLM 90</t>
  </si>
  <si>
    <t>DIOSMIN, KOMBINACE</t>
  </si>
  <si>
    <t>132908</t>
  </si>
  <si>
    <t>DETRALEX</t>
  </si>
  <si>
    <t>500MG TBL FLM 120</t>
  </si>
  <si>
    <t>Jiná</t>
  </si>
  <si>
    <t>98629</t>
  </si>
  <si>
    <t>Jiný</t>
  </si>
  <si>
    <t>Jiná antibiotika pro lokální aplikaci</t>
  </si>
  <si>
    <t>1066</t>
  </si>
  <si>
    <t>FRAMYKOIN</t>
  </si>
  <si>
    <t>250IU/G+5,2MG/G UNG 10G</t>
  </si>
  <si>
    <t>KODEIN</t>
  </si>
  <si>
    <t>56992</t>
  </si>
  <si>
    <t>CODEIN SLOVAKOFARMA</t>
  </si>
  <si>
    <t>15MG TBL NOB 10</t>
  </si>
  <si>
    <t>90</t>
  </si>
  <si>
    <t>30MG TBL NOB 10</t>
  </si>
  <si>
    <t>KYSELINA ACETYLSALICYLOVÁ</t>
  </si>
  <si>
    <t>155782</t>
  </si>
  <si>
    <t>GODASAL 100</t>
  </si>
  <si>
    <t>100MG/50MG TBL NOB 100</t>
  </si>
  <si>
    <t>LÉČIVA K TERAPII ONEMOCNĚNÍ JATER</t>
  </si>
  <si>
    <t>125753</t>
  </si>
  <si>
    <t>ESSENTIALE FORTE N</t>
  </si>
  <si>
    <t>300MG CPS DUR 100</t>
  </si>
  <si>
    <t>147452</t>
  </si>
  <si>
    <t>88MCG TBL NOB 100 I</t>
  </si>
  <si>
    <t>147456</t>
  </si>
  <si>
    <t>112MCG TBL NOB 100 I</t>
  </si>
  <si>
    <t>30021</t>
  </si>
  <si>
    <t>47133</t>
  </si>
  <si>
    <t>LETROX 150</t>
  </si>
  <si>
    <t>POR TBL NOB 100X150RG</t>
  </si>
  <si>
    <t>MEDROXYPROGESTERON A ESTROGEN</t>
  </si>
  <si>
    <t>14628</t>
  </si>
  <si>
    <t>DIVINA</t>
  </si>
  <si>
    <t>2MG+2MG/10MG TBL NOB 3X21</t>
  </si>
  <si>
    <t>MIRTAZAPIN</t>
  </si>
  <si>
    <t>146071</t>
  </si>
  <si>
    <t>MIRTAZAPIN MYLAN</t>
  </si>
  <si>
    <t>30MG POR TBL DIS 30</t>
  </si>
  <si>
    <t>215606</t>
  </si>
  <si>
    <t>101205</t>
  </si>
  <si>
    <t>101211</t>
  </si>
  <si>
    <t>122690</t>
  </si>
  <si>
    <t>5MG/1,25MG TBL FLM 90</t>
  </si>
  <si>
    <t>SERTRALIN</t>
  </si>
  <si>
    <t>53950</t>
  </si>
  <si>
    <t>ZOLOFT</t>
  </si>
  <si>
    <t>50MG TBL FLM 28</t>
  </si>
  <si>
    <t>SODNÁ SŮL METAMIZOLU</t>
  </si>
  <si>
    <t>SPAZMOLYTIKA, PSYCHOLEPTIKA A ANALGETIKA V KOMBINACI</t>
  </si>
  <si>
    <t>91261</t>
  </si>
  <si>
    <t>SPASMOPAN</t>
  </si>
  <si>
    <t>500MG/19,2MG/10MG/0,1MG SUP 5</t>
  </si>
  <si>
    <t>TRIAMCINOLON A ANTISEPTIKA</t>
  </si>
  <si>
    <t>4178</t>
  </si>
  <si>
    <t>TRIAMCINOLON E LÉČIVA</t>
  </si>
  <si>
    <t>1MG/G+10MG/G UNG 1X20G</t>
  </si>
  <si>
    <t>ZOLPIDEM</t>
  </si>
  <si>
    <t>146893</t>
  </si>
  <si>
    <t>146899</t>
  </si>
  <si>
    <t>16286</t>
  </si>
  <si>
    <t>STILNOX</t>
  </si>
  <si>
    <t>PIOGLITAZON</t>
  </si>
  <si>
    <t>193032</t>
  </si>
  <si>
    <t>PIOGLITAZON ACTAVIS</t>
  </si>
  <si>
    <t>30MG TBL NOB 28 KALBLI</t>
  </si>
  <si>
    <t>ITOPRIDUM</t>
  </si>
  <si>
    <t>166760</t>
  </si>
  <si>
    <t>KINITO</t>
  </si>
  <si>
    <t>50MG TBL FLM 100</t>
  </si>
  <si>
    <t>TRETINOIN, KOMBINACE</t>
  </si>
  <si>
    <t>30902</t>
  </si>
  <si>
    <t>AKNEMYCIN PLUS</t>
  </si>
  <si>
    <t>40MG/G+0,25MG/G DRM SOL 25ML</t>
  </si>
  <si>
    <t>181542</t>
  </si>
  <si>
    <t>ACNATAC</t>
  </si>
  <si>
    <t>10MG/G+0,25MG/G GEL 30G</t>
  </si>
  <si>
    <t>Acetylcystein</t>
  </si>
  <si>
    <t>181090</t>
  </si>
  <si>
    <t>ACC SIRUP PRO DĚTI</t>
  </si>
  <si>
    <t>20MG/ML SIR 1X100ML</t>
  </si>
  <si>
    <t>ANTIBIOTIKA V KOMBINACI S OSTATNÍMI LÉČIVY</t>
  </si>
  <si>
    <t>1077</t>
  </si>
  <si>
    <t>OPHTHALMO-FRAMYKOIN COMP.</t>
  </si>
  <si>
    <t>OPH UNG 5G</t>
  </si>
  <si>
    <t>AZITHROMYCIN</t>
  </si>
  <si>
    <t>155861</t>
  </si>
  <si>
    <t>SUMAMED</t>
  </si>
  <si>
    <t>125MG TBL FLM 6</t>
  </si>
  <si>
    <t>28839</t>
  </si>
  <si>
    <t>0,5MG/ML POR SOL 120ML+LŽIČKA</t>
  </si>
  <si>
    <t>DIKLOFENAK</t>
  </si>
  <si>
    <t>54539</t>
  </si>
  <si>
    <t>DOLMINA INJ</t>
  </si>
  <si>
    <t>75MG/3ML INJ SOL 5X3ML</t>
  </si>
  <si>
    <t>DOXYCYKLIN</t>
  </si>
  <si>
    <t>97654</t>
  </si>
  <si>
    <t>DOXYBENE</t>
  </si>
  <si>
    <t>100MG CPS MOL 10</t>
  </si>
  <si>
    <t>Erdostein</t>
  </si>
  <si>
    <t>87076</t>
  </si>
  <si>
    <t>ERDOMED</t>
  </si>
  <si>
    <t>300MG CPS DUR 20</t>
  </si>
  <si>
    <t>FENTERMIN</t>
  </si>
  <si>
    <t>97375</t>
  </si>
  <si>
    <t>ADIPEX RETARD</t>
  </si>
  <si>
    <t>15MG CPS RML 30</t>
  </si>
  <si>
    <t>KETOPROFEN</t>
  </si>
  <si>
    <t>76653</t>
  </si>
  <si>
    <t>KETONAL FORTE</t>
  </si>
  <si>
    <t>100MG TBL FLM 20</t>
  </si>
  <si>
    <t>84003</t>
  </si>
  <si>
    <t>RECTODELT</t>
  </si>
  <si>
    <t>100MG SUP 6</t>
  </si>
  <si>
    <t>ACEBUTOLOL</t>
  </si>
  <si>
    <t>80058</t>
  </si>
  <si>
    <t>SECTRAL</t>
  </si>
  <si>
    <t>400MG TBL FLM 30</t>
  </si>
  <si>
    <t>ALFAKALCIDOL</t>
  </si>
  <si>
    <t>14329</t>
  </si>
  <si>
    <t>ALPHA D3</t>
  </si>
  <si>
    <t>0,25MCG CPS MOL 30</t>
  </si>
  <si>
    <t>85524</t>
  </si>
  <si>
    <t>AMOKSIKLAV 375 MG</t>
  </si>
  <si>
    <t>250MG/125MG TBL FLM 21</t>
  </si>
  <si>
    <t>86148</t>
  </si>
  <si>
    <t>AUGMENTIN 625 MG</t>
  </si>
  <si>
    <t>500MG/125MG TBL FLM 21 II</t>
  </si>
  <si>
    <t>BILASTIN</t>
  </si>
  <si>
    <t>148675</t>
  </si>
  <si>
    <t>XADOS</t>
  </si>
  <si>
    <t>20MG TBL NOB 50</t>
  </si>
  <si>
    <t>176913</t>
  </si>
  <si>
    <t>158716</t>
  </si>
  <si>
    <t>218835</t>
  </si>
  <si>
    <t>5MG TBL FLM 100</t>
  </si>
  <si>
    <t>CETIRIZIN</t>
  </si>
  <si>
    <t>99600</t>
  </si>
  <si>
    <t>ZODAC</t>
  </si>
  <si>
    <t>10MG TBL FLM 90</t>
  </si>
  <si>
    <t>CILAZAPRIL</t>
  </si>
  <si>
    <t>125440</t>
  </si>
  <si>
    <t>INHIBACE</t>
  </si>
  <si>
    <t>2,5MG TBL FLM 100</t>
  </si>
  <si>
    <t>DEXAMETHASON A ANTIINFEKTIVA</t>
  </si>
  <si>
    <t>14479</t>
  </si>
  <si>
    <t>TOBRADEX</t>
  </si>
  <si>
    <t>3MG/G+1MG/G OPH UNG 3,5G</t>
  </si>
  <si>
    <t>180988</t>
  </si>
  <si>
    <t>GENTADEX</t>
  </si>
  <si>
    <t>5MG/ML+1MG/ML OPH GTT SOL 1X5M</t>
  </si>
  <si>
    <t>Digoxin</t>
  </si>
  <si>
    <t>83318</t>
  </si>
  <si>
    <t>DIGOXIN 0,125 LÉČIVA</t>
  </si>
  <si>
    <t>0,125MG TBL NOB 30</t>
  </si>
  <si>
    <t>DROTAVERIN</t>
  </si>
  <si>
    <t>107807</t>
  </si>
  <si>
    <t>NO-SPA</t>
  </si>
  <si>
    <t>40MG TBL NOB 20</t>
  </si>
  <si>
    <t>EZETIMIB</t>
  </si>
  <si>
    <t>47997</t>
  </si>
  <si>
    <t>EZETROL</t>
  </si>
  <si>
    <t>10MG TBL NOB 98 B</t>
  </si>
  <si>
    <t>HOŘČÍK (RŮZNÉ SOLE V KOMBINACI)</t>
  </si>
  <si>
    <t>66555</t>
  </si>
  <si>
    <t>MAGNOSOLV</t>
  </si>
  <si>
    <t>365MG POR GRA SOL SCC 30</t>
  </si>
  <si>
    <t>HYDROKORTISON A ANTIBIOTIKA</t>
  </si>
  <si>
    <t>41515</t>
  </si>
  <si>
    <t>PIMAFUCORT</t>
  </si>
  <si>
    <t>10MG/G+10MG/G+3,5MG/G CRM 15G</t>
  </si>
  <si>
    <t>999999</t>
  </si>
  <si>
    <t>201970</t>
  </si>
  <si>
    <t>PAMYCON NA PŘÍPRAVU KAPEK</t>
  </si>
  <si>
    <t>33000IU/2500IU DRM PLV SOL 1</t>
  </si>
  <si>
    <t>KLARITHROMYCIN</t>
  </si>
  <si>
    <t>75490</t>
  </si>
  <si>
    <t>KLACID 250</t>
  </si>
  <si>
    <t>250MG TBL FLM 14</t>
  </si>
  <si>
    <t>KOMBINACE RŮZNÝCH ANTIBIOTIK</t>
  </si>
  <si>
    <t>1076</t>
  </si>
  <si>
    <t>OPHTHALMO-FRAMYKOIN</t>
  </si>
  <si>
    <t>LEVOCETIRIZIN</t>
  </si>
  <si>
    <t>62806</t>
  </si>
  <si>
    <t>XYZAL</t>
  </si>
  <si>
    <t>0,5MG/ML POR SOL 1X200ML</t>
  </si>
  <si>
    <t>199575</t>
  </si>
  <si>
    <t>MEFENOXALON</t>
  </si>
  <si>
    <t>85656</t>
  </si>
  <si>
    <t>DORSIFLEX</t>
  </si>
  <si>
    <t>200MG TBL NOB 30</t>
  </si>
  <si>
    <t>NIFUROXAZID</t>
  </si>
  <si>
    <t>155871</t>
  </si>
  <si>
    <t>ERCEFURYL 200 MG CPS.</t>
  </si>
  <si>
    <t>200MG CPS DUR 14</t>
  </si>
  <si>
    <t>NIMESULID</t>
  </si>
  <si>
    <t>17187</t>
  </si>
  <si>
    <t>NIMESIL</t>
  </si>
  <si>
    <t>100MG POR GRA SUS 30</t>
  </si>
  <si>
    <t>NORETHISTERON A ESTROGEN</t>
  </si>
  <si>
    <t>56202</t>
  </si>
  <si>
    <t>TRISEQUENS</t>
  </si>
  <si>
    <t>2MG+MG/1MG+1MG TBL FLM 84(3X28</t>
  </si>
  <si>
    <t>96382</t>
  </si>
  <si>
    <t>2MG+MG/1MG+1MG TBL FLM 1X28</t>
  </si>
  <si>
    <t>157258</t>
  </si>
  <si>
    <t>OMEPRAZOL ACTAVIS</t>
  </si>
  <si>
    <t>20MG CPS ETD 100</t>
  </si>
  <si>
    <t>162012</t>
  </si>
  <si>
    <t>10MG/2,5MG TBL FLM 90</t>
  </si>
  <si>
    <t>17965</t>
  </si>
  <si>
    <t>ASENTRA 50</t>
  </si>
  <si>
    <t>50MG TBL FLM 84</t>
  </si>
  <si>
    <t>Spironolakton</t>
  </si>
  <si>
    <t>30434</t>
  </si>
  <si>
    <t>VEROSPIRON</t>
  </si>
  <si>
    <t>25MG TBL NOB 100</t>
  </si>
  <si>
    <t>UHLIČITAN VÁPENATÝ</t>
  </si>
  <si>
    <t>62322</t>
  </si>
  <si>
    <t>MAXI-KALZ 500</t>
  </si>
  <si>
    <t>500MG TBL EFF 20</t>
  </si>
  <si>
    <t>198058</t>
  </si>
  <si>
    <t>SANVAL</t>
  </si>
  <si>
    <t>DIENOGEST A ETHINYLESTRADIOL</t>
  </si>
  <si>
    <t>132824</t>
  </si>
  <si>
    <t>BONADEA</t>
  </si>
  <si>
    <t>2MG/0,03MG TBL FLM 3X21</t>
  </si>
  <si>
    <t>132842</t>
  </si>
  <si>
    <t>53853</t>
  </si>
  <si>
    <t>KLACID 500</t>
  </si>
  <si>
    <t>500MG TBL FLM 14</t>
  </si>
  <si>
    <t>132644</t>
  </si>
  <si>
    <t>500MG TBL NOB 14</t>
  </si>
  <si>
    <t>Meloxikam</t>
  </si>
  <si>
    <t>112561</t>
  </si>
  <si>
    <t>RECOXA</t>
  </si>
  <si>
    <t>15MG TBL NOB 30</t>
  </si>
  <si>
    <t>Alprazolam</t>
  </si>
  <si>
    <t>91788</t>
  </si>
  <si>
    <t>NEUROL 0,25</t>
  </si>
  <si>
    <t>0,25MG TBL NOB 30</t>
  </si>
  <si>
    <t>AMOXICILIN</t>
  </si>
  <si>
    <t>62052</t>
  </si>
  <si>
    <t>DUOMOX 1000</t>
  </si>
  <si>
    <t>1000MG TBL SUS 20</t>
  </si>
  <si>
    <t>5951</t>
  </si>
  <si>
    <t>132811</t>
  </si>
  <si>
    <t>AUGMENTIN 1 G</t>
  </si>
  <si>
    <t>176348</t>
  </si>
  <si>
    <t>BISOPROLOL VITABALANS</t>
  </si>
  <si>
    <t>5MG TBL NOB 30 I</t>
  </si>
  <si>
    <t>168838</t>
  </si>
  <si>
    <t>DASSELTA</t>
  </si>
  <si>
    <t>201454</t>
  </si>
  <si>
    <t>OLFEN</t>
  </si>
  <si>
    <t>140MG EMP MED 5</t>
  </si>
  <si>
    <t>Gestoden a ethinylestradiol</t>
  </si>
  <si>
    <t>6247</t>
  </si>
  <si>
    <t>LUNAFEM</t>
  </si>
  <si>
    <t>0,075MG/0,02MG TBL OBD 3X21 I</t>
  </si>
  <si>
    <t>103788</t>
  </si>
  <si>
    <t>IBUPROFEN</t>
  </si>
  <si>
    <t>162673</t>
  </si>
  <si>
    <t>IBALGIN 400</t>
  </si>
  <si>
    <t>400MG TBL FLM 36</t>
  </si>
  <si>
    <t>KALCITRIOL</t>
  </si>
  <si>
    <t>14937</t>
  </si>
  <si>
    <t>ROCALTROL</t>
  </si>
  <si>
    <t>KLOPIDOGREL</t>
  </si>
  <si>
    <t>149487</t>
  </si>
  <si>
    <t>ZYLLT</t>
  </si>
  <si>
    <t>75MG TBL FLM 100</t>
  </si>
  <si>
    <t>LANSOPRAZOL</t>
  </si>
  <si>
    <t>56102</t>
  </si>
  <si>
    <t>LANZUL</t>
  </si>
  <si>
    <t>30MG CPS DUR 14</t>
  </si>
  <si>
    <t>46693</t>
  </si>
  <si>
    <t>125MCG TBL NOB 50</t>
  </si>
  <si>
    <t>47144</t>
  </si>
  <si>
    <t>POR TBL NOB 100X100RG I</t>
  </si>
  <si>
    <t>Sumatriptan</t>
  </si>
  <si>
    <t>119115</t>
  </si>
  <si>
    <t>SUMATRIPTAN ACTAVIS</t>
  </si>
  <si>
    <t>50MG TBL OBD 6 I</t>
  </si>
  <si>
    <t>PERINDOPRIL, AMLODIPIN A INDAPAMID</t>
  </si>
  <si>
    <t>190965</t>
  </si>
  <si>
    <t>TRIPLIXAM</t>
  </si>
  <si>
    <t>5MG/1,25MG/10MG TBL FLM 90(3X3</t>
  </si>
  <si>
    <t>MAKROGOL</t>
  </si>
  <si>
    <t>58827</t>
  </si>
  <si>
    <t>FORTRANS</t>
  </si>
  <si>
    <t>POR PLV SOL 4</t>
  </si>
  <si>
    <t>OPIOVÉ DERIVÁTY A MUKOLYTIKA</t>
  </si>
  <si>
    <t>725</t>
  </si>
  <si>
    <t>PLEUMOLYSIN</t>
  </si>
  <si>
    <t>POR GTT SOL 1X10ML I</t>
  </si>
  <si>
    <t>RŮZNÉ JINÉ KOMBINACE ŽELEZA</t>
  </si>
  <si>
    <t>119654</t>
  </si>
  <si>
    <t>SORBIFER DURULES</t>
  </si>
  <si>
    <t>320MG/60MG TBL FLM 100</t>
  </si>
  <si>
    <t>KODEIN A PARACETAMOL</t>
  </si>
  <si>
    <t>87906</t>
  </si>
  <si>
    <t>KORYLAN</t>
  </si>
  <si>
    <t>325MG/28,73MG TBL NOB 10</t>
  </si>
  <si>
    <t>DESOGESTREL</t>
  </si>
  <si>
    <t>182311</t>
  </si>
  <si>
    <t>EVELLIEN</t>
  </si>
  <si>
    <t>0,075MG TBL FLM 3X28 I</t>
  </si>
  <si>
    <t>DIAZEPAM</t>
  </si>
  <si>
    <t>208694</t>
  </si>
  <si>
    <t>5MG TBL NOB 20(1X20)</t>
  </si>
  <si>
    <t>201992</t>
  </si>
  <si>
    <t>56993</t>
  </si>
  <si>
    <t>30018</t>
  </si>
  <si>
    <t>LETROX 75</t>
  </si>
  <si>
    <t>POR TBL NOB 100X75MCG I</t>
  </si>
  <si>
    <t>47141</t>
  </si>
  <si>
    <t>POR TBL NOB 100X50RG I</t>
  </si>
  <si>
    <t>69192</t>
  </si>
  <si>
    <t>150MCG TBL NOB 50</t>
  </si>
  <si>
    <t>3645</t>
  </si>
  <si>
    <t>DIMEXOL</t>
  </si>
  <si>
    <t>25362</t>
  </si>
  <si>
    <t>HELICID 10 ZENTIVA</t>
  </si>
  <si>
    <t>PERINDOPRIL A AMLODIPIN</t>
  </si>
  <si>
    <t>124115</t>
  </si>
  <si>
    <t>PRESTANCE</t>
  </si>
  <si>
    <t>10MG/5MG TBL NOB 30</t>
  </si>
  <si>
    <t>14398</t>
  </si>
  <si>
    <t>1MCG CPS MOL 30</t>
  </si>
  <si>
    <t>191782</t>
  </si>
  <si>
    <t>10MG TBL FLM 98</t>
  </si>
  <si>
    <t>155685</t>
  </si>
  <si>
    <t>ZYRTEC</t>
  </si>
  <si>
    <t>225168</t>
  </si>
  <si>
    <t>MAXITROL</t>
  </si>
  <si>
    <t>OPH GTT SUS 1X5ML</t>
  </si>
  <si>
    <t>216199</t>
  </si>
  <si>
    <t>KLÍŠŤOVÁ ENCEFALITIDA, INAKTIVOVANÝ CELÝ VIRUS</t>
  </si>
  <si>
    <t>203217</t>
  </si>
  <si>
    <t>FSME-IMMUN</t>
  </si>
  <si>
    <t>0,5ML INJ SUS ISP 1X0,5ML+J</t>
  </si>
  <si>
    <t>124346</t>
  </si>
  <si>
    <t>CEZERA</t>
  </si>
  <si>
    <t>5MG TBL FLM 90 I</t>
  </si>
  <si>
    <t>187424</t>
  </si>
  <si>
    <t>50MCG TBL NOB 50</t>
  </si>
  <si>
    <t>NAFTIFIN</t>
  </si>
  <si>
    <t>54315</t>
  </si>
  <si>
    <t>EXODERIL</t>
  </si>
  <si>
    <t>10MG/ML DRM SOL 1X20ML</t>
  </si>
  <si>
    <t>NIFURATEL</t>
  </si>
  <si>
    <t>70498</t>
  </si>
  <si>
    <t>MACMIROR</t>
  </si>
  <si>
    <t>200MG TBL OBD 20</t>
  </si>
  <si>
    <t>NYSTATIN, KOMBINACE</t>
  </si>
  <si>
    <t>107744</t>
  </si>
  <si>
    <t>MACMIROR COMPLEX</t>
  </si>
  <si>
    <t>100MG/40000IU/G VAG UNG 30G</t>
  </si>
  <si>
    <t>RIVAROXABAN</t>
  </si>
  <si>
    <t>168904</t>
  </si>
  <si>
    <t>XARELTO</t>
  </si>
  <si>
    <t>20MG TBL FLM 98 II</t>
  </si>
  <si>
    <t>SULFAMETHOXAZOL A TRIMETHOPRIM</t>
  </si>
  <si>
    <t>203954</t>
  </si>
  <si>
    <t>BISEPTOL 480</t>
  </si>
  <si>
    <t>400MG/80MG TBL NOB 28</t>
  </si>
  <si>
    <t>SULPIRID</t>
  </si>
  <si>
    <t>11468</t>
  </si>
  <si>
    <t>PROSULPIN</t>
  </si>
  <si>
    <t>50MG TBL NOB 60</t>
  </si>
  <si>
    <t>2477</t>
  </si>
  <si>
    <t>5MG TBL NOB 20(2X10)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</si>
  <si>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</si>
  <si>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</si>
  <si>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</si>
  <si>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</si>
  <si>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</si>
  <si>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R06AX27 - DESLORATADIN</t>
  </si>
  <si>
    <t>C07AB07 - BISOPROLOL</t>
  </si>
  <si>
    <t>J01CR02 - AMOXICILIN A ENZYMOVÝ INHIBITOR</t>
  </si>
  <si>
    <t>N06AB06 - SERTRALIN</t>
  </si>
  <si>
    <t>C10AA05 - ATORVASTATIN</t>
  </si>
  <si>
    <t>N02CC01 - SUMATRIPTAN</t>
  </si>
  <si>
    <t>R06AE07 - CETIRIZIN</t>
  </si>
  <si>
    <t>J01FA10 - AZITHROMYCIN</t>
  </si>
  <si>
    <t>N06AX11 - MIRTAZAPIN</t>
  </si>
  <si>
    <t>A03FA07 - ITOPRIDUM</t>
  </si>
  <si>
    <t>C09BB04 - PERINDOPRIL A AMLODIPIN</t>
  </si>
  <si>
    <t>N02AJ06 - KODEIN A PARACETAMOL</t>
  </si>
  <si>
    <t>C09BA04 - PERINDOPRIL A DIURETIKA</t>
  </si>
  <si>
    <t>R05CB01 - ACETYLCYSTEIN</t>
  </si>
  <si>
    <t>C09AA04 - PERINDOPRIL</t>
  </si>
  <si>
    <t>R06AE09 - LEVOCETIRIZIN</t>
  </si>
  <si>
    <t>N05AL01 - SULPIRID</t>
  </si>
  <si>
    <t>M01AC06 - MELOXIKAM</t>
  </si>
  <si>
    <t>N05BA12 - ALPRAZOLAM</t>
  </si>
  <si>
    <t>A02BC03 - LANSOPRAZOL</t>
  </si>
  <si>
    <t>M04AA01 - ALOPURINOL</t>
  </si>
  <si>
    <t>C07AB07</t>
  </si>
  <si>
    <t>C09AA04</t>
  </si>
  <si>
    <t>C09BA04</t>
  </si>
  <si>
    <t>C10AA05</t>
  </si>
  <si>
    <t>ELTROXIN 100 MCG</t>
  </si>
  <si>
    <t>POR TBL NOB 100X0.1MG</t>
  </si>
  <si>
    <t>J01CR02</t>
  </si>
  <si>
    <t>M04AA01</t>
  </si>
  <si>
    <t>N06AB06</t>
  </si>
  <si>
    <t>N06AX11</t>
  </si>
  <si>
    <t>R06AX27</t>
  </si>
  <si>
    <t>A03FA07</t>
  </si>
  <si>
    <t>N02AJ06</t>
  </si>
  <si>
    <t>J01FA10</t>
  </si>
  <si>
    <t>R05CB01</t>
  </si>
  <si>
    <t>R06AE07</t>
  </si>
  <si>
    <t>M01AC06</t>
  </si>
  <si>
    <t>A02BC03</t>
  </si>
  <si>
    <t>B01AC04</t>
  </si>
  <si>
    <t>N02CC01</t>
  </si>
  <si>
    <t>N05BA12</t>
  </si>
  <si>
    <t>C09BB04</t>
  </si>
  <si>
    <t>N05AL01</t>
  </si>
  <si>
    <t>R06AE09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</si>
  <si>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</si>
  <si>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</si>
  <si>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</si>
  <si>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</si>
  <si>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</si>
  <si>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</si>
  <si>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</si>
  <si>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</si>
  <si>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</si>
  <si>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</si>
  <si>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</si>
  <si>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</si>
  <si>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</si>
  <si>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</si>
  <si>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</si>
  <si>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</si>
  <si>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</si>
  <si>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</si>
  <si>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</si>
  <si>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</si>
  <si>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</si>
  <si>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</si>
  <si>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</si>
  <si>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</si>
  <si>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</si>
  <si>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</si>
  <si>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</si>
  <si>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</si>
  <si>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</si>
  <si>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ZB084</t>
  </si>
  <si>
    <t>Náplast transpore 2,50 cm x 9,14 m 1527-1</t>
  </si>
  <si>
    <t>ZN471</t>
  </si>
  <si>
    <t>Obvaz elastický síťový pruban č. 6 hlava, ramena, stehno 1323300260</t>
  </si>
  <si>
    <t>ZP212</t>
  </si>
  <si>
    <t>Obvaz elastický síťový pruban Tg-fix vel. C paže, noha, loket 25 m 24252</t>
  </si>
  <si>
    <t>ZA593</t>
  </si>
  <si>
    <t>Tampon sterilní stáčený 20 x 20 cm / 5 ks 28003+</t>
  </si>
  <si>
    <t>ZC100</t>
  </si>
  <si>
    <t>Vata buničitá dělená 2 role / 500 ks 40 x 50 mm 1230200310</t>
  </si>
  <si>
    <t>ZA090</t>
  </si>
  <si>
    <t>Vata buničitá přířezy 37 x 57 cm 2730152</t>
  </si>
  <si>
    <t>50115060</t>
  </si>
  <si>
    <t>ZPr - ostatní (Z503)</t>
  </si>
  <si>
    <t>ZB771</t>
  </si>
  <si>
    <t>Držák jehly základní 450201</t>
  </si>
  <si>
    <t>ZB844</t>
  </si>
  <si>
    <t>Esmarch 60 x 1250 KVS 06125</t>
  </si>
  <si>
    <t>ZD809</t>
  </si>
  <si>
    <t>Kanyla vasofix 20G růžová safety 4269110S-01</t>
  </si>
  <si>
    <t>ZD808</t>
  </si>
  <si>
    <t>Kanyla vasofix 22G modrá safety 4269098S-01</t>
  </si>
  <si>
    <t>ZE159</t>
  </si>
  <si>
    <t>Nádoba na kontaminovaný odpad 2 l 15-0003</t>
  </si>
  <si>
    <t>ZL105</t>
  </si>
  <si>
    <t>Nástavec pro odběr moče ke zkumavce vacuete 450251</t>
  </si>
  <si>
    <t>ZJ634</t>
  </si>
  <si>
    <t>Sáček chladící – instant cold pack Dahlausen 15 x 22 cm 93.000.00.048</t>
  </si>
  <si>
    <t>ZA789</t>
  </si>
  <si>
    <t>Stříkačka injekční 2-dílná 2 ml L Inject Solo 4606027V</t>
  </si>
  <si>
    <t>ZC906</t>
  </si>
  <si>
    <t>Škrtidlo se sponou pro dospělé 25 x 500 mm KVS25500</t>
  </si>
  <si>
    <t>ZP300</t>
  </si>
  <si>
    <t>Škrtidlo se sponou pro dospělé bez latexu modré délka 400 mm 09820-B</t>
  </si>
  <si>
    <t>ZK798</t>
  </si>
  <si>
    <t>Zátka combi modrá 4495152</t>
  </si>
  <si>
    <t>ZB756</t>
  </si>
  <si>
    <t>Zkumavka 3 ml K3 edta fialová 454086</t>
  </si>
  <si>
    <t>ZB761</t>
  </si>
  <si>
    <t>Zkumavka červená 4 ml 454092</t>
  </si>
  <si>
    <t>ZB777</t>
  </si>
  <si>
    <t>Zkumavka červená 4 ml gel 454071</t>
  </si>
  <si>
    <t>ZB774</t>
  </si>
  <si>
    <t>Zkumavka červená 5 ml gel 456071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</si>
  <si>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</si>
  <si>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</si>
  <si>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</si>
  <si>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</si>
  <si>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50115065</t>
  </si>
  <si>
    <t>ZPr - vpichovací materiál (Z530)</t>
  </si>
  <si>
    <t>ZA999</t>
  </si>
  <si>
    <t>Jehla injekční 0,5 x 16 mm oranžová 4657853</t>
  </si>
  <si>
    <t>ZA835</t>
  </si>
  <si>
    <t>Jehla injekční 0,6 x 25 mm modrá 4657667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</si>
  <si>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</si>
  <si>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</si>
  <si>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</si>
  <si>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</si>
  <si>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</si>
  <si>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</si>
  <si>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</si>
  <si>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</si>
  <si>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</si>
  <si>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</si>
  <si>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</si>
  <si>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</si>
  <si>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</si>
  <si>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</si>
  <si>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50115020</t>
  </si>
  <si>
    <t>laboratorní diagnostika-LEK (Z501)</t>
  </si>
  <si>
    <t>804536</t>
  </si>
  <si>
    <t xml:space="preserve">-Diagnostikum připr. </t>
  </si>
  <si>
    <t>DB257</t>
  </si>
  <si>
    <t>CHLOROFORM P.A. - stab. methanolem</t>
  </si>
  <si>
    <t>DG229</t>
  </si>
  <si>
    <t>METHANOL P.A.</t>
  </si>
  <si>
    <t>ZA464</t>
  </si>
  <si>
    <t>Kompresa NT 10 x 10 cm/2 ks sterilní 26520</t>
  </si>
  <si>
    <t>ZC854</t>
  </si>
  <si>
    <t>Kompresa NT 7,5 x 7,5 cm/2 ks sterilní 26510</t>
  </si>
  <si>
    <t>ZA595</t>
  </si>
  <si>
    <t>Krytí tegaderm 6,0 cm x 7,0 cm bal. á 100 ks s výřezem 1623W</t>
  </si>
  <si>
    <t>ZB404</t>
  </si>
  <si>
    <t>Náplast cosmos 8 cm x 1 m 5403353</t>
  </si>
  <si>
    <t>ZA450</t>
  </si>
  <si>
    <t>Náplast omniplast 1,25 cm x 9,1 m 9004520</t>
  </si>
  <si>
    <t>ZN366</t>
  </si>
  <si>
    <t>Náplast poinjekční elastická tkaná jednotl. baleno 19 mm x 72 mm P-CURE1972ELAST</t>
  </si>
  <si>
    <t>ZL997</t>
  </si>
  <si>
    <t>Obinadlo hyrofilní sterilní 10 cm x 5 m  004310174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</si>
  <si>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</si>
  <si>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</si>
  <si>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</si>
  <si>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</si>
  <si>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</si>
  <si>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</si>
  <si>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ZM000</t>
  </si>
  <si>
    <t>Vata obvazová skládaná 50g 004307667</t>
  </si>
  <si>
    <t>ZD212</t>
  </si>
  <si>
    <t>Brýle kyslíkové pro dospělé 1,8 m standard 1161000/L</t>
  </si>
  <si>
    <t>ZC648</t>
  </si>
  <si>
    <t>Elektroda EKG pěnová pr. 55 mm pro dospělé H-108002</t>
  </si>
  <si>
    <t>ZC799</t>
  </si>
  <si>
    <t>Filtr hygienický jednorázový bal. á 20 ks DRN3693</t>
  </si>
  <si>
    <t>Filtr hygienický jednorázový DRN3693</t>
  </si>
  <si>
    <t>ZA737</t>
  </si>
  <si>
    <t>Filtr mini spike modrý 4550234</t>
  </si>
  <si>
    <t>ZN646</t>
  </si>
  <si>
    <t>Fonendoskop oboustranný různé barvy 710045-s</t>
  </si>
  <si>
    <t>ZN297</t>
  </si>
  <si>
    <t>Hadička spojovací Gamaplus 1,8 x 450 LL NO DOP 606301-ND</t>
  </si>
  <si>
    <t>Hadička spojovací Gamaplus HS 1,8 x 450 LL NO DOP 606301-ND</t>
  </si>
  <si>
    <t>ZD211</t>
  </si>
  <si>
    <t>Kohout trojcestný modrý bal. á 75 ks, RO 301- pouze pro KNM</t>
  </si>
  <si>
    <t>ZF159</t>
  </si>
  <si>
    <t>Nádoba na kontaminovaný odpad 1 l 15-0002</t>
  </si>
  <si>
    <t>ZC800</t>
  </si>
  <si>
    <t>Náústek jednorázový s nos. klipem á 20 ks DRN3694</t>
  </si>
  <si>
    <t>ZA787</t>
  </si>
  <si>
    <t>Stříkačka injekční 2-dílná 10 ml L Inject Solo 4606108V</t>
  </si>
  <si>
    <t>ZA788</t>
  </si>
  <si>
    <t>Stříkačka injekční 2-dílná 20 ml L Inject Solo 4606205V</t>
  </si>
  <si>
    <t>ZB615</t>
  </si>
  <si>
    <t>Stříkačka injekční 3-dílná 3 ml LL Omnifix Solo se závitem bal. á 100 ks 4617022V</t>
  </si>
  <si>
    <t>ZB893</t>
  </si>
  <si>
    <t>Stříkačka inzulinová omnican 0,5 ml 100j s jehlou 30 G 9151125S</t>
  </si>
  <si>
    <t>50115063</t>
  </si>
  <si>
    <t>ZPr - vaky, sety (Z528)</t>
  </si>
  <si>
    <t>ZC801</t>
  </si>
  <si>
    <t>Set dýchací jednorázový bal. á 10 ks (5081) DRN3695</t>
  </si>
  <si>
    <t>ZA360</t>
  </si>
  <si>
    <t>Jehla sterican 0,5 x 25 mm oranžová 9186158</t>
  </si>
  <si>
    <t>ZE668</t>
  </si>
  <si>
    <t>Rukavice latex bez p. zdrsněné L 9421625</t>
  </si>
  <si>
    <t>ZM294</t>
  </si>
  <si>
    <t>Rukavice nitril sempercare bez p. XL bal. á 180 ks 30818</t>
  </si>
  <si>
    <t>50115079</t>
  </si>
  <si>
    <t>ZPr - internzivní péče (Z542)</t>
  </si>
  <si>
    <t>ZB173</t>
  </si>
  <si>
    <t>Maska kyslíková s hadičkou a nosní svorkou dospělá H-103013</t>
  </si>
  <si>
    <t>ZD668</t>
  </si>
  <si>
    <t>Kompresa gáza 10 x 10 cm/5 ks sterilní 1325019275</t>
  </si>
  <si>
    <t>ZA790</t>
  </si>
  <si>
    <t>Stříkačka injekční 2-dílná 5 ml L Inject Solo4606051V</t>
  </si>
  <si>
    <t>ZA746</t>
  </si>
  <si>
    <t>Stříkačka injekční 3-dílná 1 ml L tuberculin Omnifix Solo 9161406V</t>
  </si>
  <si>
    <t>ZA832</t>
  </si>
  <si>
    <t>Jehla injekční 0,9 x 40 mm žlutá 4657519</t>
  </si>
  <si>
    <t>ZA836</t>
  </si>
  <si>
    <t>Jehla injekční 0,9 x 70 mm žlutá 4665791</t>
  </si>
  <si>
    <t>ZN108</t>
  </si>
  <si>
    <t>Rukavice operační gammex latex PF bez pudru 8,0 330048080</t>
  </si>
  <si>
    <t>ZO935</t>
  </si>
  <si>
    <t>Rukavice operační latexové bez pudru sempermed derma PF vel. 7,0 39473</t>
  </si>
  <si>
    <t>Esmarch  60 x 1250 KVS 06125</t>
  </si>
  <si>
    <t>ZA738</t>
  </si>
  <si>
    <t>Filtr mini spike zelený 4550242</t>
  </si>
  <si>
    <t>ZM734</t>
  </si>
  <si>
    <t>Hadička k injektoru Ulrich pacientská bal. á 100 ks XD2040</t>
  </si>
  <si>
    <t>ZM735</t>
  </si>
  <si>
    <t>Hadička k injektoru Ulrich vnitřní bal. á 10 ks XD8003</t>
  </si>
  <si>
    <t>ZN298</t>
  </si>
  <si>
    <t>Hadička spojovací Gamaplus 1,8 x 1800 LL NO DOP 606304-ND</t>
  </si>
  <si>
    <t>ZB599</t>
  </si>
  <si>
    <t>Kit denní DDK-A pro dávávkovač DDK-AF-D007</t>
  </si>
  <si>
    <t>ZB600</t>
  </si>
  <si>
    <t>Kit denní DDK-LU pro systém LU  DDK-LU-AF-D008</t>
  </si>
  <si>
    <t>ZK884</t>
  </si>
  <si>
    <t>Kohout trojcestný discofix modrý 4095111</t>
  </si>
  <si>
    <t>ZM513</t>
  </si>
  <si>
    <t>Konektor ventil jednocestný back check valve 8502802</t>
  </si>
  <si>
    <t>ZN605</t>
  </si>
  <si>
    <t>Peán rovný svorka na cévy 160 mm B397115920006</t>
  </si>
  <si>
    <t>ZA200</t>
  </si>
  <si>
    <t>Peán zahnutý svorka na cévy 160 mm B397115920014</t>
  </si>
  <si>
    <t>ZL688</t>
  </si>
  <si>
    <t>Proužky Accu-Check Inform IIStrip 50 EU1 á 50 ks 05942861041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</si>
  <si>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</si>
  <si>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</si>
  <si>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</si>
  <si>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</si>
  <si>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</si>
  <si>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</si>
  <si>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</si>
  <si>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</si>
  <si>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ZJ222</t>
  </si>
  <si>
    <t>Stříkačka injekční ke kitu DDK-A/SYR bal.á 15 ks AF-D002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</si>
  <si>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</si>
  <si>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</si>
  <si>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</si>
  <si>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</si>
  <si>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</si>
  <si>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</si>
  <si>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</si>
  <si>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</si>
  <si>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</si>
  <si>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</si>
  <si>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</si>
  <si>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</si>
  <si>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</si>
  <si>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</si>
  <si>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</si>
  <si>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</si>
  <si>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</si>
  <si>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</si>
  <si>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</si>
  <si>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</si>
  <si>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</si>
  <si>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</si>
  <si>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</si>
  <si>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</si>
  <si>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</si>
  <si>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</si>
  <si>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</si>
  <si>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</si>
  <si>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</si>
  <si>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</si>
  <si>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</si>
  <si>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</si>
  <si>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</si>
  <si>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</si>
  <si>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</si>
  <si>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</si>
  <si>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</si>
  <si>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Havel Martin</t>
  </si>
  <si>
    <t>Ičová Veronika</t>
  </si>
  <si>
    <t>Marcinková Jana</t>
  </si>
  <si>
    <t>Zdravotní výkony vykázané na pracovišti v rámci ambulantní péče dle lékařů *</t>
  </si>
  <si>
    <t>06</t>
  </si>
  <si>
    <t>407</t>
  </si>
  <si>
    <t>1</t>
  </si>
  <si>
    <t>9999999</t>
  </si>
  <si>
    <t>Nespecifikovany LEK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</si>
  <si>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</si>
  <si>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</si>
  <si>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</si>
  <si>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</si>
  <si>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</si>
  <si>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</si>
  <si>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</si>
  <si>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</si>
  <si>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</si>
  <si>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</si>
  <si>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</si>
  <si>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</si>
  <si>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</si>
  <si>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</si>
  <si>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</si>
  <si>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</si>
  <si>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</si>
  <si>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</si>
  <si>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</si>
  <si>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</si>
  <si>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</si>
  <si>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</si>
  <si>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</si>
  <si>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</si>
  <si>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</si>
  <si>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</si>
  <si>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</si>
  <si>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</si>
  <si>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</si>
  <si>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</si>
  <si>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</si>
  <si>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</si>
  <si>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</si>
  <si>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</si>
  <si>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</si>
  <si>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</si>
  <si>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</si>
  <si>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</si>
  <si>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</si>
  <si>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</si>
  <si>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0002077</t>
  </si>
  <si>
    <t>111In pentetreotid inj.</t>
  </si>
  <si>
    <t>0002081</t>
  </si>
  <si>
    <t>153Sm-EDTMP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</si>
  <si>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</si>
  <si>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</si>
  <si>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</si>
  <si>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</si>
  <si>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</si>
  <si>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</si>
  <si>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0002059</t>
  </si>
  <si>
    <t>99mTc-erytrocyty vitální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</si>
  <si>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</si>
  <si>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</si>
  <si>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</si>
  <si>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</si>
  <si>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</si>
  <si>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</si>
  <si>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</si>
  <si>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</si>
  <si>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</si>
  <si>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0002030</t>
  </si>
  <si>
    <t>99mTc síra koloidní inj.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</si>
  <si>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</si>
  <si>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</si>
  <si>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</si>
  <si>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</si>
  <si>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</si>
  <si>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</si>
  <si>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</si>
  <si>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</si>
  <si>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</si>
  <si>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</si>
  <si>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</si>
  <si>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</si>
  <si>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</si>
  <si>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</si>
  <si>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</si>
  <si>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</si>
  <si>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</si>
  <si>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</si>
  <si>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</si>
  <si>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</si>
  <si>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</si>
  <si>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</si>
  <si>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</si>
  <si>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</si>
  <si>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</si>
  <si>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</si>
  <si>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</si>
  <si>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</si>
  <si>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</si>
  <si>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</si>
  <si>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</si>
  <si>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</si>
  <si>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</si>
  <si>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</si>
  <si>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</si>
  <si>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</si>
  <si>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</si>
  <si>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</si>
  <si>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</si>
  <si>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</si>
  <si>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</si>
  <si>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</si>
  <si>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</si>
  <si>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</si>
  <si>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</si>
  <si>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</si>
  <si>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</si>
  <si>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</si>
  <si>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</si>
  <si>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</si>
  <si>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</si>
  <si>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</si>
  <si>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</si>
  <si>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</si>
  <si>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</si>
  <si>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</si>
  <si>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99999</t>
  </si>
  <si>
    <t>Nespecifikovany vykon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</si>
  <si>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</si>
  <si>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</si>
  <si>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</si>
  <si>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</si>
  <si>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</si>
  <si>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</si>
  <si>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</si>
  <si>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</si>
  <si>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</si>
  <si>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</si>
  <si>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</si>
  <si>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</si>
  <si>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</si>
  <si>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</si>
  <si>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</si>
  <si>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</si>
  <si>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</si>
  <si>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</si>
  <si>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</si>
  <si>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</si>
  <si>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</si>
  <si>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</si>
  <si>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47311</t>
  </si>
  <si>
    <t>MALIGNÍ LYMFOMY - TERAPIE RADIONUKLIDY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</si>
  <si>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</si>
  <si>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</si>
  <si>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</si>
  <si>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</si>
  <si>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</si>
  <si>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</si>
  <si>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47185</t>
  </si>
  <si>
    <t>SCINTIGRAFIE JATER A SLEZINY</t>
  </si>
  <si>
    <t>0022077</t>
  </si>
  <si>
    <t>0042433</t>
  </si>
  <si>
    <t>VISIPAQUE 320 MG I/ML</t>
  </si>
  <si>
    <t>0077019</t>
  </si>
  <si>
    <t>0093626</t>
  </si>
  <si>
    <t>0095609</t>
  </si>
  <si>
    <t>0002087</t>
  </si>
  <si>
    <t>18F-FDG</t>
  </si>
  <si>
    <t>0002101</t>
  </si>
  <si>
    <t>18F Fluoromethylcholin inj.</t>
  </si>
  <si>
    <t>0002099</t>
  </si>
  <si>
    <t>18 F-FLT inj.</t>
  </si>
  <si>
    <t>18F-FLT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</si>
  <si>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</si>
  <si>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</si>
  <si>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</si>
  <si>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</si>
  <si>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</si>
  <si>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</si>
  <si>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</si>
  <si>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</si>
  <si>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</si>
  <si>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</si>
  <si>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</si>
  <si>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</si>
  <si>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</si>
  <si>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</si>
  <si>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</si>
  <si>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</si>
  <si>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</si>
  <si>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</si>
  <si>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</si>
  <si>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</si>
  <si>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</si>
  <si>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</si>
  <si>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</si>
  <si>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</si>
  <si>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</si>
  <si>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</si>
  <si>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</si>
  <si>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</si>
  <si>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</si>
  <si>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</si>
  <si>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</si>
  <si>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</si>
  <si>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</si>
  <si>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</si>
  <si>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</si>
  <si>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</si>
  <si>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</si>
  <si>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</si>
  <si>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</si>
  <si>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</si>
  <si>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</si>
  <si>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</si>
  <si>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</si>
  <si>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</si>
  <si>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</si>
  <si>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</si>
  <si>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</si>
  <si>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</si>
  <si>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</si>
  <si>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</si>
  <si>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</si>
  <si>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</si>
  <si>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</si>
  <si>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</si>
  <si>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</t>
  </si>
  <si>
    <t>THYROGEN</t>
  </si>
  <si>
    <t>0002070</t>
  </si>
  <si>
    <t>123I-jodid sodný inj.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</si>
  <si>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</si>
  <si>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</si>
  <si>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</si>
  <si>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</si>
  <si>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</si>
  <si>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</si>
  <si>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</si>
  <si>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</si>
  <si>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</si>
  <si>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</si>
  <si>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</si>
  <si>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</si>
  <si>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</si>
  <si>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</si>
  <si>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</si>
  <si>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</si>
  <si>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</si>
  <si>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</si>
  <si>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</si>
  <si>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</si>
  <si>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</si>
  <si>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</si>
  <si>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</si>
  <si>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</si>
  <si>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</si>
  <si>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</si>
  <si>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50</t>
  </si>
  <si>
    <t>59</t>
  </si>
  <si>
    <t>0002022</t>
  </si>
  <si>
    <t>99mTc Etifenin inj.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</si>
  <si>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</si>
  <si>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</si>
  <si>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</si>
  <si>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</si>
  <si>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</si>
  <si>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</si>
  <si>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</si>
  <si>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</si>
  <si>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</si>
  <si>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</si>
  <si>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</si>
  <si>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</si>
  <si>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</si>
  <si>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</si>
  <si>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</si>
  <si>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</si>
  <si>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</si>
  <si>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</si>
  <si>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</si>
  <si>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</si>
  <si>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</si>
  <si>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</si>
  <si>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</si>
  <si>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</si>
  <si>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</si>
  <si>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</si>
  <si>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</si>
  <si>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</si>
  <si>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</si>
  <si>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</si>
  <si>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</si>
  <si>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</si>
  <si>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</si>
  <si>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</si>
  <si>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</si>
  <si>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</si>
  <si>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</si>
  <si>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</si>
  <si>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</si>
  <si>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</si>
  <si>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</si>
  <si>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</si>
  <si>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</si>
  <si>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96113</t>
  </si>
  <si>
    <t>PLAZMINOGEN - AKTIVITA</t>
  </si>
  <si>
    <t>96193</t>
  </si>
  <si>
    <t>FAKTOR IX - STANOVENÍ AKTIVITY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</si>
  <si>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</si>
  <si>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</si>
  <si>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</si>
  <si>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</si>
  <si>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</si>
  <si>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</si>
  <si>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</si>
  <si>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</si>
  <si>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</si>
  <si>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</si>
  <si>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</si>
  <si>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</si>
  <si>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</si>
  <si>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</si>
  <si>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</si>
  <si>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</si>
  <si>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</si>
  <si>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</si>
  <si>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</si>
  <si>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</si>
  <si>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81427</t>
  </si>
  <si>
    <t>FOSFOR ANORGANICKÝ</t>
  </si>
  <si>
    <t>81481</t>
  </si>
  <si>
    <t>AMYLÁZA PANKREATICKÁ</t>
  </si>
  <si>
    <t>81641</t>
  </si>
  <si>
    <t>ŽELEZO CELKOVÉ</t>
  </si>
  <si>
    <t>81747</t>
  </si>
  <si>
    <t xml:space="preserve">VYŠETŘENÍ TANDEMOVOU HMOTNOSTNÍ SPEKTROMETRIÍ PRO </t>
  </si>
  <si>
    <t>93141</t>
  </si>
  <si>
    <t>KALCITONIN</t>
  </si>
  <si>
    <t>93171</t>
  </si>
  <si>
    <t>PARATHORMON</t>
  </si>
  <si>
    <t>93177</t>
  </si>
  <si>
    <t>PROLAKTIN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</si>
  <si>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</si>
  <si>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</si>
  <si>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</si>
  <si>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</si>
  <si>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</si>
  <si>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</si>
  <si>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</si>
  <si>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</si>
  <si>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</si>
  <si>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</si>
  <si>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</si>
  <si>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</si>
  <si>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</si>
  <si>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</si>
  <si>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</si>
  <si>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</si>
  <si>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</si>
  <si>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</si>
  <si>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</si>
  <si>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</si>
  <si>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</si>
  <si>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</si>
  <si>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</si>
  <si>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</si>
  <si>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</si>
  <si>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</si>
  <si>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</si>
  <si>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</si>
  <si>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</si>
  <si>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</si>
  <si>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</si>
  <si>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</si>
  <si>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93195</t>
  </si>
  <si>
    <t>TYREOTROPIN (TSH)</t>
  </si>
  <si>
    <t>81115</t>
  </si>
  <si>
    <t>ALBUMIN SÉRUM (STATIM)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</si>
  <si>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</si>
  <si>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</si>
  <si>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</si>
  <si>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</si>
  <si>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</si>
  <si>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</si>
  <si>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</si>
  <si>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</si>
  <si>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</si>
  <si>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</si>
  <si>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</si>
  <si>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</si>
  <si>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</si>
  <si>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</si>
  <si>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</si>
  <si>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</si>
  <si>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</si>
  <si>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</si>
  <si>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81629</t>
  </si>
  <si>
    <t>VAZEBNÁ KAPACITA ŽELEZA</t>
  </si>
  <si>
    <t>81125</t>
  </si>
  <si>
    <t>BÍLKOVINY CELKOVÉ (SÉRUM) STATIM</t>
  </si>
  <si>
    <t>81235</t>
  </si>
  <si>
    <t>TUMORMARKERY CA 19-9, CA 15-3, CA 72-4, CA 125</t>
  </si>
  <si>
    <t>81123</t>
  </si>
  <si>
    <t>BILIRUBIN KONJUGOVANÝ STATIM</t>
  </si>
  <si>
    <t>93265</t>
  </si>
  <si>
    <t>CYFRA 21-1 (NÁDOROVÝ ANTIGEN, CYTOKERATIN FRAGMENT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</si>
  <si>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</si>
  <si>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</si>
  <si>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</si>
  <si>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</si>
  <si>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</si>
  <si>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</si>
  <si>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37</t>
  </si>
  <si>
    <t>807</t>
  </si>
  <si>
    <t>87231</t>
  </si>
  <si>
    <t>IMUNOHISTOCHEMIE (ZA KAŽDÝ MARKER Z 1 BLOKU)</t>
  </si>
  <si>
    <t>87427</t>
  </si>
  <si>
    <t>CYTOLOGICKÉ NÁTĚRY  NECENTRIFUGOVANÉ TEKUTINY - 4-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</si>
  <si>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</si>
  <si>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</si>
  <si>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</si>
  <si>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</si>
  <si>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</si>
  <si>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</si>
  <si>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</si>
  <si>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</si>
  <si>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</si>
  <si>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</si>
  <si>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</si>
  <si>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</si>
  <si>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</si>
  <si>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</si>
  <si>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</si>
  <si>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</si>
  <si>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82065</t>
  </si>
  <si>
    <t>STANOVENÍ CITLIVOSTI NA ATB KVANTITATIVNÍ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</si>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</sst>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39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49" fontId="3" fillId="0" borderId="161" xfId="0" applyNumberFormat="1" applyFont="1" applyBorder="1" applyAlignment="1">
      <alignment horizontal="center"/>
    </xf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0" fontId="5" fillId="0" borderId="162" xfId="0" applyFont="1" applyBorder="1"/>
    <xf numFmtId="3" fontId="5" fillId="0" borderId="162" xfId="0" applyNumberFormat="1" applyFont="1" applyBorder="1"/>
    <xf numFmtId="3" fontId="34" fillId="0" borderId="162" xfId="0" applyNumberFormat="1" applyFont="1" applyBorder="1" applyAlignment="1">
      <alignment horizontal="right"/>
    </xf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49" fontId="3" fillId="0" borderId="164" xfId="0" applyNumberFormat="1" applyFont="1" applyBorder="1" applyAlignment="1">
      <alignment horizontal="center"/>
    </xf>
    <xf numFmtId="3" fontId="34" fillId="0" borderId="165" xfId="0" applyNumberFormat="1" applyFont="1" applyBorder="1"/>
    <xf numFmtId="166" fontId="34" fillId="0" borderId="165" xfId="0" applyNumberFormat="1" applyFont="1" applyBorder="1"/>
    <xf numFmtId="166" fontId="34" fillId="0" borderId="166" xfId="0" applyNumberFormat="1" applyFont="1" applyBorder="1"/>
    <xf numFmtId="3" fontId="69" fillId="0" borderId="165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66" fontId="69" fillId="0" borderId="166" xfId="0" applyNumberFormat="1" applyFont="1" applyBorder="1" applyAlignment="1">
      <alignment horizontal="right"/>
    </xf>
    <xf numFmtId="3" fontId="5" fillId="0" borderId="165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166" fontId="5" fillId="0" borderId="166" xfId="0" applyNumberFormat="1" applyFont="1" applyBorder="1" applyAlignment="1">
      <alignment horizontal="right"/>
    </xf>
    <xf numFmtId="178" fontId="5" fillId="0" borderId="165" xfId="0" applyNumberFormat="1" applyFont="1" applyBorder="1" applyAlignment="1">
      <alignment horizontal="right"/>
    </xf>
    <xf numFmtId="4" fontId="5" fillId="0" borderId="165" xfId="0" applyNumberFormat="1" applyFont="1" applyBorder="1" applyAlignment="1">
      <alignment horizontal="right"/>
    </xf>
    <xf numFmtId="0" fontId="5" fillId="0" borderId="165" xfId="0" applyFont="1" applyBorder="1"/>
    <xf numFmtId="3" fontId="5" fillId="0" borderId="165" xfId="0" applyNumberFormat="1" applyFont="1" applyBorder="1"/>
    <xf numFmtId="3" fontId="5" fillId="0" borderId="166" xfId="0" applyNumberFormat="1" applyFont="1" applyBorder="1"/>
    <xf numFmtId="49" fontId="3" fillId="0" borderId="167" xfId="0" applyNumberFormat="1" applyFont="1" applyBorder="1" applyAlignment="1">
      <alignment horizontal="center"/>
    </xf>
    <xf numFmtId="3" fontId="34" fillId="0" borderId="168" xfId="0" applyNumberFormat="1" applyFont="1" applyBorder="1"/>
    <xf numFmtId="166" fontId="34" fillId="0" borderId="168" xfId="0" applyNumberFormat="1" applyFont="1" applyBorder="1"/>
    <xf numFmtId="166" fontId="34" fillId="0" borderId="169" xfId="0" applyNumberFormat="1" applyFont="1" applyBorder="1"/>
    <xf numFmtId="3" fontId="69" fillId="0" borderId="168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166" fontId="69" fillId="0" borderId="169" xfId="0" applyNumberFormat="1" applyFont="1" applyBorder="1" applyAlignment="1">
      <alignment horizontal="right"/>
    </xf>
    <xf numFmtId="3" fontId="5" fillId="0" borderId="168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166" fontId="5" fillId="0" borderId="169" xfId="0" applyNumberFormat="1" applyFont="1" applyBorder="1" applyAlignment="1">
      <alignment horizontal="right"/>
    </xf>
    <xf numFmtId="178" fontId="5" fillId="0" borderId="168" xfId="0" applyNumberFormat="1" applyFont="1" applyBorder="1" applyAlignment="1">
      <alignment horizontal="right"/>
    </xf>
    <xf numFmtId="4" fontId="5" fillId="0" borderId="168" xfId="0" applyNumberFormat="1" applyFont="1" applyBorder="1" applyAlignment="1">
      <alignment horizontal="right"/>
    </xf>
    <xf numFmtId="0" fontId="5" fillId="0" borderId="168" xfId="0" applyFont="1" applyBorder="1"/>
    <xf numFmtId="3" fontId="5" fillId="0" borderId="168" xfId="0" applyNumberFormat="1" applyFont="1" applyBorder="1"/>
    <xf numFmtId="3" fontId="5" fillId="0" borderId="169" xfId="0" applyNumberFormat="1" applyFont="1" applyBorder="1"/>
    <xf numFmtId="3" fontId="69" fillId="0" borderId="168" xfId="0" applyNumberFormat="1" applyFont="1" applyBorder="1"/>
    <xf numFmtId="166" fontId="69" fillId="0" borderId="168" xfId="0" applyNumberFormat="1" applyFont="1" applyBorder="1"/>
    <xf numFmtId="166" fontId="69" fillId="0" borderId="169" xfId="0" applyNumberFormat="1" applyFont="1" applyBorder="1"/>
    <xf numFmtId="3" fontId="34" fillId="0" borderId="168" xfId="0" applyNumberFormat="1" applyFont="1" applyBorder="1" applyAlignment="1">
      <alignment horizontal="right"/>
    </xf>
    <xf numFmtId="166" fontId="70" fillId="0" borderId="169" xfId="0" applyNumberFormat="1" applyFont="1" applyBorder="1" applyAlignment="1">
      <alignment horizontal="right"/>
    </xf>
    <xf numFmtId="3" fontId="5" fillId="0" borderId="3" xfId="0" applyNumberFormat="1" applyFont="1" applyBorder="1"/>
    <xf numFmtId="3" fontId="11" fillId="0" borderId="34" xfId="0" applyNumberFormat="1" applyFont="1" applyBorder="1" applyAlignment="1">
      <alignment horizontal="center"/>
    </xf>
    <xf numFmtId="9" fontId="34" fillId="0" borderId="168" xfId="0" applyNumberFormat="1" applyFont="1" applyBorder="1"/>
    <xf numFmtId="9" fontId="34" fillId="0" borderId="0" xfId="0" applyNumberFormat="1" applyFont="1" applyBorder="1"/>
    <xf numFmtId="3" fontId="34" fillId="0" borderId="18" xfId="0" applyNumberFormat="1" applyFont="1" applyBorder="1"/>
    <xf numFmtId="3" fontId="34" fillId="0" borderId="170" xfId="0" applyNumberFormat="1" applyFont="1" applyBorder="1"/>
    <xf numFmtId="3" fontId="11" fillId="0" borderId="171" xfId="0" applyNumberFormat="1" applyFont="1" applyBorder="1" applyAlignment="1">
      <alignment horizontal="center"/>
    </xf>
    <xf numFmtId="3" fontId="34" fillId="0" borderId="172" xfId="0" applyNumberFormat="1" applyFont="1" applyBorder="1"/>
    <xf numFmtId="3" fontId="34" fillId="0" borderId="173" xfId="0" applyNumberFormat="1" applyFont="1" applyBorder="1"/>
    <xf numFmtId="9" fontId="34" fillId="0" borderId="173" xfId="0" applyNumberFormat="1" applyFont="1" applyBorder="1"/>
    <xf numFmtId="3" fontId="11" fillId="0" borderId="174" xfId="0" applyNumberFormat="1" applyFont="1" applyBorder="1" applyAlignment="1">
      <alignment horizontal="center"/>
    </xf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75" xfId="76" applyNumberFormat="1" applyFont="1" applyFill="1" applyBorder="1" applyAlignment="1">
      <alignment horizontal="left"/>
    </xf>
    <xf numFmtId="0" fontId="33" fillId="2" borderId="17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77" xfId="76" applyNumberFormat="1" applyFont="1" applyFill="1" applyBorder="1" applyAlignment="1">
      <alignment horizontal="left"/>
    </xf>
    <xf numFmtId="0" fontId="33" fillId="2" borderId="178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1.1396978648203697</c:v>
                </c:pt>
                <c:pt idx="1">
                  <c:v>1.0537098935431684</c:v>
                </c:pt>
                <c:pt idx="2">
                  <c:v>1.0428463689714562</c:v>
                </c:pt>
                <c:pt idx="3">
                  <c:v>1.0451169446340822</c:v>
                </c:pt>
                <c:pt idx="4">
                  <c:v>1.0643368871380716</c:v>
                </c:pt>
                <c:pt idx="5">
                  <c:v>1.0736913028958655</c:v>
                </c:pt>
                <c:pt idx="6">
                  <c:v>1.0307982313433746</c:v>
                </c:pt>
                <c:pt idx="7">
                  <c:v>1.0316026548242339</c:v>
                </c:pt>
                <c:pt idx="8">
                  <c:v>1.0119371047220602</c:v>
                </c:pt>
                <c:pt idx="9">
                  <c:v>1.01476069015937</c:v>
                </c:pt>
                <c:pt idx="10">
                  <c:v>0.99910399508626302</c:v>
                </c:pt>
                <c:pt idx="11">
                  <c:v>0.97768395361133564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6703520"/>
        <c:axId val="-9267029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1.0247924081229742</c:v>
                </c:pt>
                <c:pt idx="1">
                  <c:v>1.0247924081229742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6712224"/>
        <c:axId val="-926702432"/>
      </c:scatterChart>
      <c:catAx>
        <c:axId val="-92670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2670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26702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26703520"/>
        <c:crosses val="autoZero"/>
        <c:crossBetween val="between"/>
      </c:valAx>
      <c:valAx>
        <c:axId val="-926712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26702432"/>
        <c:crosses val="max"/>
        <c:crossBetween val="midCat"/>
      </c:valAx>
      <c:valAx>
        <c:axId val="-926702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26712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0.88690476190476186</c:v>
                </c:pt>
                <c:pt idx="1">
                  <c:v>1</c:v>
                </c:pt>
                <c:pt idx="2">
                  <c:v>1.0299065420560747</c:v>
                </c:pt>
                <c:pt idx="3">
                  <c:v>1.0378457059679767</c:v>
                </c:pt>
                <c:pt idx="4">
                  <c:v>1.0498753117206983</c:v>
                </c:pt>
                <c:pt idx="5">
                  <c:v>1.0195071868583163</c:v>
                </c:pt>
                <c:pt idx="6">
                  <c:v>1</c:v>
                </c:pt>
                <c:pt idx="7">
                  <c:v>0.99088649544324769</c:v>
                </c:pt>
                <c:pt idx="8">
                  <c:v>1.0007440476190477</c:v>
                </c:pt>
                <c:pt idx="9">
                  <c:v>0.98884066955982641</c:v>
                </c:pt>
                <c:pt idx="10">
                  <c:v>0.98194370685077004</c:v>
                </c:pt>
                <c:pt idx="11">
                  <c:v>0.97355533790401572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6701344"/>
        <c:axId val="-66343728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63436736"/>
        <c:axId val="-143583920"/>
      </c:scatterChart>
      <c:catAx>
        <c:axId val="-92670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6343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634372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926701344"/>
        <c:crosses val="autoZero"/>
        <c:crossBetween val="between"/>
      </c:valAx>
      <c:valAx>
        <c:axId val="-663436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3583920"/>
        <c:crosses val="max"/>
        <c:crossBetween val="midCat"/>
      </c:valAx>
      <c:valAx>
        <c:axId val="-14358392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6634367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81" totalsRowShown="0">
  <autoFilter ref="C3:S18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329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331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832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1341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1342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1389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1605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1635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1645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1828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1829</v>
      </c>
      <c r="C29" s="51" t="s">
        <v>286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1905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1925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2080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832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329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80</v>
      </c>
      <c r="G3" s="47">
        <f>SUBTOTAL(9,G6:G1048576)</f>
        <v>76675</v>
      </c>
      <c r="H3" s="48">
        <f>IF(M3=0,0,G3/M3)</f>
        <v>4.490349687240263E-2</v>
      </c>
      <c r="I3" s="47">
        <f>SUBTOTAL(9,I6:I1048576)</f>
        <v>434</v>
      </c>
      <c r="J3" s="47">
        <f>SUBTOTAL(9,J6:J1048576)</f>
        <v>1630875.755298167</v>
      </c>
      <c r="K3" s="48">
        <f>IF(M3=0,0,J3/M3)</f>
        <v>0.9550965031275972</v>
      </c>
      <c r="L3" s="47">
        <f>SUBTOTAL(9,L6:L1048576)</f>
        <v>514</v>
      </c>
      <c r="M3" s="49">
        <f>SUBTOTAL(9,M6:M1048576)</f>
        <v>1707550.7552981672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565</v>
      </c>
      <c r="B6" s="741" t="s">
        <v>780</v>
      </c>
      <c r="C6" s="741" t="s">
        <v>781</v>
      </c>
      <c r="D6" s="741" t="s">
        <v>616</v>
      </c>
      <c r="E6" s="741" t="s">
        <v>782</v>
      </c>
      <c r="F6" s="745"/>
      <c r="G6" s="745"/>
      <c r="H6" s="765">
        <v>0</v>
      </c>
      <c r="I6" s="745">
        <v>2</v>
      </c>
      <c r="J6" s="745">
        <v>132.67999999999998</v>
      </c>
      <c r="K6" s="765">
        <v>1</v>
      </c>
      <c r="L6" s="745">
        <v>2</v>
      </c>
      <c r="M6" s="746">
        <v>132.67999999999998</v>
      </c>
    </row>
    <row r="7" spans="1:13" ht="14.4" customHeight="1" x14ac:dyDescent="0.3">
      <c r="A7" s="747" t="s">
        <v>565</v>
      </c>
      <c r="B7" s="748" t="s">
        <v>783</v>
      </c>
      <c r="C7" s="748" t="s">
        <v>784</v>
      </c>
      <c r="D7" s="748" t="s">
        <v>785</v>
      </c>
      <c r="E7" s="748" t="s">
        <v>786</v>
      </c>
      <c r="F7" s="752"/>
      <c r="G7" s="752"/>
      <c r="H7" s="766">
        <v>0</v>
      </c>
      <c r="I7" s="752">
        <v>2</v>
      </c>
      <c r="J7" s="752">
        <v>199.46000000000004</v>
      </c>
      <c r="K7" s="766">
        <v>1</v>
      </c>
      <c r="L7" s="752">
        <v>2</v>
      </c>
      <c r="M7" s="753">
        <v>199.46000000000004</v>
      </c>
    </row>
    <row r="8" spans="1:13" ht="14.4" customHeight="1" x14ac:dyDescent="0.3">
      <c r="A8" s="747" t="s">
        <v>565</v>
      </c>
      <c r="B8" s="748" t="s">
        <v>783</v>
      </c>
      <c r="C8" s="748" t="s">
        <v>787</v>
      </c>
      <c r="D8" s="748" t="s">
        <v>788</v>
      </c>
      <c r="E8" s="748" t="s">
        <v>789</v>
      </c>
      <c r="F8" s="752"/>
      <c r="G8" s="752"/>
      <c r="H8" s="766">
        <v>0</v>
      </c>
      <c r="I8" s="752">
        <v>1</v>
      </c>
      <c r="J8" s="752">
        <v>113.04999999999994</v>
      </c>
      <c r="K8" s="766">
        <v>1</v>
      </c>
      <c r="L8" s="752">
        <v>1</v>
      </c>
      <c r="M8" s="753">
        <v>113.04999999999994</v>
      </c>
    </row>
    <row r="9" spans="1:13" ht="14.4" customHeight="1" x14ac:dyDescent="0.3">
      <c r="A9" s="747" t="s">
        <v>565</v>
      </c>
      <c r="B9" s="748" t="s">
        <v>783</v>
      </c>
      <c r="C9" s="748" t="s">
        <v>790</v>
      </c>
      <c r="D9" s="748" t="s">
        <v>788</v>
      </c>
      <c r="E9" s="748" t="s">
        <v>791</v>
      </c>
      <c r="F9" s="752"/>
      <c r="G9" s="752"/>
      <c r="H9" s="766">
        <v>0</v>
      </c>
      <c r="I9" s="752">
        <v>5</v>
      </c>
      <c r="J9" s="752">
        <v>247.58</v>
      </c>
      <c r="K9" s="766">
        <v>1</v>
      </c>
      <c r="L9" s="752">
        <v>5</v>
      </c>
      <c r="M9" s="753">
        <v>247.58</v>
      </c>
    </row>
    <row r="10" spans="1:13" ht="14.4" customHeight="1" x14ac:dyDescent="0.3">
      <c r="A10" s="747" t="s">
        <v>565</v>
      </c>
      <c r="B10" s="748" t="s">
        <v>783</v>
      </c>
      <c r="C10" s="748" t="s">
        <v>792</v>
      </c>
      <c r="D10" s="748" t="s">
        <v>788</v>
      </c>
      <c r="E10" s="748" t="s">
        <v>793</v>
      </c>
      <c r="F10" s="752"/>
      <c r="G10" s="752"/>
      <c r="H10" s="766">
        <v>0</v>
      </c>
      <c r="I10" s="752">
        <v>2</v>
      </c>
      <c r="J10" s="752">
        <v>126.21999999999997</v>
      </c>
      <c r="K10" s="766">
        <v>1</v>
      </c>
      <c r="L10" s="752">
        <v>2</v>
      </c>
      <c r="M10" s="753">
        <v>126.21999999999997</v>
      </c>
    </row>
    <row r="11" spans="1:13" ht="14.4" customHeight="1" x14ac:dyDescent="0.3">
      <c r="A11" s="747" t="s">
        <v>565</v>
      </c>
      <c r="B11" s="748" t="s">
        <v>783</v>
      </c>
      <c r="C11" s="748" t="s">
        <v>794</v>
      </c>
      <c r="D11" s="748" t="s">
        <v>785</v>
      </c>
      <c r="E11" s="748" t="s">
        <v>791</v>
      </c>
      <c r="F11" s="752"/>
      <c r="G11" s="752"/>
      <c r="H11" s="766">
        <v>0</v>
      </c>
      <c r="I11" s="752">
        <v>8</v>
      </c>
      <c r="J11" s="752">
        <v>491.12</v>
      </c>
      <c r="K11" s="766">
        <v>1</v>
      </c>
      <c r="L11" s="752">
        <v>8</v>
      </c>
      <c r="M11" s="753">
        <v>491.12</v>
      </c>
    </row>
    <row r="12" spans="1:13" ht="14.4" customHeight="1" x14ac:dyDescent="0.3">
      <c r="A12" s="747" t="s">
        <v>565</v>
      </c>
      <c r="B12" s="748" t="s">
        <v>795</v>
      </c>
      <c r="C12" s="748" t="s">
        <v>796</v>
      </c>
      <c r="D12" s="748" t="s">
        <v>604</v>
      </c>
      <c r="E12" s="748" t="s">
        <v>797</v>
      </c>
      <c r="F12" s="752"/>
      <c r="G12" s="752"/>
      <c r="H12" s="766">
        <v>0</v>
      </c>
      <c r="I12" s="752">
        <v>2</v>
      </c>
      <c r="J12" s="752">
        <v>117.47999999999993</v>
      </c>
      <c r="K12" s="766">
        <v>1</v>
      </c>
      <c r="L12" s="752">
        <v>2</v>
      </c>
      <c r="M12" s="753">
        <v>117.47999999999993</v>
      </c>
    </row>
    <row r="13" spans="1:13" ht="14.4" customHeight="1" x14ac:dyDescent="0.3">
      <c r="A13" s="747" t="s">
        <v>565</v>
      </c>
      <c r="B13" s="748" t="s">
        <v>795</v>
      </c>
      <c r="C13" s="748" t="s">
        <v>798</v>
      </c>
      <c r="D13" s="748" t="s">
        <v>604</v>
      </c>
      <c r="E13" s="748" t="s">
        <v>799</v>
      </c>
      <c r="F13" s="752"/>
      <c r="G13" s="752"/>
      <c r="H13" s="766">
        <v>0</v>
      </c>
      <c r="I13" s="752">
        <v>1</v>
      </c>
      <c r="J13" s="752">
        <v>102.30000000000003</v>
      </c>
      <c r="K13" s="766">
        <v>1</v>
      </c>
      <c r="L13" s="752">
        <v>1</v>
      </c>
      <c r="M13" s="753">
        <v>102.30000000000003</v>
      </c>
    </row>
    <row r="14" spans="1:13" ht="14.4" customHeight="1" x14ac:dyDescent="0.3">
      <c r="A14" s="747" t="s">
        <v>565</v>
      </c>
      <c r="B14" s="748" t="s">
        <v>800</v>
      </c>
      <c r="C14" s="748" t="s">
        <v>801</v>
      </c>
      <c r="D14" s="748" t="s">
        <v>802</v>
      </c>
      <c r="E14" s="748" t="s">
        <v>803</v>
      </c>
      <c r="F14" s="752"/>
      <c r="G14" s="752"/>
      <c r="H14" s="766">
        <v>0</v>
      </c>
      <c r="I14" s="752">
        <v>3</v>
      </c>
      <c r="J14" s="752">
        <v>133.77000000000001</v>
      </c>
      <c r="K14" s="766">
        <v>1</v>
      </c>
      <c r="L14" s="752">
        <v>3</v>
      </c>
      <c r="M14" s="753">
        <v>133.77000000000001</v>
      </c>
    </row>
    <row r="15" spans="1:13" ht="14.4" customHeight="1" x14ac:dyDescent="0.3">
      <c r="A15" s="747" t="s">
        <v>565</v>
      </c>
      <c r="B15" s="748" t="s">
        <v>804</v>
      </c>
      <c r="C15" s="748" t="s">
        <v>805</v>
      </c>
      <c r="D15" s="748" t="s">
        <v>685</v>
      </c>
      <c r="E15" s="748" t="s">
        <v>806</v>
      </c>
      <c r="F15" s="752"/>
      <c r="G15" s="752"/>
      <c r="H15" s="766">
        <v>0</v>
      </c>
      <c r="I15" s="752">
        <v>7</v>
      </c>
      <c r="J15" s="752">
        <v>153.72000000000003</v>
      </c>
      <c r="K15" s="766">
        <v>1</v>
      </c>
      <c r="L15" s="752">
        <v>7</v>
      </c>
      <c r="M15" s="753">
        <v>153.72000000000003</v>
      </c>
    </row>
    <row r="16" spans="1:13" ht="14.4" customHeight="1" x14ac:dyDescent="0.3">
      <c r="A16" s="747" t="s">
        <v>565</v>
      </c>
      <c r="B16" s="748" t="s">
        <v>807</v>
      </c>
      <c r="C16" s="748" t="s">
        <v>808</v>
      </c>
      <c r="D16" s="748" t="s">
        <v>679</v>
      </c>
      <c r="E16" s="748" t="s">
        <v>809</v>
      </c>
      <c r="F16" s="752"/>
      <c r="G16" s="752"/>
      <c r="H16" s="766">
        <v>0</v>
      </c>
      <c r="I16" s="752">
        <v>1</v>
      </c>
      <c r="J16" s="752">
        <v>49.83</v>
      </c>
      <c r="K16" s="766">
        <v>1</v>
      </c>
      <c r="L16" s="752">
        <v>1</v>
      </c>
      <c r="M16" s="753">
        <v>49.83</v>
      </c>
    </row>
    <row r="17" spans="1:13" ht="14.4" customHeight="1" x14ac:dyDescent="0.3">
      <c r="A17" s="747" t="s">
        <v>570</v>
      </c>
      <c r="B17" s="748" t="s">
        <v>810</v>
      </c>
      <c r="C17" s="748" t="s">
        <v>811</v>
      </c>
      <c r="D17" s="748" t="s">
        <v>703</v>
      </c>
      <c r="E17" s="748" t="s">
        <v>812</v>
      </c>
      <c r="F17" s="752">
        <v>20</v>
      </c>
      <c r="G17" s="752">
        <v>560.19999999999993</v>
      </c>
      <c r="H17" s="766">
        <v>1</v>
      </c>
      <c r="I17" s="752"/>
      <c r="J17" s="752"/>
      <c r="K17" s="766">
        <v>0</v>
      </c>
      <c r="L17" s="752">
        <v>20</v>
      </c>
      <c r="M17" s="753">
        <v>560.19999999999993</v>
      </c>
    </row>
    <row r="18" spans="1:13" ht="14.4" customHeight="1" x14ac:dyDescent="0.3">
      <c r="A18" s="747" t="s">
        <v>570</v>
      </c>
      <c r="B18" s="748" t="s">
        <v>800</v>
      </c>
      <c r="C18" s="748" t="s">
        <v>813</v>
      </c>
      <c r="D18" s="748" t="s">
        <v>814</v>
      </c>
      <c r="E18" s="748" t="s">
        <v>815</v>
      </c>
      <c r="F18" s="752"/>
      <c r="G18" s="752"/>
      <c r="H18" s="766">
        <v>0</v>
      </c>
      <c r="I18" s="752">
        <v>1</v>
      </c>
      <c r="J18" s="752">
        <v>50.640000000000015</v>
      </c>
      <c r="K18" s="766">
        <v>1</v>
      </c>
      <c r="L18" s="752">
        <v>1</v>
      </c>
      <c r="M18" s="753">
        <v>50.640000000000015</v>
      </c>
    </row>
    <row r="19" spans="1:13" ht="14.4" customHeight="1" x14ac:dyDescent="0.3">
      <c r="A19" s="747" t="s">
        <v>570</v>
      </c>
      <c r="B19" s="748" t="s">
        <v>807</v>
      </c>
      <c r="C19" s="748" t="s">
        <v>808</v>
      </c>
      <c r="D19" s="748" t="s">
        <v>679</v>
      </c>
      <c r="E19" s="748" t="s">
        <v>809</v>
      </c>
      <c r="F19" s="752"/>
      <c r="G19" s="752"/>
      <c r="H19" s="766">
        <v>0</v>
      </c>
      <c r="I19" s="752">
        <v>1</v>
      </c>
      <c r="J19" s="752">
        <v>50.169999999999987</v>
      </c>
      <c r="K19" s="766">
        <v>1</v>
      </c>
      <c r="L19" s="752">
        <v>1</v>
      </c>
      <c r="M19" s="753">
        <v>50.169999999999987</v>
      </c>
    </row>
    <row r="20" spans="1:13" ht="14.4" customHeight="1" x14ac:dyDescent="0.3">
      <c r="A20" s="747" t="s">
        <v>576</v>
      </c>
      <c r="B20" s="748" t="s">
        <v>816</v>
      </c>
      <c r="C20" s="748" t="s">
        <v>817</v>
      </c>
      <c r="D20" s="748" t="s">
        <v>818</v>
      </c>
      <c r="E20" s="748" t="s">
        <v>819</v>
      </c>
      <c r="F20" s="752"/>
      <c r="G20" s="752"/>
      <c r="H20" s="766">
        <v>0</v>
      </c>
      <c r="I20" s="752">
        <v>1</v>
      </c>
      <c r="J20" s="752">
        <v>409.59</v>
      </c>
      <c r="K20" s="766">
        <v>1</v>
      </c>
      <c r="L20" s="752">
        <v>1</v>
      </c>
      <c r="M20" s="753">
        <v>409.59</v>
      </c>
    </row>
    <row r="21" spans="1:13" ht="14.4" customHeight="1" x14ac:dyDescent="0.3">
      <c r="A21" s="747" t="s">
        <v>576</v>
      </c>
      <c r="B21" s="748" t="s">
        <v>810</v>
      </c>
      <c r="C21" s="748" t="s">
        <v>811</v>
      </c>
      <c r="D21" s="748" t="s">
        <v>703</v>
      </c>
      <c r="E21" s="748" t="s">
        <v>812</v>
      </c>
      <c r="F21" s="752">
        <v>20</v>
      </c>
      <c r="G21" s="752">
        <v>560.20000000000005</v>
      </c>
      <c r="H21" s="766">
        <v>1</v>
      </c>
      <c r="I21" s="752"/>
      <c r="J21" s="752"/>
      <c r="K21" s="766">
        <v>0</v>
      </c>
      <c r="L21" s="752">
        <v>20</v>
      </c>
      <c r="M21" s="753">
        <v>560.20000000000005</v>
      </c>
    </row>
    <row r="22" spans="1:13" ht="14.4" customHeight="1" x14ac:dyDescent="0.3">
      <c r="A22" s="747" t="s">
        <v>576</v>
      </c>
      <c r="B22" s="748" t="s">
        <v>807</v>
      </c>
      <c r="C22" s="748" t="s">
        <v>808</v>
      </c>
      <c r="D22" s="748" t="s">
        <v>679</v>
      </c>
      <c r="E22" s="748" t="s">
        <v>809</v>
      </c>
      <c r="F22" s="752"/>
      <c r="G22" s="752"/>
      <c r="H22" s="766">
        <v>0</v>
      </c>
      <c r="I22" s="752">
        <v>1</v>
      </c>
      <c r="J22" s="752">
        <v>49.829999999999991</v>
      </c>
      <c r="K22" s="766">
        <v>1</v>
      </c>
      <c r="L22" s="752">
        <v>1</v>
      </c>
      <c r="M22" s="753">
        <v>49.829999999999991</v>
      </c>
    </row>
    <row r="23" spans="1:13" ht="14.4" customHeight="1" x14ac:dyDescent="0.3">
      <c r="A23" s="747" t="s">
        <v>576</v>
      </c>
      <c r="B23" s="748" t="s">
        <v>820</v>
      </c>
      <c r="C23" s="748" t="s">
        <v>821</v>
      </c>
      <c r="D23" s="748" t="s">
        <v>759</v>
      </c>
      <c r="E23" s="748" t="s">
        <v>822</v>
      </c>
      <c r="F23" s="752"/>
      <c r="G23" s="752"/>
      <c r="H23" s="766">
        <v>0</v>
      </c>
      <c r="I23" s="752">
        <v>73</v>
      </c>
      <c r="J23" s="752">
        <v>1342951.8047864628</v>
      </c>
      <c r="K23" s="766">
        <v>1</v>
      </c>
      <c r="L23" s="752">
        <v>73</v>
      </c>
      <c r="M23" s="753">
        <v>1342951.8047864628</v>
      </c>
    </row>
    <row r="24" spans="1:13" ht="14.4" customHeight="1" x14ac:dyDescent="0.3">
      <c r="A24" s="747" t="s">
        <v>576</v>
      </c>
      <c r="B24" s="748" t="s">
        <v>820</v>
      </c>
      <c r="C24" s="748" t="s">
        <v>823</v>
      </c>
      <c r="D24" s="748" t="s">
        <v>759</v>
      </c>
      <c r="E24" s="748" t="s">
        <v>824</v>
      </c>
      <c r="F24" s="752"/>
      <c r="G24" s="752"/>
      <c r="H24" s="766">
        <v>0</v>
      </c>
      <c r="I24" s="752">
        <v>5</v>
      </c>
      <c r="J24" s="752">
        <v>8197.2529669730102</v>
      </c>
      <c r="K24" s="766">
        <v>1</v>
      </c>
      <c r="L24" s="752">
        <v>5</v>
      </c>
      <c r="M24" s="753">
        <v>8197.2529669730102</v>
      </c>
    </row>
    <row r="25" spans="1:13" ht="14.4" customHeight="1" x14ac:dyDescent="0.3">
      <c r="A25" s="747" t="s">
        <v>576</v>
      </c>
      <c r="B25" s="748" t="s">
        <v>820</v>
      </c>
      <c r="C25" s="748" t="s">
        <v>825</v>
      </c>
      <c r="D25" s="748" t="s">
        <v>759</v>
      </c>
      <c r="E25" s="748" t="s">
        <v>826</v>
      </c>
      <c r="F25" s="752"/>
      <c r="G25" s="752"/>
      <c r="H25" s="766">
        <v>0</v>
      </c>
      <c r="I25" s="752">
        <v>8</v>
      </c>
      <c r="J25" s="752">
        <v>26207.368698459642</v>
      </c>
      <c r="K25" s="766">
        <v>1</v>
      </c>
      <c r="L25" s="752">
        <v>8</v>
      </c>
      <c r="M25" s="753">
        <v>26207.368698459642</v>
      </c>
    </row>
    <row r="26" spans="1:13" ht="14.4" customHeight="1" x14ac:dyDescent="0.3">
      <c r="A26" s="747" t="s">
        <v>576</v>
      </c>
      <c r="B26" s="748" t="s">
        <v>820</v>
      </c>
      <c r="C26" s="748" t="s">
        <v>827</v>
      </c>
      <c r="D26" s="748" t="s">
        <v>759</v>
      </c>
      <c r="E26" s="748" t="s">
        <v>828</v>
      </c>
      <c r="F26" s="752"/>
      <c r="G26" s="752"/>
      <c r="H26" s="766">
        <v>0</v>
      </c>
      <c r="I26" s="752">
        <v>310</v>
      </c>
      <c r="J26" s="752">
        <v>251091.88884627161</v>
      </c>
      <c r="K26" s="766">
        <v>1</v>
      </c>
      <c r="L26" s="752">
        <v>310</v>
      </c>
      <c r="M26" s="753">
        <v>251091.88884627161</v>
      </c>
    </row>
    <row r="27" spans="1:13" ht="14.4" customHeight="1" thickBot="1" x14ac:dyDescent="0.35">
      <c r="A27" s="754" t="s">
        <v>576</v>
      </c>
      <c r="B27" s="755" t="s">
        <v>829</v>
      </c>
      <c r="C27" s="755" t="s">
        <v>830</v>
      </c>
      <c r="D27" s="755" t="s">
        <v>755</v>
      </c>
      <c r="E27" s="755" t="s">
        <v>831</v>
      </c>
      <c r="F27" s="759">
        <v>40</v>
      </c>
      <c r="G27" s="759">
        <v>75554.600000000006</v>
      </c>
      <c r="H27" s="767">
        <v>1</v>
      </c>
      <c r="I27" s="759"/>
      <c r="J27" s="759"/>
      <c r="K27" s="767">
        <v>0</v>
      </c>
      <c r="L27" s="759">
        <v>40</v>
      </c>
      <c r="M27" s="760">
        <v>75554.600000000006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329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321</v>
      </c>
      <c r="C3" s="396">
        <f>SUM(C6:C1048576)</f>
        <v>2</v>
      </c>
      <c r="D3" s="396">
        <f>SUM(D6:D1048576)</f>
        <v>0</v>
      </c>
      <c r="E3" s="397">
        <f>SUM(E6:E1048576)</f>
        <v>7</v>
      </c>
      <c r="F3" s="394">
        <f>IF(SUM($B3:$E3)=0,"",B3/SUM($B3:$E3))</f>
        <v>0.97272727272727277</v>
      </c>
      <c r="G3" s="392">
        <f t="shared" ref="G3:I3" si="0">IF(SUM($B3:$E3)=0,"",C3/SUM($B3:$E3))</f>
        <v>6.0606060606060606E-3</v>
      </c>
      <c r="H3" s="392">
        <f t="shared" si="0"/>
        <v>0</v>
      </c>
      <c r="I3" s="393">
        <f t="shared" si="0"/>
        <v>2.1212121212121213E-2</v>
      </c>
      <c r="J3" s="396">
        <f>SUM(J6:J1048576)</f>
        <v>134</v>
      </c>
      <c r="K3" s="396">
        <f>SUM(K6:K1048576)</f>
        <v>2</v>
      </c>
      <c r="L3" s="396">
        <f>SUM(L6:L1048576)</f>
        <v>0</v>
      </c>
      <c r="M3" s="397">
        <f>SUM(M6:M1048576)</f>
        <v>7</v>
      </c>
      <c r="N3" s="394">
        <f>IF(SUM($J3:$M3)=0,"",J3/SUM($J3:$M3))</f>
        <v>0.93706293706293708</v>
      </c>
      <c r="O3" s="392">
        <f t="shared" ref="O3:Q3" si="1">IF(SUM($J3:$M3)=0,"",K3/SUM($J3:$M3))</f>
        <v>1.3986013986013986E-2</v>
      </c>
      <c r="P3" s="392">
        <f t="shared" si="1"/>
        <v>0</v>
      </c>
      <c r="Q3" s="393">
        <f t="shared" si="1"/>
        <v>4.8951048951048952E-2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833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834</v>
      </c>
      <c r="B7" s="798">
        <v>124</v>
      </c>
      <c r="C7" s="752"/>
      <c r="D7" s="752"/>
      <c r="E7" s="753"/>
      <c r="F7" s="795">
        <v>1</v>
      </c>
      <c r="G7" s="766">
        <v>0</v>
      </c>
      <c r="H7" s="766">
        <v>0</v>
      </c>
      <c r="I7" s="801">
        <v>0</v>
      </c>
      <c r="J7" s="798">
        <v>25</v>
      </c>
      <c r="K7" s="752"/>
      <c r="L7" s="752"/>
      <c r="M7" s="753"/>
      <c r="N7" s="795">
        <v>1</v>
      </c>
      <c r="O7" s="766">
        <v>0</v>
      </c>
      <c r="P7" s="766">
        <v>0</v>
      </c>
      <c r="Q7" s="789">
        <v>0</v>
      </c>
    </row>
    <row r="8" spans="1:17" ht="14.4" customHeight="1" x14ac:dyDescent="0.3">
      <c r="A8" s="792" t="s">
        <v>835</v>
      </c>
      <c r="B8" s="798">
        <v>69</v>
      </c>
      <c r="C8" s="752">
        <v>1</v>
      </c>
      <c r="D8" s="752"/>
      <c r="E8" s="753"/>
      <c r="F8" s="795">
        <v>0.98571428571428577</v>
      </c>
      <c r="G8" s="766">
        <v>1.4285714285714285E-2</v>
      </c>
      <c r="H8" s="766">
        <v>0</v>
      </c>
      <c r="I8" s="801">
        <v>0</v>
      </c>
      <c r="J8" s="798">
        <v>36</v>
      </c>
      <c r="K8" s="752">
        <v>1</v>
      </c>
      <c r="L8" s="752"/>
      <c r="M8" s="753"/>
      <c r="N8" s="795">
        <v>0.97297297297297303</v>
      </c>
      <c r="O8" s="766">
        <v>2.7027027027027029E-2</v>
      </c>
      <c r="P8" s="766">
        <v>0</v>
      </c>
      <c r="Q8" s="789">
        <v>0</v>
      </c>
    </row>
    <row r="9" spans="1:17" ht="14.4" customHeight="1" x14ac:dyDescent="0.3">
      <c r="A9" s="792" t="s">
        <v>836</v>
      </c>
      <c r="B9" s="798">
        <v>1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1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" customHeight="1" x14ac:dyDescent="0.3">
      <c r="A10" s="792" t="s">
        <v>837</v>
      </c>
      <c r="B10" s="798">
        <v>127</v>
      </c>
      <c r="C10" s="752">
        <v>1</v>
      </c>
      <c r="D10" s="752"/>
      <c r="E10" s="753"/>
      <c r="F10" s="795">
        <v>0.9921875</v>
      </c>
      <c r="G10" s="766">
        <v>7.8125E-3</v>
      </c>
      <c r="H10" s="766">
        <v>0</v>
      </c>
      <c r="I10" s="801">
        <v>0</v>
      </c>
      <c r="J10" s="798">
        <v>72</v>
      </c>
      <c r="K10" s="752">
        <v>1</v>
      </c>
      <c r="L10" s="752"/>
      <c r="M10" s="753"/>
      <c r="N10" s="795">
        <v>0.98630136986301364</v>
      </c>
      <c r="O10" s="766">
        <v>1.3698630136986301E-2</v>
      </c>
      <c r="P10" s="766">
        <v>0</v>
      </c>
      <c r="Q10" s="789">
        <v>0</v>
      </c>
    </row>
    <row r="11" spans="1:17" ht="14.4" customHeight="1" thickBot="1" x14ac:dyDescent="0.35">
      <c r="A11" s="793" t="s">
        <v>838</v>
      </c>
      <c r="B11" s="799"/>
      <c r="C11" s="759"/>
      <c r="D11" s="759"/>
      <c r="E11" s="760">
        <v>7</v>
      </c>
      <c r="F11" s="796">
        <v>0</v>
      </c>
      <c r="G11" s="767">
        <v>0</v>
      </c>
      <c r="H11" s="767">
        <v>0</v>
      </c>
      <c r="I11" s="802">
        <v>1</v>
      </c>
      <c r="J11" s="799"/>
      <c r="K11" s="759"/>
      <c r="L11" s="759"/>
      <c r="M11" s="760">
        <v>7</v>
      </c>
      <c r="N11" s="796">
        <v>0</v>
      </c>
      <c r="O11" s="767">
        <v>0</v>
      </c>
      <c r="P11" s="767">
        <v>0</v>
      </c>
      <c r="Q11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329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22</v>
      </c>
      <c r="B5" s="730" t="s">
        <v>839</v>
      </c>
      <c r="C5" s="733">
        <v>274465.40000000002</v>
      </c>
      <c r="D5" s="733">
        <v>2385</v>
      </c>
      <c r="E5" s="733">
        <v>128764.02</v>
      </c>
      <c r="F5" s="803">
        <v>0.4691448175252691</v>
      </c>
      <c r="G5" s="733">
        <v>1148</v>
      </c>
      <c r="H5" s="803">
        <v>0.48134171907756812</v>
      </c>
      <c r="I5" s="733">
        <v>145701.38</v>
      </c>
      <c r="J5" s="803">
        <v>0.53085518247473085</v>
      </c>
      <c r="K5" s="733">
        <v>1237</v>
      </c>
      <c r="L5" s="803">
        <v>0.51865828092243182</v>
      </c>
      <c r="M5" s="733" t="s">
        <v>73</v>
      </c>
      <c r="N5" s="270"/>
    </row>
    <row r="6" spans="1:14" ht="14.4" customHeight="1" x14ac:dyDescent="0.3">
      <c r="A6" s="729">
        <v>22</v>
      </c>
      <c r="B6" s="730" t="s">
        <v>840</v>
      </c>
      <c r="C6" s="733">
        <v>274465.40000000002</v>
      </c>
      <c r="D6" s="733">
        <v>2385</v>
      </c>
      <c r="E6" s="733">
        <v>128764.02</v>
      </c>
      <c r="F6" s="803">
        <v>0.4691448175252691</v>
      </c>
      <c r="G6" s="733">
        <v>1148</v>
      </c>
      <c r="H6" s="803">
        <v>0.48134171907756812</v>
      </c>
      <c r="I6" s="733">
        <v>145701.38</v>
      </c>
      <c r="J6" s="803">
        <v>0.53085518247473085</v>
      </c>
      <c r="K6" s="733">
        <v>1237</v>
      </c>
      <c r="L6" s="803">
        <v>0.51865828092243182</v>
      </c>
      <c r="M6" s="733" t="s">
        <v>1</v>
      </c>
      <c r="N6" s="270"/>
    </row>
    <row r="7" spans="1:14" ht="14.4" customHeight="1" x14ac:dyDescent="0.3">
      <c r="A7" s="729" t="s">
        <v>554</v>
      </c>
      <c r="B7" s="730" t="s">
        <v>3</v>
      </c>
      <c r="C7" s="733">
        <v>274465.40000000002</v>
      </c>
      <c r="D7" s="733">
        <v>2385</v>
      </c>
      <c r="E7" s="733">
        <v>128764.02</v>
      </c>
      <c r="F7" s="803">
        <v>0.4691448175252691</v>
      </c>
      <c r="G7" s="733">
        <v>1148</v>
      </c>
      <c r="H7" s="803">
        <v>0.48134171907756812</v>
      </c>
      <c r="I7" s="733">
        <v>145701.38</v>
      </c>
      <c r="J7" s="803">
        <v>0.53085518247473085</v>
      </c>
      <c r="K7" s="733">
        <v>1237</v>
      </c>
      <c r="L7" s="803">
        <v>0.51865828092243182</v>
      </c>
      <c r="M7" s="733" t="s">
        <v>564</v>
      </c>
      <c r="N7" s="270"/>
    </row>
    <row r="9" spans="1:14" ht="14.4" customHeight="1" x14ac:dyDescent="0.3">
      <c r="A9" s="729">
        <v>22</v>
      </c>
      <c r="B9" s="730" t="s">
        <v>839</v>
      </c>
      <c r="C9" s="733" t="s">
        <v>556</v>
      </c>
      <c r="D9" s="733" t="s">
        <v>556</v>
      </c>
      <c r="E9" s="733" t="s">
        <v>556</v>
      </c>
      <c r="F9" s="803" t="s">
        <v>556</v>
      </c>
      <c r="G9" s="733" t="s">
        <v>556</v>
      </c>
      <c r="H9" s="803" t="s">
        <v>556</v>
      </c>
      <c r="I9" s="733" t="s">
        <v>556</v>
      </c>
      <c r="J9" s="803" t="s">
        <v>556</v>
      </c>
      <c r="K9" s="733" t="s">
        <v>556</v>
      </c>
      <c r="L9" s="803" t="s">
        <v>556</v>
      </c>
      <c r="M9" s="733" t="s">
        <v>73</v>
      </c>
      <c r="N9" s="270"/>
    </row>
    <row r="10" spans="1:14" ht="14.4" customHeight="1" x14ac:dyDescent="0.3">
      <c r="A10" s="729" t="s">
        <v>841</v>
      </c>
      <c r="B10" s="730" t="s">
        <v>840</v>
      </c>
      <c r="C10" s="733">
        <v>29929.710000000003</v>
      </c>
      <c r="D10" s="733">
        <v>260</v>
      </c>
      <c r="E10" s="733">
        <v>12077.030000000002</v>
      </c>
      <c r="F10" s="803">
        <v>0.40351309785494083</v>
      </c>
      <c r="G10" s="733">
        <v>104</v>
      </c>
      <c r="H10" s="803">
        <v>0.4</v>
      </c>
      <c r="I10" s="733">
        <v>17852.68</v>
      </c>
      <c r="J10" s="803">
        <v>0.59648690214505917</v>
      </c>
      <c r="K10" s="733">
        <v>156</v>
      </c>
      <c r="L10" s="803">
        <v>0.6</v>
      </c>
      <c r="M10" s="733" t="s">
        <v>1</v>
      </c>
      <c r="N10" s="270"/>
    </row>
    <row r="11" spans="1:14" ht="14.4" customHeight="1" x14ac:dyDescent="0.3">
      <c r="A11" s="729" t="s">
        <v>841</v>
      </c>
      <c r="B11" s="730" t="s">
        <v>842</v>
      </c>
      <c r="C11" s="733">
        <v>29929.710000000003</v>
      </c>
      <c r="D11" s="733">
        <v>260</v>
      </c>
      <c r="E11" s="733">
        <v>12077.030000000002</v>
      </c>
      <c r="F11" s="803">
        <v>0.40351309785494083</v>
      </c>
      <c r="G11" s="733">
        <v>104</v>
      </c>
      <c r="H11" s="803">
        <v>0.4</v>
      </c>
      <c r="I11" s="733">
        <v>17852.68</v>
      </c>
      <c r="J11" s="803">
        <v>0.59648690214505917</v>
      </c>
      <c r="K11" s="733">
        <v>156</v>
      </c>
      <c r="L11" s="803">
        <v>0.6</v>
      </c>
      <c r="M11" s="733" t="s">
        <v>568</v>
      </c>
      <c r="N11" s="270"/>
    </row>
    <row r="12" spans="1:14" ht="14.4" customHeight="1" x14ac:dyDescent="0.3">
      <c r="A12" s="729" t="s">
        <v>556</v>
      </c>
      <c r="B12" s="730" t="s">
        <v>556</v>
      </c>
      <c r="C12" s="733" t="s">
        <v>556</v>
      </c>
      <c r="D12" s="733" t="s">
        <v>556</v>
      </c>
      <c r="E12" s="733" t="s">
        <v>556</v>
      </c>
      <c r="F12" s="803" t="s">
        <v>556</v>
      </c>
      <c r="G12" s="733" t="s">
        <v>556</v>
      </c>
      <c r="H12" s="803" t="s">
        <v>556</v>
      </c>
      <c r="I12" s="733" t="s">
        <v>556</v>
      </c>
      <c r="J12" s="803" t="s">
        <v>556</v>
      </c>
      <c r="K12" s="733" t="s">
        <v>556</v>
      </c>
      <c r="L12" s="803" t="s">
        <v>556</v>
      </c>
      <c r="M12" s="733" t="s">
        <v>569</v>
      </c>
      <c r="N12" s="270"/>
    </row>
    <row r="13" spans="1:14" ht="14.4" customHeight="1" x14ac:dyDescent="0.3">
      <c r="A13" s="729" t="s">
        <v>843</v>
      </c>
      <c r="B13" s="730" t="s">
        <v>840</v>
      </c>
      <c r="C13" s="733">
        <v>244535.69</v>
      </c>
      <c r="D13" s="733">
        <v>2125</v>
      </c>
      <c r="E13" s="733">
        <v>116686.98999999999</v>
      </c>
      <c r="F13" s="803">
        <v>0.47717774857322459</v>
      </c>
      <c r="G13" s="733">
        <v>1044</v>
      </c>
      <c r="H13" s="803">
        <v>0.49129411764705883</v>
      </c>
      <c r="I13" s="733">
        <v>127848.70000000001</v>
      </c>
      <c r="J13" s="803">
        <v>0.52282225142677541</v>
      </c>
      <c r="K13" s="733">
        <v>1081</v>
      </c>
      <c r="L13" s="803">
        <v>0.50870588235294123</v>
      </c>
      <c r="M13" s="733" t="s">
        <v>1</v>
      </c>
      <c r="N13" s="270"/>
    </row>
    <row r="14" spans="1:14" ht="14.4" customHeight="1" x14ac:dyDescent="0.3">
      <c r="A14" s="729" t="s">
        <v>843</v>
      </c>
      <c r="B14" s="730" t="s">
        <v>844</v>
      </c>
      <c r="C14" s="733">
        <v>244535.69</v>
      </c>
      <c r="D14" s="733">
        <v>2125</v>
      </c>
      <c r="E14" s="733">
        <v>116686.98999999999</v>
      </c>
      <c r="F14" s="803">
        <v>0.47717774857322459</v>
      </c>
      <c r="G14" s="733">
        <v>1044</v>
      </c>
      <c r="H14" s="803">
        <v>0.49129411764705883</v>
      </c>
      <c r="I14" s="733">
        <v>127848.70000000001</v>
      </c>
      <c r="J14" s="803">
        <v>0.52282225142677541</v>
      </c>
      <c r="K14" s="733">
        <v>1081</v>
      </c>
      <c r="L14" s="803">
        <v>0.50870588235294123</v>
      </c>
      <c r="M14" s="733" t="s">
        <v>568</v>
      </c>
      <c r="N14" s="270"/>
    </row>
    <row r="15" spans="1:14" ht="14.4" customHeight="1" x14ac:dyDescent="0.3">
      <c r="A15" s="729" t="s">
        <v>556</v>
      </c>
      <c r="B15" s="730" t="s">
        <v>556</v>
      </c>
      <c r="C15" s="733" t="s">
        <v>556</v>
      </c>
      <c r="D15" s="733" t="s">
        <v>556</v>
      </c>
      <c r="E15" s="733" t="s">
        <v>556</v>
      </c>
      <c r="F15" s="803" t="s">
        <v>556</v>
      </c>
      <c r="G15" s="733" t="s">
        <v>556</v>
      </c>
      <c r="H15" s="803" t="s">
        <v>556</v>
      </c>
      <c r="I15" s="733" t="s">
        <v>556</v>
      </c>
      <c r="J15" s="803" t="s">
        <v>556</v>
      </c>
      <c r="K15" s="733" t="s">
        <v>556</v>
      </c>
      <c r="L15" s="803" t="s">
        <v>556</v>
      </c>
      <c r="M15" s="733" t="s">
        <v>569</v>
      </c>
      <c r="N15" s="270"/>
    </row>
    <row r="16" spans="1:14" ht="14.4" customHeight="1" x14ac:dyDescent="0.3">
      <c r="A16" s="729" t="s">
        <v>554</v>
      </c>
      <c r="B16" s="730" t="s">
        <v>845</v>
      </c>
      <c r="C16" s="733">
        <v>274465.40000000002</v>
      </c>
      <c r="D16" s="733">
        <v>2385</v>
      </c>
      <c r="E16" s="733">
        <v>128764.01999999999</v>
      </c>
      <c r="F16" s="803">
        <v>0.46914481752526904</v>
      </c>
      <c r="G16" s="733">
        <v>1148</v>
      </c>
      <c r="H16" s="803">
        <v>0.48134171907756812</v>
      </c>
      <c r="I16" s="733">
        <v>145701.38</v>
      </c>
      <c r="J16" s="803">
        <v>0.53085518247473085</v>
      </c>
      <c r="K16" s="733">
        <v>1237</v>
      </c>
      <c r="L16" s="803">
        <v>0.51865828092243182</v>
      </c>
      <c r="M16" s="733" t="s">
        <v>564</v>
      </c>
      <c r="N16" s="270"/>
    </row>
    <row r="17" spans="1:1" ht="14.4" customHeight="1" x14ac:dyDescent="0.3">
      <c r="A17" s="804" t="s">
        <v>328</v>
      </c>
    </row>
    <row r="18" spans="1:1" ht="14.4" customHeight="1" x14ac:dyDescent="0.3">
      <c r="A18" s="805" t="s">
        <v>846</v>
      </c>
    </row>
    <row r="19" spans="1:1" ht="14.4" customHeight="1" x14ac:dyDescent="0.3">
      <c r="A19" s="804" t="s">
        <v>847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329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848</v>
      </c>
      <c r="B5" s="797">
        <v>45652.299999999996</v>
      </c>
      <c r="C5" s="741">
        <v>1</v>
      </c>
      <c r="D5" s="810">
        <v>378</v>
      </c>
      <c r="E5" s="813" t="s">
        <v>848</v>
      </c>
      <c r="F5" s="797">
        <v>17541.430000000004</v>
      </c>
      <c r="G5" s="765">
        <v>0.384239786385352</v>
      </c>
      <c r="H5" s="745">
        <v>160</v>
      </c>
      <c r="I5" s="788">
        <v>0.42328042328042326</v>
      </c>
      <c r="J5" s="816">
        <v>28110.869999999992</v>
      </c>
      <c r="K5" s="765">
        <v>0.61576021361464794</v>
      </c>
      <c r="L5" s="745">
        <v>218</v>
      </c>
      <c r="M5" s="788">
        <v>0.57671957671957674</v>
      </c>
    </row>
    <row r="6" spans="1:13" ht="14.4" customHeight="1" x14ac:dyDescent="0.3">
      <c r="A6" s="807" t="s">
        <v>849</v>
      </c>
      <c r="B6" s="798">
        <v>11210.560000000003</v>
      </c>
      <c r="C6" s="748">
        <v>1</v>
      </c>
      <c r="D6" s="811">
        <v>111</v>
      </c>
      <c r="E6" s="814" t="s">
        <v>849</v>
      </c>
      <c r="F6" s="798">
        <v>5100.3200000000015</v>
      </c>
      <c r="G6" s="766">
        <v>0.45495675505951533</v>
      </c>
      <c r="H6" s="752">
        <v>57</v>
      </c>
      <c r="I6" s="789">
        <v>0.51351351351351349</v>
      </c>
      <c r="J6" s="817">
        <v>6110.2400000000016</v>
      </c>
      <c r="K6" s="766">
        <v>0.54504324494048473</v>
      </c>
      <c r="L6" s="752">
        <v>54</v>
      </c>
      <c r="M6" s="789">
        <v>0.48648648648648651</v>
      </c>
    </row>
    <row r="7" spans="1:13" ht="14.4" customHeight="1" x14ac:dyDescent="0.3">
      <c r="A7" s="807" t="s">
        <v>850</v>
      </c>
      <c r="B7" s="798">
        <v>865.96999999999991</v>
      </c>
      <c r="C7" s="748">
        <v>1</v>
      </c>
      <c r="D7" s="811">
        <v>16</v>
      </c>
      <c r="E7" s="814" t="s">
        <v>850</v>
      </c>
      <c r="F7" s="798">
        <v>865.96999999999991</v>
      </c>
      <c r="G7" s="766">
        <v>1</v>
      </c>
      <c r="H7" s="752">
        <v>16</v>
      </c>
      <c r="I7" s="789">
        <v>1</v>
      </c>
      <c r="J7" s="817"/>
      <c r="K7" s="766">
        <v>0</v>
      </c>
      <c r="L7" s="752"/>
      <c r="M7" s="789">
        <v>0</v>
      </c>
    </row>
    <row r="8" spans="1:13" ht="14.4" customHeight="1" x14ac:dyDescent="0.3">
      <c r="A8" s="807" t="s">
        <v>851</v>
      </c>
      <c r="B8" s="798">
        <v>70028.35000000002</v>
      </c>
      <c r="C8" s="748">
        <v>1</v>
      </c>
      <c r="D8" s="811">
        <v>562</v>
      </c>
      <c r="E8" s="814" t="s">
        <v>851</v>
      </c>
      <c r="F8" s="798">
        <v>32745.970000000005</v>
      </c>
      <c r="G8" s="766">
        <v>0.46761018930190407</v>
      </c>
      <c r="H8" s="752">
        <v>258</v>
      </c>
      <c r="I8" s="789">
        <v>0.45907473309608543</v>
      </c>
      <c r="J8" s="817">
        <v>37282.380000000012</v>
      </c>
      <c r="K8" s="766">
        <v>0.53238981069809588</v>
      </c>
      <c r="L8" s="752">
        <v>304</v>
      </c>
      <c r="M8" s="789">
        <v>0.54092526690391463</v>
      </c>
    </row>
    <row r="9" spans="1:13" ht="14.4" customHeight="1" x14ac:dyDescent="0.3">
      <c r="A9" s="807" t="s">
        <v>852</v>
      </c>
      <c r="B9" s="798">
        <v>197.5</v>
      </c>
      <c r="C9" s="748">
        <v>1</v>
      </c>
      <c r="D9" s="811">
        <v>2</v>
      </c>
      <c r="E9" s="814" t="s">
        <v>852</v>
      </c>
      <c r="F9" s="798">
        <v>197.5</v>
      </c>
      <c r="G9" s="766">
        <v>1</v>
      </c>
      <c r="H9" s="752">
        <v>2</v>
      </c>
      <c r="I9" s="789">
        <v>1</v>
      </c>
      <c r="J9" s="817"/>
      <c r="K9" s="766">
        <v>0</v>
      </c>
      <c r="L9" s="752"/>
      <c r="M9" s="789">
        <v>0</v>
      </c>
    </row>
    <row r="10" spans="1:13" ht="14.4" customHeight="1" x14ac:dyDescent="0.3">
      <c r="A10" s="807" t="s">
        <v>853</v>
      </c>
      <c r="B10" s="798">
        <v>1965.8300000000002</v>
      </c>
      <c r="C10" s="748">
        <v>1</v>
      </c>
      <c r="D10" s="811">
        <v>23</v>
      </c>
      <c r="E10" s="814" t="s">
        <v>853</v>
      </c>
      <c r="F10" s="798">
        <v>930.31</v>
      </c>
      <c r="G10" s="766">
        <v>0.47324031070845385</v>
      </c>
      <c r="H10" s="752">
        <v>13</v>
      </c>
      <c r="I10" s="789">
        <v>0.56521739130434778</v>
      </c>
      <c r="J10" s="817">
        <v>1035.5200000000002</v>
      </c>
      <c r="K10" s="766">
        <v>0.52675968929154615</v>
      </c>
      <c r="L10" s="752">
        <v>10</v>
      </c>
      <c r="M10" s="789">
        <v>0.43478260869565216</v>
      </c>
    </row>
    <row r="11" spans="1:13" ht="14.4" customHeight="1" x14ac:dyDescent="0.3">
      <c r="A11" s="807" t="s">
        <v>854</v>
      </c>
      <c r="B11" s="798">
        <v>51561.770000000019</v>
      </c>
      <c r="C11" s="748">
        <v>1</v>
      </c>
      <c r="D11" s="811">
        <v>449</v>
      </c>
      <c r="E11" s="814" t="s">
        <v>854</v>
      </c>
      <c r="F11" s="798">
        <v>29414.280000000013</v>
      </c>
      <c r="G11" s="766">
        <v>0.57046684006386905</v>
      </c>
      <c r="H11" s="752">
        <v>239</v>
      </c>
      <c r="I11" s="789">
        <v>0.53229398663697103</v>
      </c>
      <c r="J11" s="817">
        <v>22147.49</v>
      </c>
      <c r="K11" s="766">
        <v>0.42953315993613084</v>
      </c>
      <c r="L11" s="752">
        <v>210</v>
      </c>
      <c r="M11" s="789">
        <v>0.46770601336302897</v>
      </c>
    </row>
    <row r="12" spans="1:13" ht="14.4" customHeight="1" x14ac:dyDescent="0.3">
      <c r="A12" s="807" t="s">
        <v>855</v>
      </c>
      <c r="B12" s="798">
        <v>256.67</v>
      </c>
      <c r="C12" s="748">
        <v>1</v>
      </c>
      <c r="D12" s="811">
        <v>1</v>
      </c>
      <c r="E12" s="814" t="s">
        <v>855</v>
      </c>
      <c r="F12" s="798">
        <v>256.67</v>
      </c>
      <c r="G12" s="766">
        <v>1</v>
      </c>
      <c r="H12" s="752">
        <v>1</v>
      </c>
      <c r="I12" s="789">
        <v>1</v>
      </c>
      <c r="J12" s="817"/>
      <c r="K12" s="766">
        <v>0</v>
      </c>
      <c r="L12" s="752"/>
      <c r="M12" s="789">
        <v>0</v>
      </c>
    </row>
    <row r="13" spans="1:13" ht="14.4" customHeight="1" x14ac:dyDescent="0.3">
      <c r="A13" s="807" t="s">
        <v>856</v>
      </c>
      <c r="B13" s="798">
        <v>447.89</v>
      </c>
      <c r="C13" s="748">
        <v>1</v>
      </c>
      <c r="D13" s="811">
        <v>2</v>
      </c>
      <c r="E13" s="814" t="s">
        <v>856</v>
      </c>
      <c r="F13" s="798">
        <v>233.35</v>
      </c>
      <c r="G13" s="766">
        <v>0.52099845944316681</v>
      </c>
      <c r="H13" s="752">
        <v>1</v>
      </c>
      <c r="I13" s="789">
        <v>0.5</v>
      </c>
      <c r="J13" s="817">
        <v>214.54</v>
      </c>
      <c r="K13" s="766">
        <v>0.47900154055683314</v>
      </c>
      <c r="L13" s="752">
        <v>1</v>
      </c>
      <c r="M13" s="789">
        <v>0.5</v>
      </c>
    </row>
    <row r="14" spans="1:13" ht="14.4" customHeight="1" x14ac:dyDescent="0.3">
      <c r="A14" s="807" t="s">
        <v>857</v>
      </c>
      <c r="B14" s="798">
        <v>34583.480000000003</v>
      </c>
      <c r="C14" s="748">
        <v>1</v>
      </c>
      <c r="D14" s="811">
        <v>336</v>
      </c>
      <c r="E14" s="814" t="s">
        <v>857</v>
      </c>
      <c r="F14" s="798">
        <v>12069.659999999998</v>
      </c>
      <c r="G14" s="766">
        <v>0.34900073676795962</v>
      </c>
      <c r="H14" s="752">
        <v>142</v>
      </c>
      <c r="I14" s="789">
        <v>0.42261904761904762</v>
      </c>
      <c r="J14" s="817">
        <v>22513.820000000003</v>
      </c>
      <c r="K14" s="766">
        <v>0.65099926323204027</v>
      </c>
      <c r="L14" s="752">
        <v>194</v>
      </c>
      <c r="M14" s="789">
        <v>0.57738095238095233</v>
      </c>
    </row>
    <row r="15" spans="1:13" ht="14.4" customHeight="1" thickBot="1" x14ac:dyDescent="0.35">
      <c r="A15" s="808" t="s">
        <v>858</v>
      </c>
      <c r="B15" s="799">
        <v>57695.080000000009</v>
      </c>
      <c r="C15" s="755">
        <v>1</v>
      </c>
      <c r="D15" s="812">
        <v>505</v>
      </c>
      <c r="E15" s="815" t="s">
        <v>858</v>
      </c>
      <c r="F15" s="799">
        <v>29408.560000000005</v>
      </c>
      <c r="G15" s="767">
        <v>0.50972387940184849</v>
      </c>
      <c r="H15" s="759">
        <v>259</v>
      </c>
      <c r="I15" s="790">
        <v>0.51287128712871288</v>
      </c>
      <c r="J15" s="818">
        <v>28286.520000000004</v>
      </c>
      <c r="K15" s="767">
        <v>0.49027612059815151</v>
      </c>
      <c r="L15" s="759">
        <v>246</v>
      </c>
      <c r="M15" s="790">
        <v>0.48712871287128712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7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1341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329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274465.39999999997</v>
      </c>
      <c r="N3" s="70">
        <f>SUBTOTAL(9,N7:N1048576)</f>
        <v>2969</v>
      </c>
      <c r="O3" s="70">
        <f>SUBTOTAL(9,O7:O1048576)</f>
        <v>2385</v>
      </c>
      <c r="P3" s="70">
        <f>SUBTOTAL(9,P7:P1048576)</f>
        <v>128764.01999999997</v>
      </c>
      <c r="Q3" s="71">
        <f>IF(M3=0,0,P3/M3)</f>
        <v>0.4691448175252691</v>
      </c>
      <c r="R3" s="70">
        <f>SUBTOTAL(9,R7:R1048576)</f>
        <v>1431</v>
      </c>
      <c r="S3" s="71">
        <f>IF(N3=0,0,R3/N3)</f>
        <v>0.48198046480296397</v>
      </c>
      <c r="T3" s="70">
        <f>SUBTOTAL(9,T7:T1048576)</f>
        <v>1148</v>
      </c>
      <c r="U3" s="72">
        <f>IF(O3=0,0,T3/O3)</f>
        <v>0.48134171907756812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22</v>
      </c>
      <c r="B7" s="825" t="s">
        <v>839</v>
      </c>
      <c r="C7" s="825" t="s">
        <v>841</v>
      </c>
      <c r="D7" s="826" t="s">
        <v>1339</v>
      </c>
      <c r="E7" s="827" t="s">
        <v>848</v>
      </c>
      <c r="F7" s="825" t="s">
        <v>840</v>
      </c>
      <c r="G7" s="825" t="s">
        <v>859</v>
      </c>
      <c r="H7" s="825" t="s">
        <v>603</v>
      </c>
      <c r="I7" s="825" t="s">
        <v>860</v>
      </c>
      <c r="J7" s="825" t="s">
        <v>785</v>
      </c>
      <c r="K7" s="825" t="s">
        <v>861</v>
      </c>
      <c r="L7" s="828">
        <v>74.08</v>
      </c>
      <c r="M7" s="828">
        <v>148.16</v>
      </c>
      <c r="N7" s="825">
        <v>2</v>
      </c>
      <c r="O7" s="829">
        <v>1.5</v>
      </c>
      <c r="P7" s="828">
        <v>74.08</v>
      </c>
      <c r="Q7" s="830">
        <v>0.5</v>
      </c>
      <c r="R7" s="825">
        <v>1</v>
      </c>
      <c r="S7" s="830">
        <v>0.5</v>
      </c>
      <c r="T7" s="829">
        <v>0.5</v>
      </c>
      <c r="U7" s="231">
        <v>0.33333333333333331</v>
      </c>
    </row>
    <row r="8" spans="1:21" ht="14.4" customHeight="1" x14ac:dyDescent="0.3">
      <c r="A8" s="831">
        <v>22</v>
      </c>
      <c r="B8" s="832" t="s">
        <v>839</v>
      </c>
      <c r="C8" s="832" t="s">
        <v>841</v>
      </c>
      <c r="D8" s="833" t="s">
        <v>1339</v>
      </c>
      <c r="E8" s="834" t="s">
        <v>848</v>
      </c>
      <c r="F8" s="832" t="s">
        <v>840</v>
      </c>
      <c r="G8" s="832" t="s">
        <v>859</v>
      </c>
      <c r="H8" s="832" t="s">
        <v>603</v>
      </c>
      <c r="I8" s="832" t="s">
        <v>784</v>
      </c>
      <c r="J8" s="832" t="s">
        <v>785</v>
      </c>
      <c r="K8" s="832" t="s">
        <v>786</v>
      </c>
      <c r="L8" s="835">
        <v>94.28</v>
      </c>
      <c r="M8" s="835">
        <v>848.52</v>
      </c>
      <c r="N8" s="832">
        <v>9</v>
      </c>
      <c r="O8" s="836">
        <v>9</v>
      </c>
      <c r="P8" s="835">
        <v>377.12</v>
      </c>
      <c r="Q8" s="837">
        <v>0.44444444444444448</v>
      </c>
      <c r="R8" s="832">
        <v>4</v>
      </c>
      <c r="S8" s="837">
        <v>0.44444444444444442</v>
      </c>
      <c r="T8" s="836">
        <v>4</v>
      </c>
      <c r="U8" s="838">
        <v>0.44444444444444442</v>
      </c>
    </row>
    <row r="9" spans="1:21" ht="14.4" customHeight="1" x14ac:dyDescent="0.3">
      <c r="A9" s="831">
        <v>22</v>
      </c>
      <c r="B9" s="832" t="s">
        <v>839</v>
      </c>
      <c r="C9" s="832" t="s">
        <v>841</v>
      </c>
      <c r="D9" s="833" t="s">
        <v>1339</v>
      </c>
      <c r="E9" s="834" t="s">
        <v>848</v>
      </c>
      <c r="F9" s="832" t="s">
        <v>840</v>
      </c>
      <c r="G9" s="832" t="s">
        <v>859</v>
      </c>
      <c r="H9" s="832" t="s">
        <v>556</v>
      </c>
      <c r="I9" s="832" t="s">
        <v>862</v>
      </c>
      <c r="J9" s="832" t="s">
        <v>785</v>
      </c>
      <c r="K9" s="832" t="s">
        <v>863</v>
      </c>
      <c r="L9" s="835">
        <v>0</v>
      </c>
      <c r="M9" s="835">
        <v>0</v>
      </c>
      <c r="N9" s="832">
        <v>1</v>
      </c>
      <c r="O9" s="836">
        <v>1</v>
      </c>
      <c r="P9" s="835"/>
      <c r="Q9" s="837"/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22</v>
      </c>
      <c r="B10" s="832" t="s">
        <v>839</v>
      </c>
      <c r="C10" s="832" t="s">
        <v>841</v>
      </c>
      <c r="D10" s="833" t="s">
        <v>1339</v>
      </c>
      <c r="E10" s="834" t="s">
        <v>848</v>
      </c>
      <c r="F10" s="832" t="s">
        <v>840</v>
      </c>
      <c r="G10" s="832" t="s">
        <v>859</v>
      </c>
      <c r="H10" s="832" t="s">
        <v>556</v>
      </c>
      <c r="I10" s="832" t="s">
        <v>864</v>
      </c>
      <c r="J10" s="832" t="s">
        <v>785</v>
      </c>
      <c r="K10" s="832" t="s">
        <v>865</v>
      </c>
      <c r="L10" s="835">
        <v>168.36</v>
      </c>
      <c r="M10" s="835">
        <v>168.36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22</v>
      </c>
      <c r="B11" s="832" t="s">
        <v>839</v>
      </c>
      <c r="C11" s="832" t="s">
        <v>841</v>
      </c>
      <c r="D11" s="833" t="s">
        <v>1339</v>
      </c>
      <c r="E11" s="834" t="s">
        <v>848</v>
      </c>
      <c r="F11" s="832" t="s">
        <v>840</v>
      </c>
      <c r="G11" s="832" t="s">
        <v>859</v>
      </c>
      <c r="H11" s="832" t="s">
        <v>603</v>
      </c>
      <c r="I11" s="832" t="s">
        <v>866</v>
      </c>
      <c r="J11" s="832" t="s">
        <v>785</v>
      </c>
      <c r="K11" s="832" t="s">
        <v>867</v>
      </c>
      <c r="L11" s="835">
        <v>0</v>
      </c>
      <c r="M11" s="835">
        <v>0</v>
      </c>
      <c r="N11" s="832">
        <v>1</v>
      </c>
      <c r="O11" s="836">
        <v>1</v>
      </c>
      <c r="P11" s="835"/>
      <c r="Q11" s="837"/>
      <c r="R11" s="832"/>
      <c r="S11" s="837">
        <v>0</v>
      </c>
      <c r="T11" s="836"/>
      <c r="U11" s="838">
        <v>0</v>
      </c>
    </row>
    <row r="12" spans="1:21" ht="14.4" customHeight="1" x14ac:dyDescent="0.3">
      <c r="A12" s="831">
        <v>22</v>
      </c>
      <c r="B12" s="832" t="s">
        <v>839</v>
      </c>
      <c r="C12" s="832" t="s">
        <v>841</v>
      </c>
      <c r="D12" s="833" t="s">
        <v>1339</v>
      </c>
      <c r="E12" s="834" t="s">
        <v>848</v>
      </c>
      <c r="F12" s="832" t="s">
        <v>840</v>
      </c>
      <c r="G12" s="832" t="s">
        <v>859</v>
      </c>
      <c r="H12" s="832" t="s">
        <v>603</v>
      </c>
      <c r="I12" s="832" t="s">
        <v>868</v>
      </c>
      <c r="J12" s="832" t="s">
        <v>785</v>
      </c>
      <c r="K12" s="832" t="s">
        <v>869</v>
      </c>
      <c r="L12" s="835">
        <v>115.33</v>
      </c>
      <c r="M12" s="835">
        <v>461.32</v>
      </c>
      <c r="N12" s="832">
        <v>4</v>
      </c>
      <c r="O12" s="836">
        <v>4</v>
      </c>
      <c r="P12" s="835">
        <v>115.33</v>
      </c>
      <c r="Q12" s="837">
        <v>0.25</v>
      </c>
      <c r="R12" s="832">
        <v>1</v>
      </c>
      <c r="S12" s="837">
        <v>0.25</v>
      </c>
      <c r="T12" s="836">
        <v>1</v>
      </c>
      <c r="U12" s="838">
        <v>0.25</v>
      </c>
    </row>
    <row r="13" spans="1:21" ht="14.4" customHeight="1" x14ac:dyDescent="0.3">
      <c r="A13" s="831">
        <v>22</v>
      </c>
      <c r="B13" s="832" t="s">
        <v>839</v>
      </c>
      <c r="C13" s="832" t="s">
        <v>841</v>
      </c>
      <c r="D13" s="833" t="s">
        <v>1339</v>
      </c>
      <c r="E13" s="834" t="s">
        <v>848</v>
      </c>
      <c r="F13" s="832" t="s">
        <v>840</v>
      </c>
      <c r="G13" s="832" t="s">
        <v>859</v>
      </c>
      <c r="H13" s="832" t="s">
        <v>603</v>
      </c>
      <c r="I13" s="832" t="s">
        <v>787</v>
      </c>
      <c r="J13" s="832" t="s">
        <v>788</v>
      </c>
      <c r="K13" s="832" t="s">
        <v>789</v>
      </c>
      <c r="L13" s="835">
        <v>98.78</v>
      </c>
      <c r="M13" s="835">
        <v>98.78</v>
      </c>
      <c r="N13" s="832">
        <v>1</v>
      </c>
      <c r="O13" s="836">
        <v>1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22</v>
      </c>
      <c r="B14" s="832" t="s">
        <v>839</v>
      </c>
      <c r="C14" s="832" t="s">
        <v>841</v>
      </c>
      <c r="D14" s="833" t="s">
        <v>1339</v>
      </c>
      <c r="E14" s="834" t="s">
        <v>848</v>
      </c>
      <c r="F14" s="832" t="s">
        <v>840</v>
      </c>
      <c r="G14" s="832" t="s">
        <v>859</v>
      </c>
      <c r="H14" s="832" t="s">
        <v>603</v>
      </c>
      <c r="I14" s="832" t="s">
        <v>787</v>
      </c>
      <c r="J14" s="832" t="s">
        <v>788</v>
      </c>
      <c r="K14" s="832" t="s">
        <v>789</v>
      </c>
      <c r="L14" s="835">
        <v>105.23</v>
      </c>
      <c r="M14" s="835">
        <v>947.06999999999994</v>
      </c>
      <c r="N14" s="832">
        <v>9</v>
      </c>
      <c r="O14" s="836">
        <v>9</v>
      </c>
      <c r="P14" s="835">
        <v>420.92</v>
      </c>
      <c r="Q14" s="837">
        <v>0.44444444444444448</v>
      </c>
      <c r="R14" s="832">
        <v>4</v>
      </c>
      <c r="S14" s="837">
        <v>0.44444444444444442</v>
      </c>
      <c r="T14" s="836">
        <v>4</v>
      </c>
      <c r="U14" s="838">
        <v>0.44444444444444442</v>
      </c>
    </row>
    <row r="15" spans="1:21" ht="14.4" customHeight="1" x14ac:dyDescent="0.3">
      <c r="A15" s="831">
        <v>22</v>
      </c>
      <c r="B15" s="832" t="s">
        <v>839</v>
      </c>
      <c r="C15" s="832" t="s">
        <v>841</v>
      </c>
      <c r="D15" s="833" t="s">
        <v>1339</v>
      </c>
      <c r="E15" s="834" t="s">
        <v>848</v>
      </c>
      <c r="F15" s="832" t="s">
        <v>840</v>
      </c>
      <c r="G15" s="832" t="s">
        <v>859</v>
      </c>
      <c r="H15" s="832" t="s">
        <v>603</v>
      </c>
      <c r="I15" s="832" t="s">
        <v>870</v>
      </c>
      <c r="J15" s="832" t="s">
        <v>788</v>
      </c>
      <c r="K15" s="832" t="s">
        <v>871</v>
      </c>
      <c r="L15" s="835">
        <v>118.54</v>
      </c>
      <c r="M15" s="835">
        <v>237.08</v>
      </c>
      <c r="N15" s="832">
        <v>2</v>
      </c>
      <c r="O15" s="836">
        <v>2</v>
      </c>
      <c r="P15" s="835">
        <v>118.54</v>
      </c>
      <c r="Q15" s="837">
        <v>0.5</v>
      </c>
      <c r="R15" s="832">
        <v>1</v>
      </c>
      <c r="S15" s="837">
        <v>0.5</v>
      </c>
      <c r="T15" s="836">
        <v>1</v>
      </c>
      <c r="U15" s="838">
        <v>0.5</v>
      </c>
    </row>
    <row r="16" spans="1:21" ht="14.4" customHeight="1" x14ac:dyDescent="0.3">
      <c r="A16" s="831">
        <v>22</v>
      </c>
      <c r="B16" s="832" t="s">
        <v>839</v>
      </c>
      <c r="C16" s="832" t="s">
        <v>841</v>
      </c>
      <c r="D16" s="833" t="s">
        <v>1339</v>
      </c>
      <c r="E16" s="834" t="s">
        <v>848</v>
      </c>
      <c r="F16" s="832" t="s">
        <v>840</v>
      </c>
      <c r="G16" s="832" t="s">
        <v>859</v>
      </c>
      <c r="H16" s="832" t="s">
        <v>603</v>
      </c>
      <c r="I16" s="832" t="s">
        <v>870</v>
      </c>
      <c r="J16" s="832" t="s">
        <v>788</v>
      </c>
      <c r="K16" s="832" t="s">
        <v>871</v>
      </c>
      <c r="L16" s="835">
        <v>126.27</v>
      </c>
      <c r="M16" s="835">
        <v>2020.3200000000002</v>
      </c>
      <c r="N16" s="832">
        <v>16</v>
      </c>
      <c r="O16" s="836">
        <v>14</v>
      </c>
      <c r="P16" s="835">
        <v>883.89</v>
      </c>
      <c r="Q16" s="837">
        <v>0.43749999999999994</v>
      </c>
      <c r="R16" s="832">
        <v>7</v>
      </c>
      <c r="S16" s="837">
        <v>0.4375</v>
      </c>
      <c r="T16" s="836">
        <v>7</v>
      </c>
      <c r="U16" s="838">
        <v>0.5</v>
      </c>
    </row>
    <row r="17" spans="1:21" ht="14.4" customHeight="1" x14ac:dyDescent="0.3">
      <c r="A17" s="831">
        <v>22</v>
      </c>
      <c r="B17" s="832" t="s">
        <v>839</v>
      </c>
      <c r="C17" s="832" t="s">
        <v>841</v>
      </c>
      <c r="D17" s="833" t="s">
        <v>1339</v>
      </c>
      <c r="E17" s="834" t="s">
        <v>848</v>
      </c>
      <c r="F17" s="832" t="s">
        <v>840</v>
      </c>
      <c r="G17" s="832" t="s">
        <v>859</v>
      </c>
      <c r="H17" s="832" t="s">
        <v>603</v>
      </c>
      <c r="I17" s="832" t="s">
        <v>872</v>
      </c>
      <c r="J17" s="832" t="s">
        <v>788</v>
      </c>
      <c r="K17" s="832" t="s">
        <v>873</v>
      </c>
      <c r="L17" s="835">
        <v>63.14</v>
      </c>
      <c r="M17" s="835">
        <v>63.14</v>
      </c>
      <c r="N17" s="832">
        <v>1</v>
      </c>
      <c r="O17" s="836">
        <v>0.5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22</v>
      </c>
      <c r="B18" s="832" t="s">
        <v>839</v>
      </c>
      <c r="C18" s="832" t="s">
        <v>841</v>
      </c>
      <c r="D18" s="833" t="s">
        <v>1339</v>
      </c>
      <c r="E18" s="834" t="s">
        <v>848</v>
      </c>
      <c r="F18" s="832" t="s">
        <v>840</v>
      </c>
      <c r="G18" s="832" t="s">
        <v>859</v>
      </c>
      <c r="H18" s="832" t="s">
        <v>603</v>
      </c>
      <c r="I18" s="832" t="s">
        <v>792</v>
      </c>
      <c r="J18" s="832" t="s">
        <v>788</v>
      </c>
      <c r="K18" s="832" t="s">
        <v>793</v>
      </c>
      <c r="L18" s="835">
        <v>79.03</v>
      </c>
      <c r="M18" s="835">
        <v>316.12</v>
      </c>
      <c r="N18" s="832">
        <v>4</v>
      </c>
      <c r="O18" s="836">
        <v>3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22</v>
      </c>
      <c r="B19" s="832" t="s">
        <v>839</v>
      </c>
      <c r="C19" s="832" t="s">
        <v>841</v>
      </c>
      <c r="D19" s="833" t="s">
        <v>1339</v>
      </c>
      <c r="E19" s="834" t="s">
        <v>848</v>
      </c>
      <c r="F19" s="832" t="s">
        <v>840</v>
      </c>
      <c r="G19" s="832" t="s">
        <v>859</v>
      </c>
      <c r="H19" s="832" t="s">
        <v>603</v>
      </c>
      <c r="I19" s="832" t="s">
        <v>792</v>
      </c>
      <c r="J19" s="832" t="s">
        <v>788</v>
      </c>
      <c r="K19" s="832" t="s">
        <v>793</v>
      </c>
      <c r="L19" s="835">
        <v>84.18</v>
      </c>
      <c r="M19" s="835">
        <v>1178.52</v>
      </c>
      <c r="N19" s="832">
        <v>14</v>
      </c>
      <c r="O19" s="836">
        <v>12.5</v>
      </c>
      <c r="P19" s="835">
        <v>589.26</v>
      </c>
      <c r="Q19" s="837">
        <v>0.5</v>
      </c>
      <c r="R19" s="832">
        <v>7</v>
      </c>
      <c r="S19" s="837">
        <v>0.5</v>
      </c>
      <c r="T19" s="836">
        <v>7</v>
      </c>
      <c r="U19" s="838">
        <v>0.56000000000000005</v>
      </c>
    </row>
    <row r="20" spans="1:21" ht="14.4" customHeight="1" x14ac:dyDescent="0.3">
      <c r="A20" s="831">
        <v>22</v>
      </c>
      <c r="B20" s="832" t="s">
        <v>839</v>
      </c>
      <c r="C20" s="832" t="s">
        <v>841</v>
      </c>
      <c r="D20" s="833" t="s">
        <v>1339</v>
      </c>
      <c r="E20" s="834" t="s">
        <v>848</v>
      </c>
      <c r="F20" s="832" t="s">
        <v>840</v>
      </c>
      <c r="G20" s="832" t="s">
        <v>859</v>
      </c>
      <c r="H20" s="832" t="s">
        <v>603</v>
      </c>
      <c r="I20" s="832" t="s">
        <v>874</v>
      </c>
      <c r="J20" s="832" t="s">
        <v>785</v>
      </c>
      <c r="K20" s="832" t="s">
        <v>873</v>
      </c>
      <c r="L20" s="835">
        <v>63.14</v>
      </c>
      <c r="M20" s="835">
        <v>63.14</v>
      </c>
      <c r="N20" s="832">
        <v>1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22</v>
      </c>
      <c r="B21" s="832" t="s">
        <v>839</v>
      </c>
      <c r="C21" s="832" t="s">
        <v>841</v>
      </c>
      <c r="D21" s="833" t="s">
        <v>1339</v>
      </c>
      <c r="E21" s="834" t="s">
        <v>848</v>
      </c>
      <c r="F21" s="832" t="s">
        <v>840</v>
      </c>
      <c r="G21" s="832" t="s">
        <v>859</v>
      </c>
      <c r="H21" s="832" t="s">
        <v>603</v>
      </c>
      <c r="I21" s="832" t="s">
        <v>874</v>
      </c>
      <c r="J21" s="832" t="s">
        <v>785</v>
      </c>
      <c r="K21" s="832" t="s">
        <v>873</v>
      </c>
      <c r="L21" s="835">
        <v>59.27</v>
      </c>
      <c r="M21" s="835">
        <v>59.27</v>
      </c>
      <c r="N21" s="832">
        <v>1</v>
      </c>
      <c r="O21" s="836">
        <v>1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22</v>
      </c>
      <c r="B22" s="832" t="s">
        <v>839</v>
      </c>
      <c r="C22" s="832" t="s">
        <v>841</v>
      </c>
      <c r="D22" s="833" t="s">
        <v>1339</v>
      </c>
      <c r="E22" s="834" t="s">
        <v>848</v>
      </c>
      <c r="F22" s="832" t="s">
        <v>840</v>
      </c>
      <c r="G22" s="832" t="s">
        <v>859</v>
      </c>
      <c r="H22" s="832" t="s">
        <v>556</v>
      </c>
      <c r="I22" s="832" t="s">
        <v>875</v>
      </c>
      <c r="J22" s="832" t="s">
        <v>785</v>
      </c>
      <c r="K22" s="832" t="s">
        <v>789</v>
      </c>
      <c r="L22" s="835">
        <v>98.78</v>
      </c>
      <c r="M22" s="835">
        <v>98.78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22</v>
      </c>
      <c r="B23" s="832" t="s">
        <v>839</v>
      </c>
      <c r="C23" s="832" t="s">
        <v>841</v>
      </c>
      <c r="D23" s="833" t="s">
        <v>1339</v>
      </c>
      <c r="E23" s="834" t="s">
        <v>848</v>
      </c>
      <c r="F23" s="832" t="s">
        <v>840</v>
      </c>
      <c r="G23" s="832" t="s">
        <v>859</v>
      </c>
      <c r="H23" s="832" t="s">
        <v>556</v>
      </c>
      <c r="I23" s="832" t="s">
        <v>875</v>
      </c>
      <c r="J23" s="832" t="s">
        <v>785</v>
      </c>
      <c r="K23" s="832" t="s">
        <v>789</v>
      </c>
      <c r="L23" s="835">
        <v>105.23</v>
      </c>
      <c r="M23" s="835">
        <v>315.69</v>
      </c>
      <c r="N23" s="832">
        <v>3</v>
      </c>
      <c r="O23" s="836">
        <v>3</v>
      </c>
      <c r="P23" s="835">
        <v>105.23</v>
      </c>
      <c r="Q23" s="837">
        <v>0.33333333333333337</v>
      </c>
      <c r="R23" s="832">
        <v>1</v>
      </c>
      <c r="S23" s="837">
        <v>0.33333333333333331</v>
      </c>
      <c r="T23" s="836">
        <v>1</v>
      </c>
      <c r="U23" s="838">
        <v>0.33333333333333331</v>
      </c>
    </row>
    <row r="24" spans="1:21" ht="14.4" customHeight="1" x14ac:dyDescent="0.3">
      <c r="A24" s="831">
        <v>22</v>
      </c>
      <c r="B24" s="832" t="s">
        <v>839</v>
      </c>
      <c r="C24" s="832" t="s">
        <v>841</v>
      </c>
      <c r="D24" s="833" t="s">
        <v>1339</v>
      </c>
      <c r="E24" s="834" t="s">
        <v>848</v>
      </c>
      <c r="F24" s="832" t="s">
        <v>840</v>
      </c>
      <c r="G24" s="832" t="s">
        <v>859</v>
      </c>
      <c r="H24" s="832" t="s">
        <v>603</v>
      </c>
      <c r="I24" s="832" t="s">
        <v>794</v>
      </c>
      <c r="J24" s="832" t="s">
        <v>785</v>
      </c>
      <c r="K24" s="832" t="s">
        <v>791</v>
      </c>
      <c r="L24" s="835">
        <v>46.07</v>
      </c>
      <c r="M24" s="835">
        <v>184.28</v>
      </c>
      <c r="N24" s="832">
        <v>4</v>
      </c>
      <c r="O24" s="836">
        <v>2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22</v>
      </c>
      <c r="B25" s="832" t="s">
        <v>839</v>
      </c>
      <c r="C25" s="832" t="s">
        <v>841</v>
      </c>
      <c r="D25" s="833" t="s">
        <v>1339</v>
      </c>
      <c r="E25" s="834" t="s">
        <v>848</v>
      </c>
      <c r="F25" s="832" t="s">
        <v>840</v>
      </c>
      <c r="G25" s="832" t="s">
        <v>859</v>
      </c>
      <c r="H25" s="832" t="s">
        <v>603</v>
      </c>
      <c r="I25" s="832" t="s">
        <v>876</v>
      </c>
      <c r="J25" s="832" t="s">
        <v>785</v>
      </c>
      <c r="K25" s="832" t="s">
        <v>871</v>
      </c>
      <c r="L25" s="835">
        <v>126.27</v>
      </c>
      <c r="M25" s="835">
        <v>252.54</v>
      </c>
      <c r="N25" s="832">
        <v>2</v>
      </c>
      <c r="O25" s="836">
        <v>2</v>
      </c>
      <c r="P25" s="835">
        <v>126.27</v>
      </c>
      <c r="Q25" s="837">
        <v>0.5</v>
      </c>
      <c r="R25" s="832">
        <v>1</v>
      </c>
      <c r="S25" s="837">
        <v>0.5</v>
      </c>
      <c r="T25" s="836">
        <v>1</v>
      </c>
      <c r="U25" s="838">
        <v>0.5</v>
      </c>
    </row>
    <row r="26" spans="1:21" ht="14.4" customHeight="1" x14ac:dyDescent="0.3">
      <c r="A26" s="831">
        <v>22</v>
      </c>
      <c r="B26" s="832" t="s">
        <v>839</v>
      </c>
      <c r="C26" s="832" t="s">
        <v>841</v>
      </c>
      <c r="D26" s="833" t="s">
        <v>1339</v>
      </c>
      <c r="E26" s="834" t="s">
        <v>848</v>
      </c>
      <c r="F26" s="832" t="s">
        <v>840</v>
      </c>
      <c r="G26" s="832" t="s">
        <v>859</v>
      </c>
      <c r="H26" s="832" t="s">
        <v>556</v>
      </c>
      <c r="I26" s="832" t="s">
        <v>877</v>
      </c>
      <c r="J26" s="832" t="s">
        <v>785</v>
      </c>
      <c r="K26" s="832" t="s">
        <v>878</v>
      </c>
      <c r="L26" s="835">
        <v>79.03</v>
      </c>
      <c r="M26" s="835">
        <v>79.03</v>
      </c>
      <c r="N26" s="832">
        <v>1</v>
      </c>
      <c r="O26" s="836"/>
      <c r="P26" s="835"/>
      <c r="Q26" s="837">
        <v>0</v>
      </c>
      <c r="R26" s="832"/>
      <c r="S26" s="837">
        <v>0</v>
      </c>
      <c r="T26" s="836"/>
      <c r="U26" s="838"/>
    </row>
    <row r="27" spans="1:21" ht="14.4" customHeight="1" x14ac:dyDescent="0.3">
      <c r="A27" s="831">
        <v>22</v>
      </c>
      <c r="B27" s="832" t="s">
        <v>839</v>
      </c>
      <c r="C27" s="832" t="s">
        <v>841</v>
      </c>
      <c r="D27" s="833" t="s">
        <v>1339</v>
      </c>
      <c r="E27" s="834" t="s">
        <v>848</v>
      </c>
      <c r="F27" s="832" t="s">
        <v>840</v>
      </c>
      <c r="G27" s="832" t="s">
        <v>859</v>
      </c>
      <c r="H27" s="832" t="s">
        <v>556</v>
      </c>
      <c r="I27" s="832" t="s">
        <v>877</v>
      </c>
      <c r="J27" s="832" t="s">
        <v>785</v>
      </c>
      <c r="K27" s="832" t="s">
        <v>878</v>
      </c>
      <c r="L27" s="835">
        <v>84.18</v>
      </c>
      <c r="M27" s="835">
        <v>757.62000000000012</v>
      </c>
      <c r="N27" s="832">
        <v>9</v>
      </c>
      <c r="O27" s="836">
        <v>7.5</v>
      </c>
      <c r="P27" s="835">
        <v>336.72</v>
      </c>
      <c r="Q27" s="837">
        <v>0.44444444444444442</v>
      </c>
      <c r="R27" s="832">
        <v>4</v>
      </c>
      <c r="S27" s="837">
        <v>0.44444444444444442</v>
      </c>
      <c r="T27" s="836">
        <v>3.5</v>
      </c>
      <c r="U27" s="838">
        <v>0.46666666666666667</v>
      </c>
    </row>
    <row r="28" spans="1:21" ht="14.4" customHeight="1" x14ac:dyDescent="0.3">
      <c r="A28" s="831">
        <v>22</v>
      </c>
      <c r="B28" s="832" t="s">
        <v>839</v>
      </c>
      <c r="C28" s="832" t="s">
        <v>841</v>
      </c>
      <c r="D28" s="833" t="s">
        <v>1339</v>
      </c>
      <c r="E28" s="834" t="s">
        <v>848</v>
      </c>
      <c r="F28" s="832" t="s">
        <v>840</v>
      </c>
      <c r="G28" s="832" t="s">
        <v>879</v>
      </c>
      <c r="H28" s="832" t="s">
        <v>556</v>
      </c>
      <c r="I28" s="832" t="s">
        <v>880</v>
      </c>
      <c r="J28" s="832" t="s">
        <v>628</v>
      </c>
      <c r="K28" s="832" t="s">
        <v>881</v>
      </c>
      <c r="L28" s="835">
        <v>57.64</v>
      </c>
      <c r="M28" s="835">
        <v>115.28</v>
      </c>
      <c r="N28" s="832">
        <v>2</v>
      </c>
      <c r="O28" s="836">
        <v>1.5</v>
      </c>
      <c r="P28" s="835">
        <v>57.64</v>
      </c>
      <c r="Q28" s="837">
        <v>0.5</v>
      </c>
      <c r="R28" s="832">
        <v>1</v>
      </c>
      <c r="S28" s="837">
        <v>0.5</v>
      </c>
      <c r="T28" s="836">
        <v>0.5</v>
      </c>
      <c r="U28" s="838">
        <v>0.33333333333333331</v>
      </c>
    </row>
    <row r="29" spans="1:21" ht="14.4" customHeight="1" x14ac:dyDescent="0.3">
      <c r="A29" s="831">
        <v>22</v>
      </c>
      <c r="B29" s="832" t="s">
        <v>839</v>
      </c>
      <c r="C29" s="832" t="s">
        <v>841</v>
      </c>
      <c r="D29" s="833" t="s">
        <v>1339</v>
      </c>
      <c r="E29" s="834" t="s">
        <v>848</v>
      </c>
      <c r="F29" s="832" t="s">
        <v>840</v>
      </c>
      <c r="G29" s="832" t="s">
        <v>879</v>
      </c>
      <c r="H29" s="832" t="s">
        <v>556</v>
      </c>
      <c r="I29" s="832" t="s">
        <v>880</v>
      </c>
      <c r="J29" s="832" t="s">
        <v>628</v>
      </c>
      <c r="K29" s="832" t="s">
        <v>881</v>
      </c>
      <c r="L29" s="835">
        <v>32.25</v>
      </c>
      <c r="M29" s="835">
        <v>32.25</v>
      </c>
      <c r="N29" s="832">
        <v>1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22</v>
      </c>
      <c r="B30" s="832" t="s">
        <v>839</v>
      </c>
      <c r="C30" s="832" t="s">
        <v>841</v>
      </c>
      <c r="D30" s="833" t="s">
        <v>1339</v>
      </c>
      <c r="E30" s="834" t="s">
        <v>848</v>
      </c>
      <c r="F30" s="832" t="s">
        <v>840</v>
      </c>
      <c r="G30" s="832" t="s">
        <v>882</v>
      </c>
      <c r="H30" s="832" t="s">
        <v>556</v>
      </c>
      <c r="I30" s="832" t="s">
        <v>883</v>
      </c>
      <c r="J30" s="832" t="s">
        <v>884</v>
      </c>
      <c r="K30" s="832" t="s">
        <v>885</v>
      </c>
      <c r="L30" s="835">
        <v>99.11</v>
      </c>
      <c r="M30" s="835">
        <v>297.33</v>
      </c>
      <c r="N30" s="832">
        <v>3</v>
      </c>
      <c r="O30" s="836">
        <v>1</v>
      </c>
      <c r="P30" s="835">
        <v>198.22</v>
      </c>
      <c r="Q30" s="837">
        <v>0.66666666666666674</v>
      </c>
      <c r="R30" s="832">
        <v>2</v>
      </c>
      <c r="S30" s="837">
        <v>0.66666666666666663</v>
      </c>
      <c r="T30" s="836">
        <v>0.5</v>
      </c>
      <c r="U30" s="838">
        <v>0.5</v>
      </c>
    </row>
    <row r="31" spans="1:21" ht="14.4" customHeight="1" x14ac:dyDescent="0.3">
      <c r="A31" s="831">
        <v>22</v>
      </c>
      <c r="B31" s="832" t="s">
        <v>839</v>
      </c>
      <c r="C31" s="832" t="s">
        <v>841</v>
      </c>
      <c r="D31" s="833" t="s">
        <v>1339</v>
      </c>
      <c r="E31" s="834" t="s">
        <v>848</v>
      </c>
      <c r="F31" s="832" t="s">
        <v>840</v>
      </c>
      <c r="G31" s="832" t="s">
        <v>882</v>
      </c>
      <c r="H31" s="832" t="s">
        <v>556</v>
      </c>
      <c r="I31" s="832" t="s">
        <v>883</v>
      </c>
      <c r="J31" s="832" t="s">
        <v>884</v>
      </c>
      <c r="K31" s="832" t="s">
        <v>885</v>
      </c>
      <c r="L31" s="835">
        <v>87.67</v>
      </c>
      <c r="M31" s="835">
        <v>87.67</v>
      </c>
      <c r="N31" s="832">
        <v>1</v>
      </c>
      <c r="O31" s="836">
        <v>0.5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22</v>
      </c>
      <c r="B32" s="832" t="s">
        <v>839</v>
      </c>
      <c r="C32" s="832" t="s">
        <v>841</v>
      </c>
      <c r="D32" s="833" t="s">
        <v>1339</v>
      </c>
      <c r="E32" s="834" t="s">
        <v>851</v>
      </c>
      <c r="F32" s="832" t="s">
        <v>840</v>
      </c>
      <c r="G32" s="832" t="s">
        <v>886</v>
      </c>
      <c r="H32" s="832" t="s">
        <v>556</v>
      </c>
      <c r="I32" s="832" t="s">
        <v>887</v>
      </c>
      <c r="J32" s="832" t="s">
        <v>888</v>
      </c>
      <c r="K32" s="832" t="s">
        <v>889</v>
      </c>
      <c r="L32" s="835">
        <v>75.05</v>
      </c>
      <c r="M32" s="835">
        <v>75.05</v>
      </c>
      <c r="N32" s="832">
        <v>1</v>
      </c>
      <c r="O32" s="836">
        <v>1</v>
      </c>
      <c r="P32" s="835">
        <v>75.05</v>
      </c>
      <c r="Q32" s="837">
        <v>1</v>
      </c>
      <c r="R32" s="832">
        <v>1</v>
      </c>
      <c r="S32" s="837">
        <v>1</v>
      </c>
      <c r="T32" s="836">
        <v>1</v>
      </c>
      <c r="U32" s="838">
        <v>1</v>
      </c>
    </row>
    <row r="33" spans="1:21" ht="14.4" customHeight="1" x14ac:dyDescent="0.3">
      <c r="A33" s="831">
        <v>22</v>
      </c>
      <c r="B33" s="832" t="s">
        <v>839</v>
      </c>
      <c r="C33" s="832" t="s">
        <v>841</v>
      </c>
      <c r="D33" s="833" t="s">
        <v>1339</v>
      </c>
      <c r="E33" s="834" t="s">
        <v>851</v>
      </c>
      <c r="F33" s="832" t="s">
        <v>840</v>
      </c>
      <c r="G33" s="832" t="s">
        <v>859</v>
      </c>
      <c r="H33" s="832" t="s">
        <v>603</v>
      </c>
      <c r="I33" s="832" t="s">
        <v>784</v>
      </c>
      <c r="J33" s="832" t="s">
        <v>785</v>
      </c>
      <c r="K33" s="832" t="s">
        <v>786</v>
      </c>
      <c r="L33" s="835">
        <v>94.28</v>
      </c>
      <c r="M33" s="835">
        <v>282.84000000000003</v>
      </c>
      <c r="N33" s="832">
        <v>3</v>
      </c>
      <c r="O33" s="836">
        <v>3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" customHeight="1" x14ac:dyDescent="0.3">
      <c r="A34" s="831">
        <v>22</v>
      </c>
      <c r="B34" s="832" t="s">
        <v>839</v>
      </c>
      <c r="C34" s="832" t="s">
        <v>841</v>
      </c>
      <c r="D34" s="833" t="s">
        <v>1339</v>
      </c>
      <c r="E34" s="834" t="s">
        <v>851</v>
      </c>
      <c r="F34" s="832" t="s">
        <v>840</v>
      </c>
      <c r="G34" s="832" t="s">
        <v>859</v>
      </c>
      <c r="H34" s="832" t="s">
        <v>556</v>
      </c>
      <c r="I34" s="832" t="s">
        <v>864</v>
      </c>
      <c r="J34" s="832" t="s">
        <v>785</v>
      </c>
      <c r="K34" s="832" t="s">
        <v>865</v>
      </c>
      <c r="L34" s="835">
        <v>158.05000000000001</v>
      </c>
      <c r="M34" s="835">
        <v>158.05000000000001</v>
      </c>
      <c r="N34" s="832">
        <v>1</v>
      </c>
      <c r="O34" s="836">
        <v>0.5</v>
      </c>
      <c r="P34" s="835">
        <v>158.05000000000001</v>
      </c>
      <c r="Q34" s="837">
        <v>1</v>
      </c>
      <c r="R34" s="832">
        <v>1</v>
      </c>
      <c r="S34" s="837">
        <v>1</v>
      </c>
      <c r="T34" s="836">
        <v>0.5</v>
      </c>
      <c r="U34" s="838">
        <v>1</v>
      </c>
    </row>
    <row r="35" spans="1:21" ht="14.4" customHeight="1" x14ac:dyDescent="0.3">
      <c r="A35" s="831">
        <v>22</v>
      </c>
      <c r="B35" s="832" t="s">
        <v>839</v>
      </c>
      <c r="C35" s="832" t="s">
        <v>841</v>
      </c>
      <c r="D35" s="833" t="s">
        <v>1339</v>
      </c>
      <c r="E35" s="834" t="s">
        <v>851</v>
      </c>
      <c r="F35" s="832" t="s">
        <v>840</v>
      </c>
      <c r="G35" s="832" t="s">
        <v>859</v>
      </c>
      <c r="H35" s="832" t="s">
        <v>556</v>
      </c>
      <c r="I35" s="832" t="s">
        <v>864</v>
      </c>
      <c r="J35" s="832" t="s">
        <v>785</v>
      </c>
      <c r="K35" s="832" t="s">
        <v>865</v>
      </c>
      <c r="L35" s="835">
        <v>168.36</v>
      </c>
      <c r="M35" s="835">
        <v>336.72</v>
      </c>
      <c r="N35" s="832">
        <v>2</v>
      </c>
      <c r="O35" s="836">
        <v>1.5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22</v>
      </c>
      <c r="B36" s="832" t="s">
        <v>839</v>
      </c>
      <c r="C36" s="832" t="s">
        <v>841</v>
      </c>
      <c r="D36" s="833" t="s">
        <v>1339</v>
      </c>
      <c r="E36" s="834" t="s">
        <v>851</v>
      </c>
      <c r="F36" s="832" t="s">
        <v>840</v>
      </c>
      <c r="G36" s="832" t="s">
        <v>859</v>
      </c>
      <c r="H36" s="832" t="s">
        <v>603</v>
      </c>
      <c r="I36" s="832" t="s">
        <v>866</v>
      </c>
      <c r="J36" s="832" t="s">
        <v>785</v>
      </c>
      <c r="K36" s="832" t="s">
        <v>867</v>
      </c>
      <c r="L36" s="835">
        <v>0</v>
      </c>
      <c r="M36" s="835">
        <v>0</v>
      </c>
      <c r="N36" s="832">
        <v>4</v>
      </c>
      <c r="O36" s="836">
        <v>4</v>
      </c>
      <c r="P36" s="835">
        <v>0</v>
      </c>
      <c r="Q36" s="837"/>
      <c r="R36" s="832">
        <v>1</v>
      </c>
      <c r="S36" s="837">
        <v>0.25</v>
      </c>
      <c r="T36" s="836">
        <v>1</v>
      </c>
      <c r="U36" s="838">
        <v>0.25</v>
      </c>
    </row>
    <row r="37" spans="1:21" ht="14.4" customHeight="1" x14ac:dyDescent="0.3">
      <c r="A37" s="831">
        <v>22</v>
      </c>
      <c r="B37" s="832" t="s">
        <v>839</v>
      </c>
      <c r="C37" s="832" t="s">
        <v>841</v>
      </c>
      <c r="D37" s="833" t="s">
        <v>1339</v>
      </c>
      <c r="E37" s="834" t="s">
        <v>851</v>
      </c>
      <c r="F37" s="832" t="s">
        <v>840</v>
      </c>
      <c r="G37" s="832" t="s">
        <v>859</v>
      </c>
      <c r="H37" s="832" t="s">
        <v>603</v>
      </c>
      <c r="I37" s="832" t="s">
        <v>787</v>
      </c>
      <c r="J37" s="832" t="s">
        <v>788</v>
      </c>
      <c r="K37" s="832" t="s">
        <v>789</v>
      </c>
      <c r="L37" s="835">
        <v>98.78</v>
      </c>
      <c r="M37" s="835">
        <v>197.56</v>
      </c>
      <c r="N37" s="832">
        <v>2</v>
      </c>
      <c r="O37" s="836">
        <v>2</v>
      </c>
      <c r="P37" s="835">
        <v>98.78</v>
      </c>
      <c r="Q37" s="837">
        <v>0.5</v>
      </c>
      <c r="R37" s="832">
        <v>1</v>
      </c>
      <c r="S37" s="837">
        <v>0.5</v>
      </c>
      <c r="T37" s="836">
        <v>1</v>
      </c>
      <c r="U37" s="838">
        <v>0.5</v>
      </c>
    </row>
    <row r="38" spans="1:21" ht="14.4" customHeight="1" x14ac:dyDescent="0.3">
      <c r="A38" s="831">
        <v>22</v>
      </c>
      <c r="B38" s="832" t="s">
        <v>839</v>
      </c>
      <c r="C38" s="832" t="s">
        <v>841</v>
      </c>
      <c r="D38" s="833" t="s">
        <v>1339</v>
      </c>
      <c r="E38" s="834" t="s">
        <v>851</v>
      </c>
      <c r="F38" s="832" t="s">
        <v>840</v>
      </c>
      <c r="G38" s="832" t="s">
        <v>859</v>
      </c>
      <c r="H38" s="832" t="s">
        <v>603</v>
      </c>
      <c r="I38" s="832" t="s">
        <v>787</v>
      </c>
      <c r="J38" s="832" t="s">
        <v>788</v>
      </c>
      <c r="K38" s="832" t="s">
        <v>789</v>
      </c>
      <c r="L38" s="835">
        <v>105.23</v>
      </c>
      <c r="M38" s="835">
        <v>841.84</v>
      </c>
      <c r="N38" s="832">
        <v>8</v>
      </c>
      <c r="O38" s="836">
        <v>7.5</v>
      </c>
      <c r="P38" s="835">
        <v>420.92</v>
      </c>
      <c r="Q38" s="837">
        <v>0.5</v>
      </c>
      <c r="R38" s="832">
        <v>4</v>
      </c>
      <c r="S38" s="837">
        <v>0.5</v>
      </c>
      <c r="T38" s="836">
        <v>4</v>
      </c>
      <c r="U38" s="838">
        <v>0.53333333333333333</v>
      </c>
    </row>
    <row r="39" spans="1:21" ht="14.4" customHeight="1" x14ac:dyDescent="0.3">
      <c r="A39" s="831">
        <v>22</v>
      </c>
      <c r="B39" s="832" t="s">
        <v>839</v>
      </c>
      <c r="C39" s="832" t="s">
        <v>841</v>
      </c>
      <c r="D39" s="833" t="s">
        <v>1339</v>
      </c>
      <c r="E39" s="834" t="s">
        <v>851</v>
      </c>
      <c r="F39" s="832" t="s">
        <v>840</v>
      </c>
      <c r="G39" s="832" t="s">
        <v>859</v>
      </c>
      <c r="H39" s="832" t="s">
        <v>603</v>
      </c>
      <c r="I39" s="832" t="s">
        <v>870</v>
      </c>
      <c r="J39" s="832" t="s">
        <v>788</v>
      </c>
      <c r="K39" s="832" t="s">
        <v>871</v>
      </c>
      <c r="L39" s="835">
        <v>118.54</v>
      </c>
      <c r="M39" s="835">
        <v>355.62</v>
      </c>
      <c r="N39" s="832">
        <v>3</v>
      </c>
      <c r="O39" s="836">
        <v>2.5</v>
      </c>
      <c r="P39" s="835">
        <v>118.54</v>
      </c>
      <c r="Q39" s="837">
        <v>0.33333333333333337</v>
      </c>
      <c r="R39" s="832">
        <v>1</v>
      </c>
      <c r="S39" s="837">
        <v>0.33333333333333331</v>
      </c>
      <c r="T39" s="836">
        <v>0.5</v>
      </c>
      <c r="U39" s="838">
        <v>0.2</v>
      </c>
    </row>
    <row r="40" spans="1:21" ht="14.4" customHeight="1" x14ac:dyDescent="0.3">
      <c r="A40" s="831">
        <v>22</v>
      </c>
      <c r="B40" s="832" t="s">
        <v>839</v>
      </c>
      <c r="C40" s="832" t="s">
        <v>841</v>
      </c>
      <c r="D40" s="833" t="s">
        <v>1339</v>
      </c>
      <c r="E40" s="834" t="s">
        <v>851</v>
      </c>
      <c r="F40" s="832" t="s">
        <v>840</v>
      </c>
      <c r="G40" s="832" t="s">
        <v>859</v>
      </c>
      <c r="H40" s="832" t="s">
        <v>603</v>
      </c>
      <c r="I40" s="832" t="s">
        <v>870</v>
      </c>
      <c r="J40" s="832" t="s">
        <v>788</v>
      </c>
      <c r="K40" s="832" t="s">
        <v>871</v>
      </c>
      <c r="L40" s="835">
        <v>126.27</v>
      </c>
      <c r="M40" s="835">
        <v>2399.13</v>
      </c>
      <c r="N40" s="832">
        <v>19</v>
      </c>
      <c r="O40" s="836">
        <v>17.5</v>
      </c>
      <c r="P40" s="835">
        <v>505.08</v>
      </c>
      <c r="Q40" s="837">
        <v>0.21052631578947367</v>
      </c>
      <c r="R40" s="832">
        <v>4</v>
      </c>
      <c r="S40" s="837">
        <v>0.21052631578947367</v>
      </c>
      <c r="T40" s="836">
        <v>4</v>
      </c>
      <c r="U40" s="838">
        <v>0.22857142857142856</v>
      </c>
    </row>
    <row r="41" spans="1:21" ht="14.4" customHeight="1" x14ac:dyDescent="0.3">
      <c r="A41" s="831">
        <v>22</v>
      </c>
      <c r="B41" s="832" t="s">
        <v>839</v>
      </c>
      <c r="C41" s="832" t="s">
        <v>841</v>
      </c>
      <c r="D41" s="833" t="s">
        <v>1339</v>
      </c>
      <c r="E41" s="834" t="s">
        <v>851</v>
      </c>
      <c r="F41" s="832" t="s">
        <v>840</v>
      </c>
      <c r="G41" s="832" t="s">
        <v>859</v>
      </c>
      <c r="H41" s="832" t="s">
        <v>603</v>
      </c>
      <c r="I41" s="832" t="s">
        <v>792</v>
      </c>
      <c r="J41" s="832" t="s">
        <v>788</v>
      </c>
      <c r="K41" s="832" t="s">
        <v>793</v>
      </c>
      <c r="L41" s="835">
        <v>79.03</v>
      </c>
      <c r="M41" s="835">
        <v>237.09</v>
      </c>
      <c r="N41" s="832">
        <v>3</v>
      </c>
      <c r="O41" s="836">
        <v>3</v>
      </c>
      <c r="P41" s="835">
        <v>79.03</v>
      </c>
      <c r="Q41" s="837">
        <v>0.33333333333333331</v>
      </c>
      <c r="R41" s="832">
        <v>1</v>
      </c>
      <c r="S41" s="837">
        <v>0.33333333333333331</v>
      </c>
      <c r="T41" s="836">
        <v>1</v>
      </c>
      <c r="U41" s="838">
        <v>0.33333333333333331</v>
      </c>
    </row>
    <row r="42" spans="1:21" ht="14.4" customHeight="1" x14ac:dyDescent="0.3">
      <c r="A42" s="831">
        <v>22</v>
      </c>
      <c r="B42" s="832" t="s">
        <v>839</v>
      </c>
      <c r="C42" s="832" t="s">
        <v>841</v>
      </c>
      <c r="D42" s="833" t="s">
        <v>1339</v>
      </c>
      <c r="E42" s="834" t="s">
        <v>851</v>
      </c>
      <c r="F42" s="832" t="s">
        <v>840</v>
      </c>
      <c r="G42" s="832" t="s">
        <v>859</v>
      </c>
      <c r="H42" s="832" t="s">
        <v>603</v>
      </c>
      <c r="I42" s="832" t="s">
        <v>792</v>
      </c>
      <c r="J42" s="832" t="s">
        <v>788</v>
      </c>
      <c r="K42" s="832" t="s">
        <v>793</v>
      </c>
      <c r="L42" s="835">
        <v>84.18</v>
      </c>
      <c r="M42" s="835">
        <v>1010.1600000000001</v>
      </c>
      <c r="N42" s="832">
        <v>12</v>
      </c>
      <c r="O42" s="836">
        <v>8</v>
      </c>
      <c r="P42" s="835">
        <v>420.90000000000003</v>
      </c>
      <c r="Q42" s="837">
        <v>0.41666666666666669</v>
      </c>
      <c r="R42" s="832">
        <v>5</v>
      </c>
      <c r="S42" s="837">
        <v>0.41666666666666669</v>
      </c>
      <c r="T42" s="836">
        <v>3</v>
      </c>
      <c r="U42" s="838">
        <v>0.375</v>
      </c>
    </row>
    <row r="43" spans="1:21" ht="14.4" customHeight="1" x14ac:dyDescent="0.3">
      <c r="A43" s="831">
        <v>22</v>
      </c>
      <c r="B43" s="832" t="s">
        <v>839</v>
      </c>
      <c r="C43" s="832" t="s">
        <v>841</v>
      </c>
      <c r="D43" s="833" t="s">
        <v>1339</v>
      </c>
      <c r="E43" s="834" t="s">
        <v>851</v>
      </c>
      <c r="F43" s="832" t="s">
        <v>840</v>
      </c>
      <c r="G43" s="832" t="s">
        <v>859</v>
      </c>
      <c r="H43" s="832" t="s">
        <v>556</v>
      </c>
      <c r="I43" s="832" t="s">
        <v>875</v>
      </c>
      <c r="J43" s="832" t="s">
        <v>785</v>
      </c>
      <c r="K43" s="832" t="s">
        <v>789</v>
      </c>
      <c r="L43" s="835">
        <v>105.23</v>
      </c>
      <c r="M43" s="835">
        <v>210.46</v>
      </c>
      <c r="N43" s="832">
        <v>2</v>
      </c>
      <c r="O43" s="836">
        <v>2</v>
      </c>
      <c r="P43" s="835">
        <v>105.23</v>
      </c>
      <c r="Q43" s="837">
        <v>0.5</v>
      </c>
      <c r="R43" s="832">
        <v>1</v>
      </c>
      <c r="S43" s="837">
        <v>0.5</v>
      </c>
      <c r="T43" s="836">
        <v>1</v>
      </c>
      <c r="U43" s="838">
        <v>0.5</v>
      </c>
    </row>
    <row r="44" spans="1:21" ht="14.4" customHeight="1" x14ac:dyDescent="0.3">
      <c r="A44" s="831">
        <v>22</v>
      </c>
      <c r="B44" s="832" t="s">
        <v>839</v>
      </c>
      <c r="C44" s="832" t="s">
        <v>841</v>
      </c>
      <c r="D44" s="833" t="s">
        <v>1339</v>
      </c>
      <c r="E44" s="834" t="s">
        <v>851</v>
      </c>
      <c r="F44" s="832" t="s">
        <v>840</v>
      </c>
      <c r="G44" s="832" t="s">
        <v>859</v>
      </c>
      <c r="H44" s="832" t="s">
        <v>603</v>
      </c>
      <c r="I44" s="832" t="s">
        <v>794</v>
      </c>
      <c r="J44" s="832" t="s">
        <v>785</v>
      </c>
      <c r="K44" s="832" t="s">
        <v>791</v>
      </c>
      <c r="L44" s="835">
        <v>49.08</v>
      </c>
      <c r="M44" s="835">
        <v>98.16</v>
      </c>
      <c r="N44" s="832">
        <v>2</v>
      </c>
      <c r="O44" s="836">
        <v>1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22</v>
      </c>
      <c r="B45" s="832" t="s">
        <v>839</v>
      </c>
      <c r="C45" s="832" t="s">
        <v>841</v>
      </c>
      <c r="D45" s="833" t="s">
        <v>1339</v>
      </c>
      <c r="E45" s="834" t="s">
        <v>851</v>
      </c>
      <c r="F45" s="832" t="s">
        <v>840</v>
      </c>
      <c r="G45" s="832" t="s">
        <v>859</v>
      </c>
      <c r="H45" s="832" t="s">
        <v>603</v>
      </c>
      <c r="I45" s="832" t="s">
        <v>876</v>
      </c>
      <c r="J45" s="832" t="s">
        <v>785</v>
      </c>
      <c r="K45" s="832" t="s">
        <v>871</v>
      </c>
      <c r="L45" s="835">
        <v>118.54</v>
      </c>
      <c r="M45" s="835">
        <v>118.54</v>
      </c>
      <c r="N45" s="832">
        <v>1</v>
      </c>
      <c r="O45" s="836">
        <v>0.5</v>
      </c>
      <c r="P45" s="835">
        <v>118.54</v>
      </c>
      <c r="Q45" s="837">
        <v>1</v>
      </c>
      <c r="R45" s="832">
        <v>1</v>
      </c>
      <c r="S45" s="837">
        <v>1</v>
      </c>
      <c r="T45" s="836">
        <v>0.5</v>
      </c>
      <c r="U45" s="838">
        <v>1</v>
      </c>
    </row>
    <row r="46" spans="1:21" ht="14.4" customHeight="1" x14ac:dyDescent="0.3">
      <c r="A46" s="831">
        <v>22</v>
      </c>
      <c r="B46" s="832" t="s">
        <v>839</v>
      </c>
      <c r="C46" s="832" t="s">
        <v>841</v>
      </c>
      <c r="D46" s="833" t="s">
        <v>1339</v>
      </c>
      <c r="E46" s="834" t="s">
        <v>851</v>
      </c>
      <c r="F46" s="832" t="s">
        <v>840</v>
      </c>
      <c r="G46" s="832" t="s">
        <v>859</v>
      </c>
      <c r="H46" s="832" t="s">
        <v>603</v>
      </c>
      <c r="I46" s="832" t="s">
        <v>876</v>
      </c>
      <c r="J46" s="832" t="s">
        <v>785</v>
      </c>
      <c r="K46" s="832" t="s">
        <v>871</v>
      </c>
      <c r="L46" s="835">
        <v>126.27</v>
      </c>
      <c r="M46" s="835">
        <v>252.54</v>
      </c>
      <c r="N46" s="832">
        <v>2</v>
      </c>
      <c r="O46" s="836">
        <v>2</v>
      </c>
      <c r="P46" s="835">
        <v>126.27</v>
      </c>
      <c r="Q46" s="837">
        <v>0.5</v>
      </c>
      <c r="R46" s="832">
        <v>1</v>
      </c>
      <c r="S46" s="837">
        <v>0.5</v>
      </c>
      <c r="T46" s="836">
        <v>1</v>
      </c>
      <c r="U46" s="838">
        <v>0.5</v>
      </c>
    </row>
    <row r="47" spans="1:21" ht="14.4" customHeight="1" x14ac:dyDescent="0.3">
      <c r="A47" s="831">
        <v>22</v>
      </c>
      <c r="B47" s="832" t="s">
        <v>839</v>
      </c>
      <c r="C47" s="832" t="s">
        <v>841</v>
      </c>
      <c r="D47" s="833" t="s">
        <v>1339</v>
      </c>
      <c r="E47" s="834" t="s">
        <v>851</v>
      </c>
      <c r="F47" s="832" t="s">
        <v>840</v>
      </c>
      <c r="G47" s="832" t="s">
        <v>859</v>
      </c>
      <c r="H47" s="832" t="s">
        <v>556</v>
      </c>
      <c r="I47" s="832" t="s">
        <v>877</v>
      </c>
      <c r="J47" s="832" t="s">
        <v>785</v>
      </c>
      <c r="K47" s="832" t="s">
        <v>878</v>
      </c>
      <c r="L47" s="835">
        <v>84.18</v>
      </c>
      <c r="M47" s="835">
        <v>420.90000000000003</v>
      </c>
      <c r="N47" s="832">
        <v>5</v>
      </c>
      <c r="O47" s="836">
        <v>4.5</v>
      </c>
      <c r="P47" s="835">
        <v>252.54000000000002</v>
      </c>
      <c r="Q47" s="837">
        <v>0.6</v>
      </c>
      <c r="R47" s="832">
        <v>3</v>
      </c>
      <c r="S47" s="837">
        <v>0.6</v>
      </c>
      <c r="T47" s="836">
        <v>3</v>
      </c>
      <c r="U47" s="838">
        <v>0.66666666666666663</v>
      </c>
    </row>
    <row r="48" spans="1:21" ht="14.4" customHeight="1" x14ac:dyDescent="0.3">
      <c r="A48" s="831">
        <v>22</v>
      </c>
      <c r="B48" s="832" t="s">
        <v>839</v>
      </c>
      <c r="C48" s="832" t="s">
        <v>841</v>
      </c>
      <c r="D48" s="833" t="s">
        <v>1339</v>
      </c>
      <c r="E48" s="834" t="s">
        <v>851</v>
      </c>
      <c r="F48" s="832" t="s">
        <v>840</v>
      </c>
      <c r="G48" s="832" t="s">
        <v>859</v>
      </c>
      <c r="H48" s="832" t="s">
        <v>556</v>
      </c>
      <c r="I48" s="832" t="s">
        <v>890</v>
      </c>
      <c r="J48" s="832" t="s">
        <v>891</v>
      </c>
      <c r="K48" s="832" t="s">
        <v>793</v>
      </c>
      <c r="L48" s="835">
        <v>84.18</v>
      </c>
      <c r="M48" s="835">
        <v>168.36</v>
      </c>
      <c r="N48" s="832">
        <v>2</v>
      </c>
      <c r="O48" s="836">
        <v>1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22</v>
      </c>
      <c r="B49" s="832" t="s">
        <v>839</v>
      </c>
      <c r="C49" s="832" t="s">
        <v>841</v>
      </c>
      <c r="D49" s="833" t="s">
        <v>1339</v>
      </c>
      <c r="E49" s="834" t="s">
        <v>851</v>
      </c>
      <c r="F49" s="832" t="s">
        <v>840</v>
      </c>
      <c r="G49" s="832" t="s">
        <v>879</v>
      </c>
      <c r="H49" s="832" t="s">
        <v>556</v>
      </c>
      <c r="I49" s="832" t="s">
        <v>892</v>
      </c>
      <c r="J49" s="832" t="s">
        <v>628</v>
      </c>
      <c r="K49" s="832" t="s">
        <v>893</v>
      </c>
      <c r="L49" s="835">
        <v>103.67</v>
      </c>
      <c r="M49" s="835">
        <v>311.01</v>
      </c>
      <c r="N49" s="832">
        <v>3</v>
      </c>
      <c r="O49" s="836">
        <v>2</v>
      </c>
      <c r="P49" s="835">
        <v>311.01</v>
      </c>
      <c r="Q49" s="837">
        <v>1</v>
      </c>
      <c r="R49" s="832">
        <v>3</v>
      </c>
      <c r="S49" s="837">
        <v>1</v>
      </c>
      <c r="T49" s="836">
        <v>2</v>
      </c>
      <c r="U49" s="838">
        <v>1</v>
      </c>
    </row>
    <row r="50" spans="1:21" ht="14.4" customHeight="1" x14ac:dyDescent="0.3">
      <c r="A50" s="831">
        <v>22</v>
      </c>
      <c r="B50" s="832" t="s">
        <v>839</v>
      </c>
      <c r="C50" s="832" t="s">
        <v>841</v>
      </c>
      <c r="D50" s="833" t="s">
        <v>1339</v>
      </c>
      <c r="E50" s="834" t="s">
        <v>851</v>
      </c>
      <c r="F50" s="832" t="s">
        <v>840</v>
      </c>
      <c r="G50" s="832" t="s">
        <v>879</v>
      </c>
      <c r="H50" s="832" t="s">
        <v>556</v>
      </c>
      <c r="I50" s="832" t="s">
        <v>894</v>
      </c>
      <c r="J50" s="832" t="s">
        <v>628</v>
      </c>
      <c r="K50" s="832" t="s">
        <v>893</v>
      </c>
      <c r="L50" s="835">
        <v>103.67</v>
      </c>
      <c r="M50" s="835">
        <v>103.67</v>
      </c>
      <c r="N50" s="832">
        <v>1</v>
      </c>
      <c r="O50" s="836">
        <v>0.5</v>
      </c>
      <c r="P50" s="835">
        <v>103.67</v>
      </c>
      <c r="Q50" s="837">
        <v>1</v>
      </c>
      <c r="R50" s="832">
        <v>1</v>
      </c>
      <c r="S50" s="837">
        <v>1</v>
      </c>
      <c r="T50" s="836">
        <v>0.5</v>
      </c>
      <c r="U50" s="838">
        <v>1</v>
      </c>
    </row>
    <row r="51" spans="1:21" ht="14.4" customHeight="1" x14ac:dyDescent="0.3">
      <c r="A51" s="831">
        <v>22</v>
      </c>
      <c r="B51" s="832" t="s">
        <v>839</v>
      </c>
      <c r="C51" s="832" t="s">
        <v>841</v>
      </c>
      <c r="D51" s="833" t="s">
        <v>1339</v>
      </c>
      <c r="E51" s="834" t="s">
        <v>851</v>
      </c>
      <c r="F51" s="832" t="s">
        <v>840</v>
      </c>
      <c r="G51" s="832" t="s">
        <v>882</v>
      </c>
      <c r="H51" s="832" t="s">
        <v>556</v>
      </c>
      <c r="I51" s="832" t="s">
        <v>883</v>
      </c>
      <c r="J51" s="832" t="s">
        <v>884</v>
      </c>
      <c r="K51" s="832" t="s">
        <v>885</v>
      </c>
      <c r="L51" s="835">
        <v>87.67</v>
      </c>
      <c r="M51" s="835">
        <v>876.7</v>
      </c>
      <c r="N51" s="832">
        <v>10</v>
      </c>
      <c r="O51" s="836">
        <v>3.5</v>
      </c>
      <c r="P51" s="835">
        <v>876.7</v>
      </c>
      <c r="Q51" s="837">
        <v>1</v>
      </c>
      <c r="R51" s="832">
        <v>10</v>
      </c>
      <c r="S51" s="837">
        <v>1</v>
      </c>
      <c r="T51" s="836">
        <v>3.5</v>
      </c>
      <c r="U51" s="838">
        <v>1</v>
      </c>
    </row>
    <row r="52" spans="1:21" ht="14.4" customHeight="1" x14ac:dyDescent="0.3">
      <c r="A52" s="831">
        <v>22</v>
      </c>
      <c r="B52" s="832" t="s">
        <v>839</v>
      </c>
      <c r="C52" s="832" t="s">
        <v>841</v>
      </c>
      <c r="D52" s="833" t="s">
        <v>1339</v>
      </c>
      <c r="E52" s="834" t="s">
        <v>851</v>
      </c>
      <c r="F52" s="832" t="s">
        <v>840</v>
      </c>
      <c r="G52" s="832" t="s">
        <v>895</v>
      </c>
      <c r="H52" s="832" t="s">
        <v>556</v>
      </c>
      <c r="I52" s="832" t="s">
        <v>896</v>
      </c>
      <c r="J52" s="832" t="s">
        <v>897</v>
      </c>
      <c r="K52" s="832" t="s">
        <v>898</v>
      </c>
      <c r="L52" s="835">
        <v>0</v>
      </c>
      <c r="M52" s="835">
        <v>0</v>
      </c>
      <c r="N52" s="832">
        <v>1</v>
      </c>
      <c r="O52" s="836">
        <v>0.5</v>
      </c>
      <c r="P52" s="835">
        <v>0</v>
      </c>
      <c r="Q52" s="837"/>
      <c r="R52" s="832">
        <v>1</v>
      </c>
      <c r="S52" s="837">
        <v>1</v>
      </c>
      <c r="T52" s="836">
        <v>0.5</v>
      </c>
      <c r="U52" s="838">
        <v>1</v>
      </c>
    </row>
    <row r="53" spans="1:21" ht="14.4" customHeight="1" x14ac:dyDescent="0.3">
      <c r="A53" s="831">
        <v>22</v>
      </c>
      <c r="B53" s="832" t="s">
        <v>839</v>
      </c>
      <c r="C53" s="832" t="s">
        <v>841</v>
      </c>
      <c r="D53" s="833" t="s">
        <v>1339</v>
      </c>
      <c r="E53" s="834" t="s">
        <v>854</v>
      </c>
      <c r="F53" s="832" t="s">
        <v>840</v>
      </c>
      <c r="G53" s="832" t="s">
        <v>899</v>
      </c>
      <c r="H53" s="832" t="s">
        <v>556</v>
      </c>
      <c r="I53" s="832" t="s">
        <v>900</v>
      </c>
      <c r="J53" s="832" t="s">
        <v>901</v>
      </c>
      <c r="K53" s="832" t="s">
        <v>902</v>
      </c>
      <c r="L53" s="835">
        <v>35.11</v>
      </c>
      <c r="M53" s="835">
        <v>35.11</v>
      </c>
      <c r="N53" s="832">
        <v>1</v>
      </c>
      <c r="O53" s="836">
        <v>1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22</v>
      </c>
      <c r="B54" s="832" t="s">
        <v>839</v>
      </c>
      <c r="C54" s="832" t="s">
        <v>841</v>
      </c>
      <c r="D54" s="833" t="s">
        <v>1339</v>
      </c>
      <c r="E54" s="834" t="s">
        <v>854</v>
      </c>
      <c r="F54" s="832" t="s">
        <v>840</v>
      </c>
      <c r="G54" s="832" t="s">
        <v>903</v>
      </c>
      <c r="H54" s="832" t="s">
        <v>556</v>
      </c>
      <c r="I54" s="832" t="s">
        <v>904</v>
      </c>
      <c r="J54" s="832" t="s">
        <v>646</v>
      </c>
      <c r="K54" s="832" t="s">
        <v>905</v>
      </c>
      <c r="L54" s="835">
        <v>0</v>
      </c>
      <c r="M54" s="835">
        <v>0</v>
      </c>
      <c r="N54" s="832">
        <v>1</v>
      </c>
      <c r="O54" s="836">
        <v>1</v>
      </c>
      <c r="P54" s="835">
        <v>0</v>
      </c>
      <c r="Q54" s="837"/>
      <c r="R54" s="832">
        <v>1</v>
      </c>
      <c r="S54" s="837">
        <v>1</v>
      </c>
      <c r="T54" s="836">
        <v>1</v>
      </c>
      <c r="U54" s="838">
        <v>1</v>
      </c>
    </row>
    <row r="55" spans="1:21" ht="14.4" customHeight="1" x14ac:dyDescent="0.3">
      <c r="A55" s="831">
        <v>22</v>
      </c>
      <c r="B55" s="832" t="s">
        <v>839</v>
      </c>
      <c r="C55" s="832" t="s">
        <v>841</v>
      </c>
      <c r="D55" s="833" t="s">
        <v>1339</v>
      </c>
      <c r="E55" s="834" t="s">
        <v>854</v>
      </c>
      <c r="F55" s="832" t="s">
        <v>840</v>
      </c>
      <c r="G55" s="832" t="s">
        <v>906</v>
      </c>
      <c r="H55" s="832" t="s">
        <v>556</v>
      </c>
      <c r="I55" s="832" t="s">
        <v>907</v>
      </c>
      <c r="J55" s="832" t="s">
        <v>908</v>
      </c>
      <c r="K55" s="832" t="s">
        <v>909</v>
      </c>
      <c r="L55" s="835">
        <v>69.39</v>
      </c>
      <c r="M55" s="835">
        <v>69.39</v>
      </c>
      <c r="N55" s="832">
        <v>1</v>
      </c>
      <c r="O55" s="836">
        <v>1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22</v>
      </c>
      <c r="B56" s="832" t="s">
        <v>839</v>
      </c>
      <c r="C56" s="832" t="s">
        <v>841</v>
      </c>
      <c r="D56" s="833" t="s">
        <v>1339</v>
      </c>
      <c r="E56" s="834" t="s">
        <v>854</v>
      </c>
      <c r="F56" s="832" t="s">
        <v>840</v>
      </c>
      <c r="G56" s="832" t="s">
        <v>910</v>
      </c>
      <c r="H56" s="832" t="s">
        <v>556</v>
      </c>
      <c r="I56" s="832" t="s">
        <v>911</v>
      </c>
      <c r="J56" s="832" t="s">
        <v>912</v>
      </c>
      <c r="K56" s="832" t="s">
        <v>913</v>
      </c>
      <c r="L56" s="835">
        <v>34.15</v>
      </c>
      <c r="M56" s="835">
        <v>68.3</v>
      </c>
      <c r="N56" s="832">
        <v>2</v>
      </c>
      <c r="O56" s="836">
        <v>1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22</v>
      </c>
      <c r="B57" s="832" t="s">
        <v>839</v>
      </c>
      <c r="C57" s="832" t="s">
        <v>841</v>
      </c>
      <c r="D57" s="833" t="s">
        <v>1339</v>
      </c>
      <c r="E57" s="834" t="s">
        <v>854</v>
      </c>
      <c r="F57" s="832" t="s">
        <v>840</v>
      </c>
      <c r="G57" s="832" t="s">
        <v>859</v>
      </c>
      <c r="H57" s="832" t="s">
        <v>556</v>
      </c>
      <c r="I57" s="832" t="s">
        <v>864</v>
      </c>
      <c r="J57" s="832" t="s">
        <v>785</v>
      </c>
      <c r="K57" s="832" t="s">
        <v>865</v>
      </c>
      <c r="L57" s="835">
        <v>158.05000000000001</v>
      </c>
      <c r="M57" s="835">
        <v>158.05000000000001</v>
      </c>
      <c r="N57" s="832">
        <v>1</v>
      </c>
      <c r="O57" s="836">
        <v>0.5</v>
      </c>
      <c r="P57" s="835"/>
      <c r="Q57" s="837">
        <v>0</v>
      </c>
      <c r="R57" s="832"/>
      <c r="S57" s="837">
        <v>0</v>
      </c>
      <c r="T57" s="836"/>
      <c r="U57" s="838">
        <v>0</v>
      </c>
    </row>
    <row r="58" spans="1:21" ht="14.4" customHeight="1" x14ac:dyDescent="0.3">
      <c r="A58" s="831">
        <v>22</v>
      </c>
      <c r="B58" s="832" t="s">
        <v>839</v>
      </c>
      <c r="C58" s="832" t="s">
        <v>841</v>
      </c>
      <c r="D58" s="833" t="s">
        <v>1339</v>
      </c>
      <c r="E58" s="834" t="s">
        <v>854</v>
      </c>
      <c r="F58" s="832" t="s">
        <v>840</v>
      </c>
      <c r="G58" s="832" t="s">
        <v>859</v>
      </c>
      <c r="H58" s="832" t="s">
        <v>603</v>
      </c>
      <c r="I58" s="832" t="s">
        <v>866</v>
      </c>
      <c r="J58" s="832" t="s">
        <v>785</v>
      </c>
      <c r="K58" s="832" t="s">
        <v>867</v>
      </c>
      <c r="L58" s="835">
        <v>0</v>
      </c>
      <c r="M58" s="835">
        <v>0</v>
      </c>
      <c r="N58" s="832">
        <v>1</v>
      </c>
      <c r="O58" s="836">
        <v>1</v>
      </c>
      <c r="P58" s="835">
        <v>0</v>
      </c>
      <c r="Q58" s="837"/>
      <c r="R58" s="832">
        <v>1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22</v>
      </c>
      <c r="B59" s="832" t="s">
        <v>839</v>
      </c>
      <c r="C59" s="832" t="s">
        <v>841</v>
      </c>
      <c r="D59" s="833" t="s">
        <v>1339</v>
      </c>
      <c r="E59" s="834" t="s">
        <v>854</v>
      </c>
      <c r="F59" s="832" t="s">
        <v>840</v>
      </c>
      <c r="G59" s="832" t="s">
        <v>859</v>
      </c>
      <c r="H59" s="832" t="s">
        <v>603</v>
      </c>
      <c r="I59" s="832" t="s">
        <v>787</v>
      </c>
      <c r="J59" s="832" t="s">
        <v>788</v>
      </c>
      <c r="K59" s="832" t="s">
        <v>789</v>
      </c>
      <c r="L59" s="835">
        <v>98.78</v>
      </c>
      <c r="M59" s="835">
        <v>1679.2599999999998</v>
      </c>
      <c r="N59" s="832">
        <v>17</v>
      </c>
      <c r="O59" s="836">
        <v>17</v>
      </c>
      <c r="P59" s="835">
        <v>395.12</v>
      </c>
      <c r="Q59" s="837">
        <v>0.23529411764705885</v>
      </c>
      <c r="R59" s="832">
        <v>4</v>
      </c>
      <c r="S59" s="837">
        <v>0.23529411764705882</v>
      </c>
      <c r="T59" s="836">
        <v>4</v>
      </c>
      <c r="U59" s="838">
        <v>0.23529411764705882</v>
      </c>
    </row>
    <row r="60" spans="1:21" ht="14.4" customHeight="1" x14ac:dyDescent="0.3">
      <c r="A60" s="831">
        <v>22</v>
      </c>
      <c r="B60" s="832" t="s">
        <v>839</v>
      </c>
      <c r="C60" s="832" t="s">
        <v>841</v>
      </c>
      <c r="D60" s="833" t="s">
        <v>1339</v>
      </c>
      <c r="E60" s="834" t="s">
        <v>854</v>
      </c>
      <c r="F60" s="832" t="s">
        <v>840</v>
      </c>
      <c r="G60" s="832" t="s">
        <v>859</v>
      </c>
      <c r="H60" s="832" t="s">
        <v>603</v>
      </c>
      <c r="I60" s="832" t="s">
        <v>870</v>
      </c>
      <c r="J60" s="832" t="s">
        <v>788</v>
      </c>
      <c r="K60" s="832" t="s">
        <v>871</v>
      </c>
      <c r="L60" s="835">
        <v>118.54</v>
      </c>
      <c r="M60" s="835">
        <v>2607.8799999999997</v>
      </c>
      <c r="N60" s="832">
        <v>22</v>
      </c>
      <c r="O60" s="836">
        <v>19.5</v>
      </c>
      <c r="P60" s="835">
        <v>1185.3999999999999</v>
      </c>
      <c r="Q60" s="837">
        <v>0.45454545454545453</v>
      </c>
      <c r="R60" s="832">
        <v>10</v>
      </c>
      <c r="S60" s="837">
        <v>0.45454545454545453</v>
      </c>
      <c r="T60" s="836">
        <v>8.5</v>
      </c>
      <c r="U60" s="838">
        <v>0.4358974358974359</v>
      </c>
    </row>
    <row r="61" spans="1:21" ht="14.4" customHeight="1" x14ac:dyDescent="0.3">
      <c r="A61" s="831">
        <v>22</v>
      </c>
      <c r="B61" s="832" t="s">
        <v>839</v>
      </c>
      <c r="C61" s="832" t="s">
        <v>841</v>
      </c>
      <c r="D61" s="833" t="s">
        <v>1339</v>
      </c>
      <c r="E61" s="834" t="s">
        <v>854</v>
      </c>
      <c r="F61" s="832" t="s">
        <v>840</v>
      </c>
      <c r="G61" s="832" t="s">
        <v>859</v>
      </c>
      <c r="H61" s="832" t="s">
        <v>603</v>
      </c>
      <c r="I61" s="832" t="s">
        <v>870</v>
      </c>
      <c r="J61" s="832" t="s">
        <v>788</v>
      </c>
      <c r="K61" s="832" t="s">
        <v>871</v>
      </c>
      <c r="L61" s="835">
        <v>126.27</v>
      </c>
      <c r="M61" s="835">
        <v>126.27</v>
      </c>
      <c r="N61" s="832">
        <v>1</v>
      </c>
      <c r="O61" s="836">
        <v>0.5</v>
      </c>
      <c r="P61" s="835">
        <v>126.27</v>
      </c>
      <c r="Q61" s="837">
        <v>1</v>
      </c>
      <c r="R61" s="832">
        <v>1</v>
      </c>
      <c r="S61" s="837">
        <v>1</v>
      </c>
      <c r="T61" s="836">
        <v>0.5</v>
      </c>
      <c r="U61" s="838">
        <v>1</v>
      </c>
    </row>
    <row r="62" spans="1:21" ht="14.4" customHeight="1" x14ac:dyDescent="0.3">
      <c r="A62" s="831">
        <v>22</v>
      </c>
      <c r="B62" s="832" t="s">
        <v>839</v>
      </c>
      <c r="C62" s="832" t="s">
        <v>841</v>
      </c>
      <c r="D62" s="833" t="s">
        <v>1339</v>
      </c>
      <c r="E62" s="834" t="s">
        <v>854</v>
      </c>
      <c r="F62" s="832" t="s">
        <v>840</v>
      </c>
      <c r="G62" s="832" t="s">
        <v>859</v>
      </c>
      <c r="H62" s="832" t="s">
        <v>603</v>
      </c>
      <c r="I62" s="832" t="s">
        <v>872</v>
      </c>
      <c r="J62" s="832" t="s">
        <v>788</v>
      </c>
      <c r="K62" s="832" t="s">
        <v>873</v>
      </c>
      <c r="L62" s="835">
        <v>63.14</v>
      </c>
      <c r="M62" s="835">
        <v>63.14</v>
      </c>
      <c r="N62" s="832">
        <v>1</v>
      </c>
      <c r="O62" s="836">
        <v>1</v>
      </c>
      <c r="P62" s="835">
        <v>63.14</v>
      </c>
      <c r="Q62" s="837">
        <v>1</v>
      </c>
      <c r="R62" s="832">
        <v>1</v>
      </c>
      <c r="S62" s="837">
        <v>1</v>
      </c>
      <c r="T62" s="836">
        <v>1</v>
      </c>
      <c r="U62" s="838">
        <v>1</v>
      </c>
    </row>
    <row r="63" spans="1:21" ht="14.4" customHeight="1" x14ac:dyDescent="0.3">
      <c r="A63" s="831">
        <v>22</v>
      </c>
      <c r="B63" s="832" t="s">
        <v>839</v>
      </c>
      <c r="C63" s="832" t="s">
        <v>841</v>
      </c>
      <c r="D63" s="833" t="s">
        <v>1339</v>
      </c>
      <c r="E63" s="834" t="s">
        <v>854</v>
      </c>
      <c r="F63" s="832" t="s">
        <v>840</v>
      </c>
      <c r="G63" s="832" t="s">
        <v>859</v>
      </c>
      <c r="H63" s="832" t="s">
        <v>603</v>
      </c>
      <c r="I63" s="832" t="s">
        <v>872</v>
      </c>
      <c r="J63" s="832" t="s">
        <v>788</v>
      </c>
      <c r="K63" s="832" t="s">
        <v>873</v>
      </c>
      <c r="L63" s="835">
        <v>59.27</v>
      </c>
      <c r="M63" s="835">
        <v>59.27</v>
      </c>
      <c r="N63" s="832">
        <v>1</v>
      </c>
      <c r="O63" s="836">
        <v>1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22</v>
      </c>
      <c r="B64" s="832" t="s">
        <v>839</v>
      </c>
      <c r="C64" s="832" t="s">
        <v>841</v>
      </c>
      <c r="D64" s="833" t="s">
        <v>1339</v>
      </c>
      <c r="E64" s="834" t="s">
        <v>854</v>
      </c>
      <c r="F64" s="832" t="s">
        <v>840</v>
      </c>
      <c r="G64" s="832" t="s">
        <v>859</v>
      </c>
      <c r="H64" s="832" t="s">
        <v>603</v>
      </c>
      <c r="I64" s="832" t="s">
        <v>792</v>
      </c>
      <c r="J64" s="832" t="s">
        <v>788</v>
      </c>
      <c r="K64" s="832" t="s">
        <v>793</v>
      </c>
      <c r="L64" s="835">
        <v>79.03</v>
      </c>
      <c r="M64" s="835">
        <v>1817.6899999999998</v>
      </c>
      <c r="N64" s="832">
        <v>23</v>
      </c>
      <c r="O64" s="836">
        <v>18.5</v>
      </c>
      <c r="P64" s="835">
        <v>790.3</v>
      </c>
      <c r="Q64" s="837">
        <v>0.43478260869565222</v>
      </c>
      <c r="R64" s="832">
        <v>10</v>
      </c>
      <c r="S64" s="837">
        <v>0.43478260869565216</v>
      </c>
      <c r="T64" s="836">
        <v>7.5</v>
      </c>
      <c r="U64" s="838">
        <v>0.40540540540540543</v>
      </c>
    </row>
    <row r="65" spans="1:21" ht="14.4" customHeight="1" x14ac:dyDescent="0.3">
      <c r="A65" s="831">
        <v>22</v>
      </c>
      <c r="B65" s="832" t="s">
        <v>839</v>
      </c>
      <c r="C65" s="832" t="s">
        <v>841</v>
      </c>
      <c r="D65" s="833" t="s">
        <v>1339</v>
      </c>
      <c r="E65" s="834" t="s">
        <v>854</v>
      </c>
      <c r="F65" s="832" t="s">
        <v>840</v>
      </c>
      <c r="G65" s="832" t="s">
        <v>859</v>
      </c>
      <c r="H65" s="832" t="s">
        <v>603</v>
      </c>
      <c r="I65" s="832" t="s">
        <v>792</v>
      </c>
      <c r="J65" s="832" t="s">
        <v>788</v>
      </c>
      <c r="K65" s="832" t="s">
        <v>793</v>
      </c>
      <c r="L65" s="835">
        <v>84.18</v>
      </c>
      <c r="M65" s="835">
        <v>336.72</v>
      </c>
      <c r="N65" s="832">
        <v>4</v>
      </c>
      <c r="O65" s="836">
        <v>2.5</v>
      </c>
      <c r="P65" s="835">
        <v>252.54000000000002</v>
      </c>
      <c r="Q65" s="837">
        <v>0.75</v>
      </c>
      <c r="R65" s="832">
        <v>3</v>
      </c>
      <c r="S65" s="837">
        <v>0.75</v>
      </c>
      <c r="T65" s="836">
        <v>1.5</v>
      </c>
      <c r="U65" s="838">
        <v>0.6</v>
      </c>
    </row>
    <row r="66" spans="1:21" ht="14.4" customHeight="1" x14ac:dyDescent="0.3">
      <c r="A66" s="831">
        <v>22</v>
      </c>
      <c r="B66" s="832" t="s">
        <v>839</v>
      </c>
      <c r="C66" s="832" t="s">
        <v>841</v>
      </c>
      <c r="D66" s="833" t="s">
        <v>1339</v>
      </c>
      <c r="E66" s="834" t="s">
        <v>854</v>
      </c>
      <c r="F66" s="832" t="s">
        <v>840</v>
      </c>
      <c r="G66" s="832" t="s">
        <v>859</v>
      </c>
      <c r="H66" s="832" t="s">
        <v>603</v>
      </c>
      <c r="I66" s="832" t="s">
        <v>874</v>
      </c>
      <c r="J66" s="832" t="s">
        <v>785</v>
      </c>
      <c r="K66" s="832" t="s">
        <v>873</v>
      </c>
      <c r="L66" s="835">
        <v>59.27</v>
      </c>
      <c r="M66" s="835">
        <v>59.27</v>
      </c>
      <c r="N66" s="832">
        <v>1</v>
      </c>
      <c r="O66" s="836">
        <v>1</v>
      </c>
      <c r="P66" s="835">
        <v>59.27</v>
      </c>
      <c r="Q66" s="837">
        <v>1</v>
      </c>
      <c r="R66" s="832">
        <v>1</v>
      </c>
      <c r="S66" s="837">
        <v>1</v>
      </c>
      <c r="T66" s="836">
        <v>1</v>
      </c>
      <c r="U66" s="838">
        <v>1</v>
      </c>
    </row>
    <row r="67" spans="1:21" ht="14.4" customHeight="1" x14ac:dyDescent="0.3">
      <c r="A67" s="831">
        <v>22</v>
      </c>
      <c r="B67" s="832" t="s">
        <v>839</v>
      </c>
      <c r="C67" s="832" t="s">
        <v>841</v>
      </c>
      <c r="D67" s="833" t="s">
        <v>1339</v>
      </c>
      <c r="E67" s="834" t="s">
        <v>854</v>
      </c>
      <c r="F67" s="832" t="s">
        <v>840</v>
      </c>
      <c r="G67" s="832" t="s">
        <v>859</v>
      </c>
      <c r="H67" s="832" t="s">
        <v>556</v>
      </c>
      <c r="I67" s="832" t="s">
        <v>875</v>
      </c>
      <c r="J67" s="832" t="s">
        <v>785</v>
      </c>
      <c r="K67" s="832" t="s">
        <v>789</v>
      </c>
      <c r="L67" s="835">
        <v>98.78</v>
      </c>
      <c r="M67" s="835">
        <v>197.56</v>
      </c>
      <c r="N67" s="832">
        <v>2</v>
      </c>
      <c r="O67" s="836">
        <v>2</v>
      </c>
      <c r="P67" s="835">
        <v>197.56</v>
      </c>
      <c r="Q67" s="837">
        <v>1</v>
      </c>
      <c r="R67" s="832">
        <v>2</v>
      </c>
      <c r="S67" s="837">
        <v>1</v>
      </c>
      <c r="T67" s="836">
        <v>2</v>
      </c>
      <c r="U67" s="838">
        <v>1</v>
      </c>
    </row>
    <row r="68" spans="1:21" ht="14.4" customHeight="1" x14ac:dyDescent="0.3">
      <c r="A68" s="831">
        <v>22</v>
      </c>
      <c r="B68" s="832" t="s">
        <v>839</v>
      </c>
      <c r="C68" s="832" t="s">
        <v>841</v>
      </c>
      <c r="D68" s="833" t="s">
        <v>1339</v>
      </c>
      <c r="E68" s="834" t="s">
        <v>854</v>
      </c>
      <c r="F68" s="832" t="s">
        <v>840</v>
      </c>
      <c r="G68" s="832" t="s">
        <v>859</v>
      </c>
      <c r="H68" s="832" t="s">
        <v>603</v>
      </c>
      <c r="I68" s="832" t="s">
        <v>876</v>
      </c>
      <c r="J68" s="832" t="s">
        <v>785</v>
      </c>
      <c r="K68" s="832" t="s">
        <v>871</v>
      </c>
      <c r="L68" s="835">
        <v>118.54</v>
      </c>
      <c r="M68" s="835">
        <v>829.78</v>
      </c>
      <c r="N68" s="832">
        <v>7</v>
      </c>
      <c r="O68" s="836">
        <v>6.5</v>
      </c>
      <c r="P68" s="835">
        <v>355.62</v>
      </c>
      <c r="Q68" s="837">
        <v>0.4285714285714286</v>
      </c>
      <c r="R68" s="832">
        <v>3</v>
      </c>
      <c r="S68" s="837">
        <v>0.42857142857142855</v>
      </c>
      <c r="T68" s="836">
        <v>3</v>
      </c>
      <c r="U68" s="838">
        <v>0.46153846153846156</v>
      </c>
    </row>
    <row r="69" spans="1:21" ht="14.4" customHeight="1" x14ac:dyDescent="0.3">
      <c r="A69" s="831">
        <v>22</v>
      </c>
      <c r="B69" s="832" t="s">
        <v>839</v>
      </c>
      <c r="C69" s="832" t="s">
        <v>841</v>
      </c>
      <c r="D69" s="833" t="s">
        <v>1339</v>
      </c>
      <c r="E69" s="834" t="s">
        <v>854</v>
      </c>
      <c r="F69" s="832" t="s">
        <v>840</v>
      </c>
      <c r="G69" s="832" t="s">
        <v>859</v>
      </c>
      <c r="H69" s="832" t="s">
        <v>603</v>
      </c>
      <c r="I69" s="832" t="s">
        <v>876</v>
      </c>
      <c r="J69" s="832" t="s">
        <v>785</v>
      </c>
      <c r="K69" s="832" t="s">
        <v>871</v>
      </c>
      <c r="L69" s="835">
        <v>126.27</v>
      </c>
      <c r="M69" s="835">
        <v>126.27</v>
      </c>
      <c r="N69" s="832">
        <v>1</v>
      </c>
      <c r="O69" s="836">
        <v>1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22</v>
      </c>
      <c r="B70" s="832" t="s">
        <v>839</v>
      </c>
      <c r="C70" s="832" t="s">
        <v>841</v>
      </c>
      <c r="D70" s="833" t="s">
        <v>1339</v>
      </c>
      <c r="E70" s="834" t="s">
        <v>854</v>
      </c>
      <c r="F70" s="832" t="s">
        <v>840</v>
      </c>
      <c r="G70" s="832" t="s">
        <v>859</v>
      </c>
      <c r="H70" s="832" t="s">
        <v>556</v>
      </c>
      <c r="I70" s="832" t="s">
        <v>877</v>
      </c>
      <c r="J70" s="832" t="s">
        <v>785</v>
      </c>
      <c r="K70" s="832" t="s">
        <v>878</v>
      </c>
      <c r="L70" s="835">
        <v>79.03</v>
      </c>
      <c r="M70" s="835">
        <v>474.18</v>
      </c>
      <c r="N70" s="832">
        <v>6</v>
      </c>
      <c r="O70" s="836">
        <v>6</v>
      </c>
      <c r="P70" s="835">
        <v>237.09</v>
      </c>
      <c r="Q70" s="837">
        <v>0.5</v>
      </c>
      <c r="R70" s="832">
        <v>3</v>
      </c>
      <c r="S70" s="837">
        <v>0.5</v>
      </c>
      <c r="T70" s="836">
        <v>3</v>
      </c>
      <c r="U70" s="838">
        <v>0.5</v>
      </c>
    </row>
    <row r="71" spans="1:21" ht="14.4" customHeight="1" x14ac:dyDescent="0.3">
      <c r="A71" s="831">
        <v>22</v>
      </c>
      <c r="B71" s="832" t="s">
        <v>839</v>
      </c>
      <c r="C71" s="832" t="s">
        <v>841</v>
      </c>
      <c r="D71" s="833" t="s">
        <v>1339</v>
      </c>
      <c r="E71" s="834" t="s">
        <v>854</v>
      </c>
      <c r="F71" s="832" t="s">
        <v>840</v>
      </c>
      <c r="G71" s="832" t="s">
        <v>859</v>
      </c>
      <c r="H71" s="832" t="s">
        <v>556</v>
      </c>
      <c r="I71" s="832" t="s">
        <v>914</v>
      </c>
      <c r="J71" s="832" t="s">
        <v>785</v>
      </c>
      <c r="K71" s="832" t="s">
        <v>915</v>
      </c>
      <c r="L71" s="835">
        <v>0</v>
      </c>
      <c r="M71" s="835">
        <v>0</v>
      </c>
      <c r="N71" s="832">
        <v>1</v>
      </c>
      <c r="O71" s="836">
        <v>1</v>
      </c>
      <c r="P71" s="835">
        <v>0</v>
      </c>
      <c r="Q71" s="837"/>
      <c r="R71" s="832">
        <v>1</v>
      </c>
      <c r="S71" s="837">
        <v>1</v>
      </c>
      <c r="T71" s="836">
        <v>1</v>
      </c>
      <c r="U71" s="838">
        <v>1</v>
      </c>
    </row>
    <row r="72" spans="1:21" ht="14.4" customHeight="1" x14ac:dyDescent="0.3">
      <c r="A72" s="831">
        <v>22</v>
      </c>
      <c r="B72" s="832" t="s">
        <v>839</v>
      </c>
      <c r="C72" s="832" t="s">
        <v>841</v>
      </c>
      <c r="D72" s="833" t="s">
        <v>1339</v>
      </c>
      <c r="E72" s="834" t="s">
        <v>854</v>
      </c>
      <c r="F72" s="832" t="s">
        <v>840</v>
      </c>
      <c r="G72" s="832" t="s">
        <v>879</v>
      </c>
      <c r="H72" s="832" t="s">
        <v>556</v>
      </c>
      <c r="I72" s="832" t="s">
        <v>916</v>
      </c>
      <c r="J72" s="832" t="s">
        <v>628</v>
      </c>
      <c r="K72" s="832" t="s">
        <v>881</v>
      </c>
      <c r="L72" s="835">
        <v>93.71</v>
      </c>
      <c r="M72" s="835">
        <v>93.71</v>
      </c>
      <c r="N72" s="832">
        <v>1</v>
      </c>
      <c r="O72" s="836">
        <v>0.5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22</v>
      </c>
      <c r="B73" s="832" t="s">
        <v>839</v>
      </c>
      <c r="C73" s="832" t="s">
        <v>841</v>
      </c>
      <c r="D73" s="833" t="s">
        <v>1339</v>
      </c>
      <c r="E73" s="834" t="s">
        <v>854</v>
      </c>
      <c r="F73" s="832" t="s">
        <v>840</v>
      </c>
      <c r="G73" s="832" t="s">
        <v>879</v>
      </c>
      <c r="H73" s="832" t="s">
        <v>556</v>
      </c>
      <c r="I73" s="832" t="s">
        <v>917</v>
      </c>
      <c r="J73" s="832" t="s">
        <v>918</v>
      </c>
      <c r="K73" s="832" t="s">
        <v>919</v>
      </c>
      <c r="L73" s="835">
        <v>0</v>
      </c>
      <c r="M73" s="835">
        <v>0</v>
      </c>
      <c r="N73" s="832">
        <v>1</v>
      </c>
      <c r="O73" s="836">
        <v>0.5</v>
      </c>
      <c r="P73" s="835">
        <v>0</v>
      </c>
      <c r="Q73" s="837"/>
      <c r="R73" s="832">
        <v>1</v>
      </c>
      <c r="S73" s="837">
        <v>1</v>
      </c>
      <c r="T73" s="836">
        <v>0.5</v>
      </c>
      <c r="U73" s="838">
        <v>1</v>
      </c>
    </row>
    <row r="74" spans="1:21" ht="14.4" customHeight="1" x14ac:dyDescent="0.3">
      <c r="A74" s="831">
        <v>22</v>
      </c>
      <c r="B74" s="832" t="s">
        <v>839</v>
      </c>
      <c r="C74" s="832" t="s">
        <v>841</v>
      </c>
      <c r="D74" s="833" t="s">
        <v>1339</v>
      </c>
      <c r="E74" s="834" t="s">
        <v>854</v>
      </c>
      <c r="F74" s="832" t="s">
        <v>840</v>
      </c>
      <c r="G74" s="832" t="s">
        <v>879</v>
      </c>
      <c r="H74" s="832" t="s">
        <v>556</v>
      </c>
      <c r="I74" s="832" t="s">
        <v>880</v>
      </c>
      <c r="J74" s="832" t="s">
        <v>628</v>
      </c>
      <c r="K74" s="832" t="s">
        <v>881</v>
      </c>
      <c r="L74" s="835">
        <v>57.64</v>
      </c>
      <c r="M74" s="835">
        <v>57.64</v>
      </c>
      <c r="N74" s="832">
        <v>1</v>
      </c>
      <c r="O74" s="836">
        <v>0.5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22</v>
      </c>
      <c r="B75" s="832" t="s">
        <v>839</v>
      </c>
      <c r="C75" s="832" t="s">
        <v>841</v>
      </c>
      <c r="D75" s="833" t="s">
        <v>1339</v>
      </c>
      <c r="E75" s="834" t="s">
        <v>854</v>
      </c>
      <c r="F75" s="832" t="s">
        <v>840</v>
      </c>
      <c r="G75" s="832" t="s">
        <v>879</v>
      </c>
      <c r="H75" s="832" t="s">
        <v>556</v>
      </c>
      <c r="I75" s="832" t="s">
        <v>894</v>
      </c>
      <c r="J75" s="832" t="s">
        <v>628</v>
      </c>
      <c r="K75" s="832" t="s">
        <v>893</v>
      </c>
      <c r="L75" s="835">
        <v>185.26</v>
      </c>
      <c r="M75" s="835">
        <v>185.26</v>
      </c>
      <c r="N75" s="832">
        <v>1</v>
      </c>
      <c r="O75" s="836">
        <v>0.5</v>
      </c>
      <c r="P75" s="835">
        <v>185.26</v>
      </c>
      <c r="Q75" s="837">
        <v>1</v>
      </c>
      <c r="R75" s="832">
        <v>1</v>
      </c>
      <c r="S75" s="837">
        <v>1</v>
      </c>
      <c r="T75" s="836">
        <v>0.5</v>
      </c>
      <c r="U75" s="838">
        <v>1</v>
      </c>
    </row>
    <row r="76" spans="1:21" ht="14.4" customHeight="1" x14ac:dyDescent="0.3">
      <c r="A76" s="831">
        <v>22</v>
      </c>
      <c r="B76" s="832" t="s">
        <v>839</v>
      </c>
      <c r="C76" s="832" t="s">
        <v>841</v>
      </c>
      <c r="D76" s="833" t="s">
        <v>1339</v>
      </c>
      <c r="E76" s="834" t="s">
        <v>854</v>
      </c>
      <c r="F76" s="832" t="s">
        <v>840</v>
      </c>
      <c r="G76" s="832" t="s">
        <v>920</v>
      </c>
      <c r="H76" s="832" t="s">
        <v>603</v>
      </c>
      <c r="I76" s="832" t="s">
        <v>921</v>
      </c>
      <c r="J76" s="832" t="s">
        <v>922</v>
      </c>
      <c r="K76" s="832" t="s">
        <v>923</v>
      </c>
      <c r="L76" s="835">
        <v>72.88</v>
      </c>
      <c r="M76" s="835">
        <v>72.88</v>
      </c>
      <c r="N76" s="832">
        <v>1</v>
      </c>
      <c r="O76" s="836">
        <v>1</v>
      </c>
      <c r="P76" s="835"/>
      <c r="Q76" s="837">
        <v>0</v>
      </c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22</v>
      </c>
      <c r="B77" s="832" t="s">
        <v>839</v>
      </c>
      <c r="C77" s="832" t="s">
        <v>841</v>
      </c>
      <c r="D77" s="833" t="s">
        <v>1339</v>
      </c>
      <c r="E77" s="834" t="s">
        <v>854</v>
      </c>
      <c r="F77" s="832" t="s">
        <v>840</v>
      </c>
      <c r="G77" s="832" t="s">
        <v>882</v>
      </c>
      <c r="H77" s="832" t="s">
        <v>556</v>
      </c>
      <c r="I77" s="832" t="s">
        <v>883</v>
      </c>
      <c r="J77" s="832" t="s">
        <v>884</v>
      </c>
      <c r="K77" s="832" t="s">
        <v>885</v>
      </c>
      <c r="L77" s="835">
        <v>99.11</v>
      </c>
      <c r="M77" s="835">
        <v>297.33</v>
      </c>
      <c r="N77" s="832">
        <v>3</v>
      </c>
      <c r="O77" s="836">
        <v>1</v>
      </c>
      <c r="P77" s="835">
        <v>198.22</v>
      </c>
      <c r="Q77" s="837">
        <v>0.66666666666666674</v>
      </c>
      <c r="R77" s="832">
        <v>2</v>
      </c>
      <c r="S77" s="837">
        <v>0.66666666666666663</v>
      </c>
      <c r="T77" s="836">
        <v>0.5</v>
      </c>
      <c r="U77" s="838">
        <v>0.5</v>
      </c>
    </row>
    <row r="78" spans="1:21" ht="14.4" customHeight="1" x14ac:dyDescent="0.3">
      <c r="A78" s="831">
        <v>22</v>
      </c>
      <c r="B78" s="832" t="s">
        <v>839</v>
      </c>
      <c r="C78" s="832" t="s">
        <v>841</v>
      </c>
      <c r="D78" s="833" t="s">
        <v>1339</v>
      </c>
      <c r="E78" s="834" t="s">
        <v>854</v>
      </c>
      <c r="F78" s="832" t="s">
        <v>840</v>
      </c>
      <c r="G78" s="832" t="s">
        <v>882</v>
      </c>
      <c r="H78" s="832" t="s">
        <v>556</v>
      </c>
      <c r="I78" s="832" t="s">
        <v>883</v>
      </c>
      <c r="J78" s="832" t="s">
        <v>884</v>
      </c>
      <c r="K78" s="832" t="s">
        <v>885</v>
      </c>
      <c r="L78" s="835">
        <v>87.67</v>
      </c>
      <c r="M78" s="835">
        <v>438.35</v>
      </c>
      <c r="N78" s="832">
        <v>5</v>
      </c>
      <c r="O78" s="836">
        <v>1</v>
      </c>
      <c r="P78" s="835">
        <v>175.34</v>
      </c>
      <c r="Q78" s="837">
        <v>0.39999999999999997</v>
      </c>
      <c r="R78" s="832">
        <v>2</v>
      </c>
      <c r="S78" s="837">
        <v>0.4</v>
      </c>
      <c r="T78" s="836">
        <v>0.5</v>
      </c>
      <c r="U78" s="838">
        <v>0.5</v>
      </c>
    </row>
    <row r="79" spans="1:21" ht="14.4" customHeight="1" x14ac:dyDescent="0.3">
      <c r="A79" s="831">
        <v>22</v>
      </c>
      <c r="B79" s="832" t="s">
        <v>839</v>
      </c>
      <c r="C79" s="832" t="s">
        <v>841</v>
      </c>
      <c r="D79" s="833" t="s">
        <v>1339</v>
      </c>
      <c r="E79" s="834" t="s">
        <v>858</v>
      </c>
      <c r="F79" s="832" t="s">
        <v>840</v>
      </c>
      <c r="G79" s="832" t="s">
        <v>859</v>
      </c>
      <c r="H79" s="832" t="s">
        <v>603</v>
      </c>
      <c r="I79" s="832" t="s">
        <v>860</v>
      </c>
      <c r="J79" s="832" t="s">
        <v>785</v>
      </c>
      <c r="K79" s="832" t="s">
        <v>861</v>
      </c>
      <c r="L79" s="835">
        <v>69.55</v>
      </c>
      <c r="M79" s="835">
        <v>69.55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22</v>
      </c>
      <c r="B80" s="832" t="s">
        <v>839</v>
      </c>
      <c r="C80" s="832" t="s">
        <v>841</v>
      </c>
      <c r="D80" s="833" t="s">
        <v>1339</v>
      </c>
      <c r="E80" s="834" t="s">
        <v>858</v>
      </c>
      <c r="F80" s="832" t="s">
        <v>840</v>
      </c>
      <c r="G80" s="832" t="s">
        <v>859</v>
      </c>
      <c r="H80" s="832" t="s">
        <v>603</v>
      </c>
      <c r="I80" s="832" t="s">
        <v>866</v>
      </c>
      <c r="J80" s="832" t="s">
        <v>785</v>
      </c>
      <c r="K80" s="832" t="s">
        <v>867</v>
      </c>
      <c r="L80" s="835">
        <v>0</v>
      </c>
      <c r="M80" s="835">
        <v>0</v>
      </c>
      <c r="N80" s="832">
        <v>1</v>
      </c>
      <c r="O80" s="836">
        <v>1</v>
      </c>
      <c r="P80" s="835">
        <v>0</v>
      </c>
      <c r="Q80" s="837"/>
      <c r="R80" s="832">
        <v>1</v>
      </c>
      <c r="S80" s="837">
        <v>1</v>
      </c>
      <c r="T80" s="836">
        <v>1</v>
      </c>
      <c r="U80" s="838">
        <v>1</v>
      </c>
    </row>
    <row r="81" spans="1:21" ht="14.4" customHeight="1" x14ac:dyDescent="0.3">
      <c r="A81" s="831">
        <v>22</v>
      </c>
      <c r="B81" s="832" t="s">
        <v>839</v>
      </c>
      <c r="C81" s="832" t="s">
        <v>841</v>
      </c>
      <c r="D81" s="833" t="s">
        <v>1339</v>
      </c>
      <c r="E81" s="834" t="s">
        <v>858</v>
      </c>
      <c r="F81" s="832" t="s">
        <v>840</v>
      </c>
      <c r="G81" s="832" t="s">
        <v>859</v>
      </c>
      <c r="H81" s="832" t="s">
        <v>603</v>
      </c>
      <c r="I81" s="832" t="s">
        <v>787</v>
      </c>
      <c r="J81" s="832" t="s">
        <v>788</v>
      </c>
      <c r="K81" s="832" t="s">
        <v>789</v>
      </c>
      <c r="L81" s="835">
        <v>105.23</v>
      </c>
      <c r="M81" s="835">
        <v>210.46</v>
      </c>
      <c r="N81" s="832">
        <v>2</v>
      </c>
      <c r="O81" s="836">
        <v>2</v>
      </c>
      <c r="P81" s="835">
        <v>105.23</v>
      </c>
      <c r="Q81" s="837">
        <v>0.5</v>
      </c>
      <c r="R81" s="832">
        <v>1</v>
      </c>
      <c r="S81" s="837">
        <v>0.5</v>
      </c>
      <c r="T81" s="836">
        <v>1</v>
      </c>
      <c r="U81" s="838">
        <v>0.5</v>
      </c>
    </row>
    <row r="82" spans="1:21" ht="14.4" customHeight="1" x14ac:dyDescent="0.3">
      <c r="A82" s="831">
        <v>22</v>
      </c>
      <c r="B82" s="832" t="s">
        <v>839</v>
      </c>
      <c r="C82" s="832" t="s">
        <v>841</v>
      </c>
      <c r="D82" s="833" t="s">
        <v>1339</v>
      </c>
      <c r="E82" s="834" t="s">
        <v>858</v>
      </c>
      <c r="F82" s="832" t="s">
        <v>840</v>
      </c>
      <c r="G82" s="832" t="s">
        <v>859</v>
      </c>
      <c r="H82" s="832" t="s">
        <v>603</v>
      </c>
      <c r="I82" s="832" t="s">
        <v>870</v>
      </c>
      <c r="J82" s="832" t="s">
        <v>788</v>
      </c>
      <c r="K82" s="832" t="s">
        <v>871</v>
      </c>
      <c r="L82" s="835">
        <v>118.54</v>
      </c>
      <c r="M82" s="835">
        <v>237.08</v>
      </c>
      <c r="N82" s="832">
        <v>2</v>
      </c>
      <c r="O82" s="836">
        <v>2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22</v>
      </c>
      <c r="B83" s="832" t="s">
        <v>839</v>
      </c>
      <c r="C83" s="832" t="s">
        <v>841</v>
      </c>
      <c r="D83" s="833" t="s">
        <v>1339</v>
      </c>
      <c r="E83" s="834" t="s">
        <v>858</v>
      </c>
      <c r="F83" s="832" t="s">
        <v>840</v>
      </c>
      <c r="G83" s="832" t="s">
        <v>859</v>
      </c>
      <c r="H83" s="832" t="s">
        <v>603</v>
      </c>
      <c r="I83" s="832" t="s">
        <v>870</v>
      </c>
      <c r="J83" s="832" t="s">
        <v>788</v>
      </c>
      <c r="K83" s="832" t="s">
        <v>871</v>
      </c>
      <c r="L83" s="835">
        <v>126.27</v>
      </c>
      <c r="M83" s="835">
        <v>252.54</v>
      </c>
      <c r="N83" s="832">
        <v>2</v>
      </c>
      <c r="O83" s="836">
        <v>1.5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22</v>
      </c>
      <c r="B84" s="832" t="s">
        <v>839</v>
      </c>
      <c r="C84" s="832" t="s">
        <v>841</v>
      </c>
      <c r="D84" s="833" t="s">
        <v>1339</v>
      </c>
      <c r="E84" s="834" t="s">
        <v>858</v>
      </c>
      <c r="F84" s="832" t="s">
        <v>840</v>
      </c>
      <c r="G84" s="832" t="s">
        <v>859</v>
      </c>
      <c r="H84" s="832" t="s">
        <v>603</v>
      </c>
      <c r="I84" s="832" t="s">
        <v>792</v>
      </c>
      <c r="J84" s="832" t="s">
        <v>788</v>
      </c>
      <c r="K84" s="832" t="s">
        <v>793</v>
      </c>
      <c r="L84" s="835">
        <v>79.03</v>
      </c>
      <c r="M84" s="835">
        <v>237.09</v>
      </c>
      <c r="N84" s="832">
        <v>3</v>
      </c>
      <c r="O84" s="836">
        <v>3</v>
      </c>
      <c r="P84" s="835">
        <v>79.03</v>
      </c>
      <c r="Q84" s="837">
        <v>0.33333333333333331</v>
      </c>
      <c r="R84" s="832">
        <v>1</v>
      </c>
      <c r="S84" s="837">
        <v>0.33333333333333331</v>
      </c>
      <c r="T84" s="836">
        <v>1</v>
      </c>
      <c r="U84" s="838">
        <v>0.33333333333333331</v>
      </c>
    </row>
    <row r="85" spans="1:21" ht="14.4" customHeight="1" x14ac:dyDescent="0.3">
      <c r="A85" s="831">
        <v>22</v>
      </c>
      <c r="B85" s="832" t="s">
        <v>839</v>
      </c>
      <c r="C85" s="832" t="s">
        <v>841</v>
      </c>
      <c r="D85" s="833" t="s">
        <v>1339</v>
      </c>
      <c r="E85" s="834" t="s">
        <v>858</v>
      </c>
      <c r="F85" s="832" t="s">
        <v>840</v>
      </c>
      <c r="G85" s="832" t="s">
        <v>859</v>
      </c>
      <c r="H85" s="832" t="s">
        <v>603</v>
      </c>
      <c r="I85" s="832" t="s">
        <v>792</v>
      </c>
      <c r="J85" s="832" t="s">
        <v>788</v>
      </c>
      <c r="K85" s="832" t="s">
        <v>793</v>
      </c>
      <c r="L85" s="835">
        <v>84.18</v>
      </c>
      <c r="M85" s="835">
        <v>252.54000000000002</v>
      </c>
      <c r="N85" s="832">
        <v>3</v>
      </c>
      <c r="O85" s="836">
        <v>2.5</v>
      </c>
      <c r="P85" s="835">
        <v>84.18</v>
      </c>
      <c r="Q85" s="837">
        <v>0.33333333333333331</v>
      </c>
      <c r="R85" s="832">
        <v>1</v>
      </c>
      <c r="S85" s="837">
        <v>0.33333333333333331</v>
      </c>
      <c r="T85" s="836">
        <v>1</v>
      </c>
      <c r="U85" s="838">
        <v>0.4</v>
      </c>
    </row>
    <row r="86" spans="1:21" ht="14.4" customHeight="1" x14ac:dyDescent="0.3">
      <c r="A86" s="831">
        <v>22</v>
      </c>
      <c r="B86" s="832" t="s">
        <v>839</v>
      </c>
      <c r="C86" s="832" t="s">
        <v>841</v>
      </c>
      <c r="D86" s="833" t="s">
        <v>1339</v>
      </c>
      <c r="E86" s="834" t="s">
        <v>858</v>
      </c>
      <c r="F86" s="832" t="s">
        <v>840</v>
      </c>
      <c r="G86" s="832" t="s">
        <v>859</v>
      </c>
      <c r="H86" s="832" t="s">
        <v>556</v>
      </c>
      <c r="I86" s="832" t="s">
        <v>875</v>
      </c>
      <c r="J86" s="832" t="s">
        <v>785</v>
      </c>
      <c r="K86" s="832" t="s">
        <v>789</v>
      </c>
      <c r="L86" s="835">
        <v>98.78</v>
      </c>
      <c r="M86" s="835">
        <v>98.78</v>
      </c>
      <c r="N86" s="832">
        <v>1</v>
      </c>
      <c r="O86" s="836">
        <v>1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22</v>
      </c>
      <c r="B87" s="832" t="s">
        <v>839</v>
      </c>
      <c r="C87" s="832" t="s">
        <v>841</v>
      </c>
      <c r="D87" s="833" t="s">
        <v>1339</v>
      </c>
      <c r="E87" s="834" t="s">
        <v>858</v>
      </c>
      <c r="F87" s="832" t="s">
        <v>840</v>
      </c>
      <c r="G87" s="832" t="s">
        <v>859</v>
      </c>
      <c r="H87" s="832" t="s">
        <v>556</v>
      </c>
      <c r="I87" s="832" t="s">
        <v>875</v>
      </c>
      <c r="J87" s="832" t="s">
        <v>785</v>
      </c>
      <c r="K87" s="832" t="s">
        <v>789</v>
      </c>
      <c r="L87" s="835">
        <v>105.23</v>
      </c>
      <c r="M87" s="835">
        <v>315.69</v>
      </c>
      <c r="N87" s="832">
        <v>3</v>
      </c>
      <c r="O87" s="836">
        <v>3</v>
      </c>
      <c r="P87" s="835">
        <v>210.46</v>
      </c>
      <c r="Q87" s="837">
        <v>0.66666666666666674</v>
      </c>
      <c r="R87" s="832">
        <v>2</v>
      </c>
      <c r="S87" s="837">
        <v>0.66666666666666663</v>
      </c>
      <c r="T87" s="836">
        <v>2</v>
      </c>
      <c r="U87" s="838">
        <v>0.66666666666666663</v>
      </c>
    </row>
    <row r="88" spans="1:21" ht="14.4" customHeight="1" x14ac:dyDescent="0.3">
      <c r="A88" s="831">
        <v>22</v>
      </c>
      <c r="B88" s="832" t="s">
        <v>839</v>
      </c>
      <c r="C88" s="832" t="s">
        <v>841</v>
      </c>
      <c r="D88" s="833" t="s">
        <v>1339</v>
      </c>
      <c r="E88" s="834" t="s">
        <v>858</v>
      </c>
      <c r="F88" s="832" t="s">
        <v>840</v>
      </c>
      <c r="G88" s="832" t="s">
        <v>859</v>
      </c>
      <c r="H88" s="832" t="s">
        <v>603</v>
      </c>
      <c r="I88" s="832" t="s">
        <v>876</v>
      </c>
      <c r="J88" s="832" t="s">
        <v>785</v>
      </c>
      <c r="K88" s="832" t="s">
        <v>871</v>
      </c>
      <c r="L88" s="835">
        <v>118.54</v>
      </c>
      <c r="M88" s="835">
        <v>237.08</v>
      </c>
      <c r="N88" s="832">
        <v>2</v>
      </c>
      <c r="O88" s="836">
        <v>2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22</v>
      </c>
      <c r="B89" s="832" t="s">
        <v>839</v>
      </c>
      <c r="C89" s="832" t="s">
        <v>841</v>
      </c>
      <c r="D89" s="833" t="s">
        <v>1339</v>
      </c>
      <c r="E89" s="834" t="s">
        <v>858</v>
      </c>
      <c r="F89" s="832" t="s">
        <v>840</v>
      </c>
      <c r="G89" s="832" t="s">
        <v>924</v>
      </c>
      <c r="H89" s="832" t="s">
        <v>603</v>
      </c>
      <c r="I89" s="832" t="s">
        <v>925</v>
      </c>
      <c r="J89" s="832" t="s">
        <v>926</v>
      </c>
      <c r="K89" s="832" t="s">
        <v>927</v>
      </c>
      <c r="L89" s="835">
        <v>10.65</v>
      </c>
      <c r="M89" s="835">
        <v>10.65</v>
      </c>
      <c r="N89" s="832">
        <v>1</v>
      </c>
      <c r="O89" s="836">
        <v>0.5</v>
      </c>
      <c r="P89" s="835">
        <v>10.65</v>
      </c>
      <c r="Q89" s="837">
        <v>1</v>
      </c>
      <c r="R89" s="832">
        <v>1</v>
      </c>
      <c r="S89" s="837">
        <v>1</v>
      </c>
      <c r="T89" s="836">
        <v>0.5</v>
      </c>
      <c r="U89" s="838">
        <v>1</v>
      </c>
    </row>
    <row r="90" spans="1:21" ht="14.4" customHeight="1" x14ac:dyDescent="0.3">
      <c r="A90" s="831">
        <v>22</v>
      </c>
      <c r="B90" s="832" t="s">
        <v>839</v>
      </c>
      <c r="C90" s="832" t="s">
        <v>841</v>
      </c>
      <c r="D90" s="833" t="s">
        <v>1339</v>
      </c>
      <c r="E90" s="834" t="s">
        <v>858</v>
      </c>
      <c r="F90" s="832" t="s">
        <v>840</v>
      </c>
      <c r="G90" s="832" t="s">
        <v>879</v>
      </c>
      <c r="H90" s="832" t="s">
        <v>556</v>
      </c>
      <c r="I90" s="832" t="s">
        <v>916</v>
      </c>
      <c r="J90" s="832" t="s">
        <v>628</v>
      </c>
      <c r="K90" s="832" t="s">
        <v>881</v>
      </c>
      <c r="L90" s="835">
        <v>93.71</v>
      </c>
      <c r="M90" s="835">
        <v>187.42</v>
      </c>
      <c r="N90" s="832">
        <v>2</v>
      </c>
      <c r="O90" s="836">
        <v>1</v>
      </c>
      <c r="P90" s="835">
        <v>93.71</v>
      </c>
      <c r="Q90" s="837">
        <v>0.5</v>
      </c>
      <c r="R90" s="832">
        <v>1</v>
      </c>
      <c r="S90" s="837">
        <v>0.5</v>
      </c>
      <c r="T90" s="836">
        <v>0.5</v>
      </c>
      <c r="U90" s="838">
        <v>0.5</v>
      </c>
    </row>
    <row r="91" spans="1:21" ht="14.4" customHeight="1" x14ac:dyDescent="0.3">
      <c r="A91" s="831">
        <v>22</v>
      </c>
      <c r="B91" s="832" t="s">
        <v>839</v>
      </c>
      <c r="C91" s="832" t="s">
        <v>841</v>
      </c>
      <c r="D91" s="833" t="s">
        <v>1339</v>
      </c>
      <c r="E91" s="834" t="s">
        <v>858</v>
      </c>
      <c r="F91" s="832" t="s">
        <v>840</v>
      </c>
      <c r="G91" s="832" t="s">
        <v>879</v>
      </c>
      <c r="H91" s="832" t="s">
        <v>556</v>
      </c>
      <c r="I91" s="832" t="s">
        <v>894</v>
      </c>
      <c r="J91" s="832" t="s">
        <v>628</v>
      </c>
      <c r="K91" s="832" t="s">
        <v>893</v>
      </c>
      <c r="L91" s="835">
        <v>103.67</v>
      </c>
      <c r="M91" s="835">
        <v>103.67</v>
      </c>
      <c r="N91" s="832">
        <v>1</v>
      </c>
      <c r="O91" s="836">
        <v>1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" customHeight="1" x14ac:dyDescent="0.3">
      <c r="A92" s="831">
        <v>22</v>
      </c>
      <c r="B92" s="832" t="s">
        <v>839</v>
      </c>
      <c r="C92" s="832" t="s">
        <v>841</v>
      </c>
      <c r="D92" s="833" t="s">
        <v>1339</v>
      </c>
      <c r="E92" s="834" t="s">
        <v>858</v>
      </c>
      <c r="F92" s="832" t="s">
        <v>840</v>
      </c>
      <c r="G92" s="832" t="s">
        <v>928</v>
      </c>
      <c r="H92" s="832" t="s">
        <v>556</v>
      </c>
      <c r="I92" s="832" t="s">
        <v>929</v>
      </c>
      <c r="J92" s="832" t="s">
        <v>930</v>
      </c>
      <c r="K92" s="832" t="s">
        <v>931</v>
      </c>
      <c r="L92" s="835">
        <v>0</v>
      </c>
      <c r="M92" s="835">
        <v>0</v>
      </c>
      <c r="N92" s="832">
        <v>1</v>
      </c>
      <c r="O92" s="836">
        <v>0.5</v>
      </c>
      <c r="P92" s="835">
        <v>0</v>
      </c>
      <c r="Q92" s="837"/>
      <c r="R92" s="832">
        <v>1</v>
      </c>
      <c r="S92" s="837">
        <v>1</v>
      </c>
      <c r="T92" s="836">
        <v>0.5</v>
      </c>
      <c r="U92" s="838">
        <v>1</v>
      </c>
    </row>
    <row r="93" spans="1:21" ht="14.4" customHeight="1" x14ac:dyDescent="0.3">
      <c r="A93" s="831">
        <v>22</v>
      </c>
      <c r="B93" s="832" t="s">
        <v>839</v>
      </c>
      <c r="C93" s="832" t="s">
        <v>841</v>
      </c>
      <c r="D93" s="833" t="s">
        <v>1339</v>
      </c>
      <c r="E93" s="834" t="s">
        <v>858</v>
      </c>
      <c r="F93" s="832" t="s">
        <v>840</v>
      </c>
      <c r="G93" s="832" t="s">
        <v>882</v>
      </c>
      <c r="H93" s="832" t="s">
        <v>556</v>
      </c>
      <c r="I93" s="832" t="s">
        <v>932</v>
      </c>
      <c r="J93" s="832" t="s">
        <v>933</v>
      </c>
      <c r="K93" s="832" t="s">
        <v>934</v>
      </c>
      <c r="L93" s="835">
        <v>24.78</v>
      </c>
      <c r="M93" s="835">
        <v>24.78</v>
      </c>
      <c r="N93" s="832">
        <v>1</v>
      </c>
      <c r="O93" s="836">
        <v>0.5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22</v>
      </c>
      <c r="B94" s="832" t="s">
        <v>839</v>
      </c>
      <c r="C94" s="832" t="s">
        <v>841</v>
      </c>
      <c r="D94" s="833" t="s">
        <v>1339</v>
      </c>
      <c r="E94" s="834" t="s">
        <v>858</v>
      </c>
      <c r="F94" s="832" t="s">
        <v>840</v>
      </c>
      <c r="G94" s="832" t="s">
        <v>882</v>
      </c>
      <c r="H94" s="832" t="s">
        <v>556</v>
      </c>
      <c r="I94" s="832" t="s">
        <v>883</v>
      </c>
      <c r="J94" s="832" t="s">
        <v>884</v>
      </c>
      <c r="K94" s="832" t="s">
        <v>885</v>
      </c>
      <c r="L94" s="835">
        <v>99.11</v>
      </c>
      <c r="M94" s="835">
        <v>99.11</v>
      </c>
      <c r="N94" s="832">
        <v>1</v>
      </c>
      <c r="O94" s="836">
        <v>0.5</v>
      </c>
      <c r="P94" s="835">
        <v>99.11</v>
      </c>
      <c r="Q94" s="837">
        <v>1</v>
      </c>
      <c r="R94" s="832">
        <v>1</v>
      </c>
      <c r="S94" s="837">
        <v>1</v>
      </c>
      <c r="T94" s="836">
        <v>0.5</v>
      </c>
      <c r="U94" s="838">
        <v>1</v>
      </c>
    </row>
    <row r="95" spans="1:21" ht="14.4" customHeight="1" x14ac:dyDescent="0.3">
      <c r="A95" s="831">
        <v>22</v>
      </c>
      <c r="B95" s="832" t="s">
        <v>839</v>
      </c>
      <c r="C95" s="832" t="s">
        <v>841</v>
      </c>
      <c r="D95" s="833" t="s">
        <v>1339</v>
      </c>
      <c r="E95" s="834" t="s">
        <v>858</v>
      </c>
      <c r="F95" s="832" t="s">
        <v>840</v>
      </c>
      <c r="G95" s="832" t="s">
        <v>882</v>
      </c>
      <c r="H95" s="832" t="s">
        <v>556</v>
      </c>
      <c r="I95" s="832" t="s">
        <v>883</v>
      </c>
      <c r="J95" s="832" t="s">
        <v>884</v>
      </c>
      <c r="K95" s="832" t="s">
        <v>885</v>
      </c>
      <c r="L95" s="835">
        <v>87.67</v>
      </c>
      <c r="M95" s="835">
        <v>263.01</v>
      </c>
      <c r="N95" s="832">
        <v>3</v>
      </c>
      <c r="O95" s="836">
        <v>1.5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22</v>
      </c>
      <c r="B96" s="832" t="s">
        <v>839</v>
      </c>
      <c r="C96" s="832" t="s">
        <v>841</v>
      </c>
      <c r="D96" s="833" t="s">
        <v>1339</v>
      </c>
      <c r="E96" s="834" t="s">
        <v>858</v>
      </c>
      <c r="F96" s="832" t="s">
        <v>840</v>
      </c>
      <c r="G96" s="832" t="s">
        <v>935</v>
      </c>
      <c r="H96" s="832" t="s">
        <v>556</v>
      </c>
      <c r="I96" s="832" t="s">
        <v>936</v>
      </c>
      <c r="J96" s="832" t="s">
        <v>937</v>
      </c>
      <c r="K96" s="832" t="s">
        <v>938</v>
      </c>
      <c r="L96" s="835">
        <v>192.28</v>
      </c>
      <c r="M96" s="835">
        <v>192.28</v>
      </c>
      <c r="N96" s="832">
        <v>1</v>
      </c>
      <c r="O96" s="836">
        <v>0.5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22</v>
      </c>
      <c r="B97" s="832" t="s">
        <v>839</v>
      </c>
      <c r="C97" s="832" t="s">
        <v>843</v>
      </c>
      <c r="D97" s="833" t="s">
        <v>1340</v>
      </c>
      <c r="E97" s="834" t="s">
        <v>848</v>
      </c>
      <c r="F97" s="832" t="s">
        <v>840</v>
      </c>
      <c r="G97" s="832" t="s">
        <v>939</v>
      </c>
      <c r="H97" s="832" t="s">
        <v>603</v>
      </c>
      <c r="I97" s="832" t="s">
        <v>940</v>
      </c>
      <c r="J97" s="832" t="s">
        <v>941</v>
      </c>
      <c r="K97" s="832" t="s">
        <v>799</v>
      </c>
      <c r="L97" s="835">
        <v>25.71</v>
      </c>
      <c r="M97" s="835">
        <v>51.42</v>
      </c>
      <c r="N97" s="832">
        <v>2</v>
      </c>
      <c r="O97" s="836">
        <v>0.5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22</v>
      </c>
      <c r="B98" s="832" t="s">
        <v>839</v>
      </c>
      <c r="C98" s="832" t="s">
        <v>843</v>
      </c>
      <c r="D98" s="833" t="s">
        <v>1340</v>
      </c>
      <c r="E98" s="834" t="s">
        <v>848</v>
      </c>
      <c r="F98" s="832" t="s">
        <v>840</v>
      </c>
      <c r="G98" s="832" t="s">
        <v>942</v>
      </c>
      <c r="H98" s="832" t="s">
        <v>556</v>
      </c>
      <c r="I98" s="832" t="s">
        <v>943</v>
      </c>
      <c r="J98" s="832" t="s">
        <v>944</v>
      </c>
      <c r="K98" s="832" t="s">
        <v>945</v>
      </c>
      <c r="L98" s="835">
        <v>154.36000000000001</v>
      </c>
      <c r="M98" s="835">
        <v>154.36000000000001</v>
      </c>
      <c r="N98" s="832">
        <v>1</v>
      </c>
      <c r="O98" s="836">
        <v>0.5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22</v>
      </c>
      <c r="B99" s="832" t="s">
        <v>839</v>
      </c>
      <c r="C99" s="832" t="s">
        <v>843</v>
      </c>
      <c r="D99" s="833" t="s">
        <v>1340</v>
      </c>
      <c r="E99" s="834" t="s">
        <v>848</v>
      </c>
      <c r="F99" s="832" t="s">
        <v>840</v>
      </c>
      <c r="G99" s="832" t="s">
        <v>946</v>
      </c>
      <c r="H99" s="832" t="s">
        <v>556</v>
      </c>
      <c r="I99" s="832" t="s">
        <v>947</v>
      </c>
      <c r="J99" s="832" t="s">
        <v>948</v>
      </c>
      <c r="K99" s="832" t="s">
        <v>949</v>
      </c>
      <c r="L99" s="835">
        <v>155.30000000000001</v>
      </c>
      <c r="M99" s="835">
        <v>155.30000000000001</v>
      </c>
      <c r="N99" s="832">
        <v>1</v>
      </c>
      <c r="O99" s="836">
        <v>1</v>
      </c>
      <c r="P99" s="835">
        <v>155.30000000000001</v>
      </c>
      <c r="Q99" s="837">
        <v>1</v>
      </c>
      <c r="R99" s="832">
        <v>1</v>
      </c>
      <c r="S99" s="837">
        <v>1</v>
      </c>
      <c r="T99" s="836">
        <v>1</v>
      </c>
      <c r="U99" s="838">
        <v>1</v>
      </c>
    </row>
    <row r="100" spans="1:21" ht="14.4" customHeight="1" x14ac:dyDescent="0.3">
      <c r="A100" s="831">
        <v>22</v>
      </c>
      <c r="B100" s="832" t="s">
        <v>839</v>
      </c>
      <c r="C100" s="832" t="s">
        <v>843</v>
      </c>
      <c r="D100" s="833" t="s">
        <v>1340</v>
      </c>
      <c r="E100" s="834" t="s">
        <v>848</v>
      </c>
      <c r="F100" s="832" t="s">
        <v>840</v>
      </c>
      <c r="G100" s="832" t="s">
        <v>950</v>
      </c>
      <c r="H100" s="832" t="s">
        <v>556</v>
      </c>
      <c r="I100" s="832" t="s">
        <v>951</v>
      </c>
      <c r="J100" s="832" t="s">
        <v>952</v>
      </c>
      <c r="K100" s="832" t="s">
        <v>953</v>
      </c>
      <c r="L100" s="835">
        <v>86.02</v>
      </c>
      <c r="M100" s="835">
        <v>86.02</v>
      </c>
      <c r="N100" s="832">
        <v>1</v>
      </c>
      <c r="O100" s="836">
        <v>0.5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22</v>
      </c>
      <c r="B101" s="832" t="s">
        <v>839</v>
      </c>
      <c r="C101" s="832" t="s">
        <v>843</v>
      </c>
      <c r="D101" s="833" t="s">
        <v>1340</v>
      </c>
      <c r="E101" s="834" t="s">
        <v>848</v>
      </c>
      <c r="F101" s="832" t="s">
        <v>840</v>
      </c>
      <c r="G101" s="832" t="s">
        <v>899</v>
      </c>
      <c r="H101" s="832" t="s">
        <v>556</v>
      </c>
      <c r="I101" s="832" t="s">
        <v>954</v>
      </c>
      <c r="J101" s="832" t="s">
        <v>955</v>
      </c>
      <c r="K101" s="832" t="s">
        <v>902</v>
      </c>
      <c r="L101" s="835">
        <v>35.11</v>
      </c>
      <c r="M101" s="835">
        <v>70.22</v>
      </c>
      <c r="N101" s="832">
        <v>2</v>
      </c>
      <c r="O101" s="836">
        <v>0.5</v>
      </c>
      <c r="P101" s="835">
        <v>70.22</v>
      </c>
      <c r="Q101" s="837">
        <v>1</v>
      </c>
      <c r="R101" s="832">
        <v>2</v>
      </c>
      <c r="S101" s="837">
        <v>1</v>
      </c>
      <c r="T101" s="836">
        <v>0.5</v>
      </c>
      <c r="U101" s="838">
        <v>1</v>
      </c>
    </row>
    <row r="102" spans="1:21" ht="14.4" customHeight="1" x14ac:dyDescent="0.3">
      <c r="A102" s="831">
        <v>22</v>
      </c>
      <c r="B102" s="832" t="s">
        <v>839</v>
      </c>
      <c r="C102" s="832" t="s">
        <v>843</v>
      </c>
      <c r="D102" s="833" t="s">
        <v>1340</v>
      </c>
      <c r="E102" s="834" t="s">
        <v>848</v>
      </c>
      <c r="F102" s="832" t="s">
        <v>840</v>
      </c>
      <c r="G102" s="832" t="s">
        <v>899</v>
      </c>
      <c r="H102" s="832" t="s">
        <v>603</v>
      </c>
      <c r="I102" s="832" t="s">
        <v>956</v>
      </c>
      <c r="J102" s="832" t="s">
        <v>957</v>
      </c>
      <c r="K102" s="832" t="s">
        <v>902</v>
      </c>
      <c r="L102" s="835">
        <v>35.11</v>
      </c>
      <c r="M102" s="835">
        <v>35.11</v>
      </c>
      <c r="N102" s="832">
        <v>1</v>
      </c>
      <c r="O102" s="836">
        <v>0.5</v>
      </c>
      <c r="P102" s="835"/>
      <c r="Q102" s="837">
        <v>0</v>
      </c>
      <c r="R102" s="832"/>
      <c r="S102" s="837">
        <v>0</v>
      </c>
      <c r="T102" s="836"/>
      <c r="U102" s="838">
        <v>0</v>
      </c>
    </row>
    <row r="103" spans="1:21" ht="14.4" customHeight="1" x14ac:dyDescent="0.3">
      <c r="A103" s="831">
        <v>22</v>
      </c>
      <c r="B103" s="832" t="s">
        <v>839</v>
      </c>
      <c r="C103" s="832" t="s">
        <v>843</v>
      </c>
      <c r="D103" s="833" t="s">
        <v>1340</v>
      </c>
      <c r="E103" s="834" t="s">
        <v>848</v>
      </c>
      <c r="F103" s="832" t="s">
        <v>840</v>
      </c>
      <c r="G103" s="832" t="s">
        <v>958</v>
      </c>
      <c r="H103" s="832" t="s">
        <v>556</v>
      </c>
      <c r="I103" s="832" t="s">
        <v>959</v>
      </c>
      <c r="J103" s="832" t="s">
        <v>960</v>
      </c>
      <c r="K103" s="832" t="s">
        <v>961</v>
      </c>
      <c r="L103" s="835">
        <v>115.26</v>
      </c>
      <c r="M103" s="835">
        <v>115.26</v>
      </c>
      <c r="N103" s="832">
        <v>1</v>
      </c>
      <c r="O103" s="836">
        <v>1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22</v>
      </c>
      <c r="B104" s="832" t="s">
        <v>839</v>
      </c>
      <c r="C104" s="832" t="s">
        <v>843</v>
      </c>
      <c r="D104" s="833" t="s">
        <v>1340</v>
      </c>
      <c r="E104" s="834" t="s">
        <v>848</v>
      </c>
      <c r="F104" s="832" t="s">
        <v>840</v>
      </c>
      <c r="G104" s="832" t="s">
        <v>958</v>
      </c>
      <c r="H104" s="832" t="s">
        <v>556</v>
      </c>
      <c r="I104" s="832" t="s">
        <v>962</v>
      </c>
      <c r="J104" s="832" t="s">
        <v>960</v>
      </c>
      <c r="K104" s="832" t="s">
        <v>963</v>
      </c>
      <c r="L104" s="835">
        <v>207.45</v>
      </c>
      <c r="M104" s="835">
        <v>414.9</v>
      </c>
      <c r="N104" s="832">
        <v>2</v>
      </c>
      <c r="O104" s="836">
        <v>2</v>
      </c>
      <c r="P104" s="835"/>
      <c r="Q104" s="837">
        <v>0</v>
      </c>
      <c r="R104" s="832"/>
      <c r="S104" s="837">
        <v>0</v>
      </c>
      <c r="T104" s="836"/>
      <c r="U104" s="838">
        <v>0</v>
      </c>
    </row>
    <row r="105" spans="1:21" ht="14.4" customHeight="1" x14ac:dyDescent="0.3">
      <c r="A105" s="831">
        <v>22</v>
      </c>
      <c r="B105" s="832" t="s">
        <v>839</v>
      </c>
      <c r="C105" s="832" t="s">
        <v>843</v>
      </c>
      <c r="D105" s="833" t="s">
        <v>1340</v>
      </c>
      <c r="E105" s="834" t="s">
        <v>848</v>
      </c>
      <c r="F105" s="832" t="s">
        <v>840</v>
      </c>
      <c r="G105" s="832" t="s">
        <v>958</v>
      </c>
      <c r="H105" s="832" t="s">
        <v>556</v>
      </c>
      <c r="I105" s="832" t="s">
        <v>962</v>
      </c>
      <c r="J105" s="832" t="s">
        <v>960</v>
      </c>
      <c r="K105" s="832" t="s">
        <v>963</v>
      </c>
      <c r="L105" s="835">
        <v>176.32</v>
      </c>
      <c r="M105" s="835">
        <v>352.64</v>
      </c>
      <c r="N105" s="832">
        <v>2</v>
      </c>
      <c r="O105" s="836">
        <v>1.5</v>
      </c>
      <c r="P105" s="835">
        <v>176.32</v>
      </c>
      <c r="Q105" s="837">
        <v>0.5</v>
      </c>
      <c r="R105" s="832">
        <v>1</v>
      </c>
      <c r="S105" s="837">
        <v>0.5</v>
      </c>
      <c r="T105" s="836">
        <v>0.5</v>
      </c>
      <c r="U105" s="838">
        <v>0.33333333333333331</v>
      </c>
    </row>
    <row r="106" spans="1:21" ht="14.4" customHeight="1" x14ac:dyDescent="0.3">
      <c r="A106" s="831">
        <v>22</v>
      </c>
      <c r="B106" s="832" t="s">
        <v>839</v>
      </c>
      <c r="C106" s="832" t="s">
        <v>843</v>
      </c>
      <c r="D106" s="833" t="s">
        <v>1340</v>
      </c>
      <c r="E106" s="834" t="s">
        <v>848</v>
      </c>
      <c r="F106" s="832" t="s">
        <v>840</v>
      </c>
      <c r="G106" s="832" t="s">
        <v>964</v>
      </c>
      <c r="H106" s="832" t="s">
        <v>556</v>
      </c>
      <c r="I106" s="832" t="s">
        <v>965</v>
      </c>
      <c r="J106" s="832" t="s">
        <v>966</v>
      </c>
      <c r="K106" s="832" t="s">
        <v>967</v>
      </c>
      <c r="L106" s="835">
        <v>182.22</v>
      </c>
      <c r="M106" s="835">
        <v>546.66</v>
      </c>
      <c r="N106" s="832">
        <v>3</v>
      </c>
      <c r="O106" s="836">
        <v>2</v>
      </c>
      <c r="P106" s="835">
        <v>182.22</v>
      </c>
      <c r="Q106" s="837">
        <v>0.33333333333333337</v>
      </c>
      <c r="R106" s="832">
        <v>1</v>
      </c>
      <c r="S106" s="837">
        <v>0.33333333333333331</v>
      </c>
      <c r="T106" s="836">
        <v>0.5</v>
      </c>
      <c r="U106" s="838">
        <v>0.25</v>
      </c>
    </row>
    <row r="107" spans="1:21" ht="14.4" customHeight="1" x14ac:dyDescent="0.3">
      <c r="A107" s="831">
        <v>22</v>
      </c>
      <c r="B107" s="832" t="s">
        <v>839</v>
      </c>
      <c r="C107" s="832" t="s">
        <v>843</v>
      </c>
      <c r="D107" s="833" t="s">
        <v>1340</v>
      </c>
      <c r="E107" s="834" t="s">
        <v>848</v>
      </c>
      <c r="F107" s="832" t="s">
        <v>840</v>
      </c>
      <c r="G107" s="832" t="s">
        <v>968</v>
      </c>
      <c r="H107" s="832" t="s">
        <v>556</v>
      </c>
      <c r="I107" s="832" t="s">
        <v>969</v>
      </c>
      <c r="J107" s="832" t="s">
        <v>970</v>
      </c>
      <c r="K107" s="832"/>
      <c r="L107" s="835">
        <v>0</v>
      </c>
      <c r="M107" s="835">
        <v>0</v>
      </c>
      <c r="N107" s="832">
        <v>2</v>
      </c>
      <c r="O107" s="836">
        <v>1</v>
      </c>
      <c r="P107" s="835"/>
      <c r="Q107" s="837"/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22</v>
      </c>
      <c r="B108" s="832" t="s">
        <v>839</v>
      </c>
      <c r="C108" s="832" t="s">
        <v>843</v>
      </c>
      <c r="D108" s="833" t="s">
        <v>1340</v>
      </c>
      <c r="E108" s="834" t="s">
        <v>848</v>
      </c>
      <c r="F108" s="832" t="s">
        <v>840</v>
      </c>
      <c r="G108" s="832" t="s">
        <v>971</v>
      </c>
      <c r="H108" s="832" t="s">
        <v>556</v>
      </c>
      <c r="I108" s="832" t="s">
        <v>972</v>
      </c>
      <c r="J108" s="832" t="s">
        <v>973</v>
      </c>
      <c r="K108" s="832" t="s">
        <v>974</v>
      </c>
      <c r="L108" s="835">
        <v>48.09</v>
      </c>
      <c r="M108" s="835">
        <v>48.09</v>
      </c>
      <c r="N108" s="832">
        <v>1</v>
      </c>
      <c r="O108" s="836">
        <v>1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" customHeight="1" x14ac:dyDescent="0.3">
      <c r="A109" s="831">
        <v>22</v>
      </c>
      <c r="B109" s="832" t="s">
        <v>839</v>
      </c>
      <c r="C109" s="832" t="s">
        <v>843</v>
      </c>
      <c r="D109" s="833" t="s">
        <v>1340</v>
      </c>
      <c r="E109" s="834" t="s">
        <v>848</v>
      </c>
      <c r="F109" s="832" t="s">
        <v>840</v>
      </c>
      <c r="G109" s="832" t="s">
        <v>975</v>
      </c>
      <c r="H109" s="832" t="s">
        <v>556</v>
      </c>
      <c r="I109" s="832" t="s">
        <v>976</v>
      </c>
      <c r="J109" s="832" t="s">
        <v>977</v>
      </c>
      <c r="K109" s="832" t="s">
        <v>978</v>
      </c>
      <c r="L109" s="835">
        <v>38.5</v>
      </c>
      <c r="M109" s="835">
        <v>38.5</v>
      </c>
      <c r="N109" s="832">
        <v>1</v>
      </c>
      <c r="O109" s="836">
        <v>0.5</v>
      </c>
      <c r="P109" s="835">
        <v>38.5</v>
      </c>
      <c r="Q109" s="837">
        <v>1</v>
      </c>
      <c r="R109" s="832">
        <v>1</v>
      </c>
      <c r="S109" s="837">
        <v>1</v>
      </c>
      <c r="T109" s="836">
        <v>0.5</v>
      </c>
      <c r="U109" s="838">
        <v>1</v>
      </c>
    </row>
    <row r="110" spans="1:21" ht="14.4" customHeight="1" x14ac:dyDescent="0.3">
      <c r="A110" s="831">
        <v>22</v>
      </c>
      <c r="B110" s="832" t="s">
        <v>839</v>
      </c>
      <c r="C110" s="832" t="s">
        <v>843</v>
      </c>
      <c r="D110" s="833" t="s">
        <v>1340</v>
      </c>
      <c r="E110" s="834" t="s">
        <v>848</v>
      </c>
      <c r="F110" s="832" t="s">
        <v>840</v>
      </c>
      <c r="G110" s="832" t="s">
        <v>975</v>
      </c>
      <c r="H110" s="832" t="s">
        <v>556</v>
      </c>
      <c r="I110" s="832" t="s">
        <v>979</v>
      </c>
      <c r="J110" s="832" t="s">
        <v>977</v>
      </c>
      <c r="K110" s="832" t="s">
        <v>980</v>
      </c>
      <c r="L110" s="835">
        <v>0</v>
      </c>
      <c r="M110" s="835">
        <v>0</v>
      </c>
      <c r="N110" s="832">
        <v>1</v>
      </c>
      <c r="O110" s="836">
        <v>0.5</v>
      </c>
      <c r="P110" s="835"/>
      <c r="Q110" s="837"/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22</v>
      </c>
      <c r="B111" s="832" t="s">
        <v>839</v>
      </c>
      <c r="C111" s="832" t="s">
        <v>843</v>
      </c>
      <c r="D111" s="833" t="s">
        <v>1340</v>
      </c>
      <c r="E111" s="834" t="s">
        <v>848</v>
      </c>
      <c r="F111" s="832" t="s">
        <v>840</v>
      </c>
      <c r="G111" s="832" t="s">
        <v>981</v>
      </c>
      <c r="H111" s="832" t="s">
        <v>556</v>
      </c>
      <c r="I111" s="832" t="s">
        <v>982</v>
      </c>
      <c r="J111" s="832" t="s">
        <v>983</v>
      </c>
      <c r="K111" s="832" t="s">
        <v>984</v>
      </c>
      <c r="L111" s="835">
        <v>58.63</v>
      </c>
      <c r="M111" s="835">
        <v>58.63</v>
      </c>
      <c r="N111" s="832">
        <v>1</v>
      </c>
      <c r="O111" s="836">
        <v>1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22</v>
      </c>
      <c r="B112" s="832" t="s">
        <v>839</v>
      </c>
      <c r="C112" s="832" t="s">
        <v>843</v>
      </c>
      <c r="D112" s="833" t="s">
        <v>1340</v>
      </c>
      <c r="E112" s="834" t="s">
        <v>848</v>
      </c>
      <c r="F112" s="832" t="s">
        <v>840</v>
      </c>
      <c r="G112" s="832" t="s">
        <v>985</v>
      </c>
      <c r="H112" s="832" t="s">
        <v>556</v>
      </c>
      <c r="I112" s="832" t="s">
        <v>986</v>
      </c>
      <c r="J112" s="832" t="s">
        <v>987</v>
      </c>
      <c r="K112" s="832" t="s">
        <v>988</v>
      </c>
      <c r="L112" s="835">
        <v>0</v>
      </c>
      <c r="M112" s="835">
        <v>0</v>
      </c>
      <c r="N112" s="832">
        <v>3</v>
      </c>
      <c r="O112" s="836">
        <v>1.5</v>
      </c>
      <c r="P112" s="835">
        <v>0</v>
      </c>
      <c r="Q112" s="837"/>
      <c r="R112" s="832">
        <v>2</v>
      </c>
      <c r="S112" s="837">
        <v>0.66666666666666663</v>
      </c>
      <c r="T112" s="836">
        <v>1</v>
      </c>
      <c r="U112" s="838">
        <v>0.66666666666666663</v>
      </c>
    </row>
    <row r="113" spans="1:21" ht="14.4" customHeight="1" x14ac:dyDescent="0.3">
      <c r="A113" s="831">
        <v>22</v>
      </c>
      <c r="B113" s="832" t="s">
        <v>839</v>
      </c>
      <c r="C113" s="832" t="s">
        <v>843</v>
      </c>
      <c r="D113" s="833" t="s">
        <v>1340</v>
      </c>
      <c r="E113" s="834" t="s">
        <v>848</v>
      </c>
      <c r="F113" s="832" t="s">
        <v>840</v>
      </c>
      <c r="G113" s="832" t="s">
        <v>859</v>
      </c>
      <c r="H113" s="832" t="s">
        <v>603</v>
      </c>
      <c r="I113" s="832" t="s">
        <v>989</v>
      </c>
      <c r="J113" s="832" t="s">
        <v>785</v>
      </c>
      <c r="K113" s="832" t="s">
        <v>990</v>
      </c>
      <c r="L113" s="835">
        <v>0</v>
      </c>
      <c r="M113" s="835">
        <v>0</v>
      </c>
      <c r="N113" s="832">
        <v>2</v>
      </c>
      <c r="O113" s="836">
        <v>2</v>
      </c>
      <c r="P113" s="835">
        <v>0</v>
      </c>
      <c r="Q113" s="837"/>
      <c r="R113" s="832">
        <v>2</v>
      </c>
      <c r="S113" s="837">
        <v>1</v>
      </c>
      <c r="T113" s="836">
        <v>2</v>
      </c>
      <c r="U113" s="838">
        <v>1</v>
      </c>
    </row>
    <row r="114" spans="1:21" ht="14.4" customHeight="1" x14ac:dyDescent="0.3">
      <c r="A114" s="831">
        <v>22</v>
      </c>
      <c r="B114" s="832" t="s">
        <v>839</v>
      </c>
      <c r="C114" s="832" t="s">
        <v>843</v>
      </c>
      <c r="D114" s="833" t="s">
        <v>1340</v>
      </c>
      <c r="E114" s="834" t="s">
        <v>848</v>
      </c>
      <c r="F114" s="832" t="s">
        <v>840</v>
      </c>
      <c r="G114" s="832" t="s">
        <v>859</v>
      </c>
      <c r="H114" s="832" t="s">
        <v>603</v>
      </c>
      <c r="I114" s="832" t="s">
        <v>860</v>
      </c>
      <c r="J114" s="832" t="s">
        <v>785</v>
      </c>
      <c r="K114" s="832" t="s">
        <v>861</v>
      </c>
      <c r="L114" s="835">
        <v>74.08</v>
      </c>
      <c r="M114" s="835">
        <v>148.16</v>
      </c>
      <c r="N114" s="832">
        <v>2</v>
      </c>
      <c r="O114" s="836">
        <v>2</v>
      </c>
      <c r="P114" s="835">
        <v>74.08</v>
      </c>
      <c r="Q114" s="837">
        <v>0.5</v>
      </c>
      <c r="R114" s="832">
        <v>1</v>
      </c>
      <c r="S114" s="837">
        <v>0.5</v>
      </c>
      <c r="T114" s="836">
        <v>1</v>
      </c>
      <c r="U114" s="838">
        <v>0.5</v>
      </c>
    </row>
    <row r="115" spans="1:21" ht="14.4" customHeight="1" x14ac:dyDescent="0.3">
      <c r="A115" s="831">
        <v>22</v>
      </c>
      <c r="B115" s="832" t="s">
        <v>839</v>
      </c>
      <c r="C115" s="832" t="s">
        <v>843</v>
      </c>
      <c r="D115" s="833" t="s">
        <v>1340</v>
      </c>
      <c r="E115" s="834" t="s">
        <v>848</v>
      </c>
      <c r="F115" s="832" t="s">
        <v>840</v>
      </c>
      <c r="G115" s="832" t="s">
        <v>859</v>
      </c>
      <c r="H115" s="832" t="s">
        <v>603</v>
      </c>
      <c r="I115" s="832" t="s">
        <v>991</v>
      </c>
      <c r="J115" s="832" t="s">
        <v>785</v>
      </c>
      <c r="K115" s="832" t="s">
        <v>992</v>
      </c>
      <c r="L115" s="835">
        <v>0</v>
      </c>
      <c r="M115" s="835">
        <v>0</v>
      </c>
      <c r="N115" s="832">
        <v>1</v>
      </c>
      <c r="O115" s="836">
        <v>1</v>
      </c>
      <c r="P115" s="835">
        <v>0</v>
      </c>
      <c r="Q115" s="837"/>
      <c r="R115" s="832">
        <v>1</v>
      </c>
      <c r="S115" s="837">
        <v>1</v>
      </c>
      <c r="T115" s="836">
        <v>1</v>
      </c>
      <c r="U115" s="838">
        <v>1</v>
      </c>
    </row>
    <row r="116" spans="1:21" ht="14.4" customHeight="1" x14ac:dyDescent="0.3">
      <c r="A116" s="831">
        <v>22</v>
      </c>
      <c r="B116" s="832" t="s">
        <v>839</v>
      </c>
      <c r="C116" s="832" t="s">
        <v>843</v>
      </c>
      <c r="D116" s="833" t="s">
        <v>1340</v>
      </c>
      <c r="E116" s="834" t="s">
        <v>848</v>
      </c>
      <c r="F116" s="832" t="s">
        <v>840</v>
      </c>
      <c r="G116" s="832" t="s">
        <v>859</v>
      </c>
      <c r="H116" s="832" t="s">
        <v>603</v>
      </c>
      <c r="I116" s="832" t="s">
        <v>784</v>
      </c>
      <c r="J116" s="832" t="s">
        <v>785</v>
      </c>
      <c r="K116" s="832" t="s">
        <v>786</v>
      </c>
      <c r="L116" s="835">
        <v>88.51</v>
      </c>
      <c r="M116" s="835">
        <v>265.53000000000003</v>
      </c>
      <c r="N116" s="832">
        <v>3</v>
      </c>
      <c r="O116" s="836">
        <v>3</v>
      </c>
      <c r="P116" s="835">
        <v>177.02</v>
      </c>
      <c r="Q116" s="837">
        <v>0.66666666666666663</v>
      </c>
      <c r="R116" s="832">
        <v>2</v>
      </c>
      <c r="S116" s="837">
        <v>0.66666666666666663</v>
      </c>
      <c r="T116" s="836">
        <v>2</v>
      </c>
      <c r="U116" s="838">
        <v>0.66666666666666663</v>
      </c>
    </row>
    <row r="117" spans="1:21" ht="14.4" customHeight="1" x14ac:dyDescent="0.3">
      <c r="A117" s="831">
        <v>22</v>
      </c>
      <c r="B117" s="832" t="s">
        <v>839</v>
      </c>
      <c r="C117" s="832" t="s">
        <v>843</v>
      </c>
      <c r="D117" s="833" t="s">
        <v>1340</v>
      </c>
      <c r="E117" s="834" t="s">
        <v>848</v>
      </c>
      <c r="F117" s="832" t="s">
        <v>840</v>
      </c>
      <c r="G117" s="832" t="s">
        <v>859</v>
      </c>
      <c r="H117" s="832" t="s">
        <v>603</v>
      </c>
      <c r="I117" s="832" t="s">
        <v>784</v>
      </c>
      <c r="J117" s="832" t="s">
        <v>785</v>
      </c>
      <c r="K117" s="832" t="s">
        <v>786</v>
      </c>
      <c r="L117" s="835">
        <v>94.28</v>
      </c>
      <c r="M117" s="835">
        <v>659.96</v>
      </c>
      <c r="N117" s="832">
        <v>7</v>
      </c>
      <c r="O117" s="836">
        <v>7</v>
      </c>
      <c r="P117" s="835">
        <v>282.84000000000003</v>
      </c>
      <c r="Q117" s="837">
        <v>0.4285714285714286</v>
      </c>
      <c r="R117" s="832">
        <v>3</v>
      </c>
      <c r="S117" s="837">
        <v>0.42857142857142855</v>
      </c>
      <c r="T117" s="836">
        <v>3</v>
      </c>
      <c r="U117" s="838">
        <v>0.42857142857142855</v>
      </c>
    </row>
    <row r="118" spans="1:21" ht="14.4" customHeight="1" x14ac:dyDescent="0.3">
      <c r="A118" s="831">
        <v>22</v>
      </c>
      <c r="B118" s="832" t="s">
        <v>839</v>
      </c>
      <c r="C118" s="832" t="s">
        <v>843</v>
      </c>
      <c r="D118" s="833" t="s">
        <v>1340</v>
      </c>
      <c r="E118" s="834" t="s">
        <v>848</v>
      </c>
      <c r="F118" s="832" t="s">
        <v>840</v>
      </c>
      <c r="G118" s="832" t="s">
        <v>859</v>
      </c>
      <c r="H118" s="832" t="s">
        <v>556</v>
      </c>
      <c r="I118" s="832" t="s">
        <v>864</v>
      </c>
      <c r="J118" s="832" t="s">
        <v>785</v>
      </c>
      <c r="K118" s="832" t="s">
        <v>865</v>
      </c>
      <c r="L118" s="835">
        <v>158.05000000000001</v>
      </c>
      <c r="M118" s="835">
        <v>474.15000000000003</v>
      </c>
      <c r="N118" s="832">
        <v>3</v>
      </c>
      <c r="O118" s="836">
        <v>3</v>
      </c>
      <c r="P118" s="835">
        <v>158.05000000000001</v>
      </c>
      <c r="Q118" s="837">
        <v>0.33333333333333331</v>
      </c>
      <c r="R118" s="832">
        <v>1</v>
      </c>
      <c r="S118" s="837">
        <v>0.33333333333333331</v>
      </c>
      <c r="T118" s="836">
        <v>1</v>
      </c>
      <c r="U118" s="838">
        <v>0.33333333333333331</v>
      </c>
    </row>
    <row r="119" spans="1:21" ht="14.4" customHeight="1" x14ac:dyDescent="0.3">
      <c r="A119" s="831">
        <v>22</v>
      </c>
      <c r="B119" s="832" t="s">
        <v>839</v>
      </c>
      <c r="C119" s="832" t="s">
        <v>843</v>
      </c>
      <c r="D119" s="833" t="s">
        <v>1340</v>
      </c>
      <c r="E119" s="834" t="s">
        <v>848</v>
      </c>
      <c r="F119" s="832" t="s">
        <v>840</v>
      </c>
      <c r="G119" s="832" t="s">
        <v>859</v>
      </c>
      <c r="H119" s="832" t="s">
        <v>556</v>
      </c>
      <c r="I119" s="832" t="s">
        <v>864</v>
      </c>
      <c r="J119" s="832" t="s">
        <v>785</v>
      </c>
      <c r="K119" s="832" t="s">
        <v>865</v>
      </c>
      <c r="L119" s="835">
        <v>168.36</v>
      </c>
      <c r="M119" s="835">
        <v>168.36</v>
      </c>
      <c r="N119" s="832">
        <v>1</v>
      </c>
      <c r="O119" s="836">
        <v>0.5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" customHeight="1" x14ac:dyDescent="0.3">
      <c r="A120" s="831">
        <v>22</v>
      </c>
      <c r="B120" s="832" t="s">
        <v>839</v>
      </c>
      <c r="C120" s="832" t="s">
        <v>843</v>
      </c>
      <c r="D120" s="833" t="s">
        <v>1340</v>
      </c>
      <c r="E120" s="834" t="s">
        <v>848</v>
      </c>
      <c r="F120" s="832" t="s">
        <v>840</v>
      </c>
      <c r="G120" s="832" t="s">
        <v>859</v>
      </c>
      <c r="H120" s="832" t="s">
        <v>603</v>
      </c>
      <c r="I120" s="832" t="s">
        <v>866</v>
      </c>
      <c r="J120" s="832" t="s">
        <v>785</v>
      </c>
      <c r="K120" s="832" t="s">
        <v>867</v>
      </c>
      <c r="L120" s="835">
        <v>0</v>
      </c>
      <c r="M120" s="835">
        <v>0</v>
      </c>
      <c r="N120" s="832">
        <v>8</v>
      </c>
      <c r="O120" s="836">
        <v>7</v>
      </c>
      <c r="P120" s="835">
        <v>0</v>
      </c>
      <c r="Q120" s="837"/>
      <c r="R120" s="832">
        <v>4</v>
      </c>
      <c r="S120" s="837">
        <v>0.5</v>
      </c>
      <c r="T120" s="836">
        <v>4</v>
      </c>
      <c r="U120" s="838">
        <v>0.5714285714285714</v>
      </c>
    </row>
    <row r="121" spans="1:21" ht="14.4" customHeight="1" x14ac:dyDescent="0.3">
      <c r="A121" s="831">
        <v>22</v>
      </c>
      <c r="B121" s="832" t="s">
        <v>839</v>
      </c>
      <c r="C121" s="832" t="s">
        <v>843</v>
      </c>
      <c r="D121" s="833" t="s">
        <v>1340</v>
      </c>
      <c r="E121" s="834" t="s">
        <v>848</v>
      </c>
      <c r="F121" s="832" t="s">
        <v>840</v>
      </c>
      <c r="G121" s="832" t="s">
        <v>859</v>
      </c>
      <c r="H121" s="832" t="s">
        <v>603</v>
      </c>
      <c r="I121" s="832" t="s">
        <v>868</v>
      </c>
      <c r="J121" s="832" t="s">
        <v>785</v>
      </c>
      <c r="K121" s="832" t="s">
        <v>869</v>
      </c>
      <c r="L121" s="835">
        <v>108.26</v>
      </c>
      <c r="M121" s="835">
        <v>108.26</v>
      </c>
      <c r="N121" s="832">
        <v>1</v>
      </c>
      <c r="O121" s="836">
        <v>1</v>
      </c>
      <c r="P121" s="835">
        <v>108.26</v>
      </c>
      <c r="Q121" s="837">
        <v>1</v>
      </c>
      <c r="R121" s="832">
        <v>1</v>
      </c>
      <c r="S121" s="837">
        <v>1</v>
      </c>
      <c r="T121" s="836">
        <v>1</v>
      </c>
      <c r="U121" s="838">
        <v>1</v>
      </c>
    </row>
    <row r="122" spans="1:21" ht="14.4" customHeight="1" x14ac:dyDescent="0.3">
      <c r="A122" s="831">
        <v>22</v>
      </c>
      <c r="B122" s="832" t="s">
        <v>839</v>
      </c>
      <c r="C122" s="832" t="s">
        <v>843</v>
      </c>
      <c r="D122" s="833" t="s">
        <v>1340</v>
      </c>
      <c r="E122" s="834" t="s">
        <v>848</v>
      </c>
      <c r="F122" s="832" t="s">
        <v>840</v>
      </c>
      <c r="G122" s="832" t="s">
        <v>859</v>
      </c>
      <c r="H122" s="832" t="s">
        <v>603</v>
      </c>
      <c r="I122" s="832" t="s">
        <v>868</v>
      </c>
      <c r="J122" s="832" t="s">
        <v>785</v>
      </c>
      <c r="K122" s="832" t="s">
        <v>869</v>
      </c>
      <c r="L122" s="835">
        <v>115.33</v>
      </c>
      <c r="M122" s="835">
        <v>115.33</v>
      </c>
      <c r="N122" s="832">
        <v>1</v>
      </c>
      <c r="O122" s="836">
        <v>0.5</v>
      </c>
      <c r="P122" s="835"/>
      <c r="Q122" s="837">
        <v>0</v>
      </c>
      <c r="R122" s="832"/>
      <c r="S122" s="837">
        <v>0</v>
      </c>
      <c r="T122" s="836"/>
      <c r="U122" s="838">
        <v>0</v>
      </c>
    </row>
    <row r="123" spans="1:21" ht="14.4" customHeight="1" x14ac:dyDescent="0.3">
      <c r="A123" s="831">
        <v>22</v>
      </c>
      <c r="B123" s="832" t="s">
        <v>839</v>
      </c>
      <c r="C123" s="832" t="s">
        <v>843</v>
      </c>
      <c r="D123" s="833" t="s">
        <v>1340</v>
      </c>
      <c r="E123" s="834" t="s">
        <v>848</v>
      </c>
      <c r="F123" s="832" t="s">
        <v>840</v>
      </c>
      <c r="G123" s="832" t="s">
        <v>859</v>
      </c>
      <c r="H123" s="832" t="s">
        <v>603</v>
      </c>
      <c r="I123" s="832" t="s">
        <v>787</v>
      </c>
      <c r="J123" s="832" t="s">
        <v>788</v>
      </c>
      <c r="K123" s="832" t="s">
        <v>789</v>
      </c>
      <c r="L123" s="835">
        <v>98.78</v>
      </c>
      <c r="M123" s="835">
        <v>987.80000000000007</v>
      </c>
      <c r="N123" s="832">
        <v>10</v>
      </c>
      <c r="O123" s="836">
        <v>9</v>
      </c>
      <c r="P123" s="835">
        <v>691.46</v>
      </c>
      <c r="Q123" s="837">
        <v>0.7</v>
      </c>
      <c r="R123" s="832">
        <v>7</v>
      </c>
      <c r="S123" s="837">
        <v>0.7</v>
      </c>
      <c r="T123" s="836">
        <v>6</v>
      </c>
      <c r="U123" s="838">
        <v>0.66666666666666663</v>
      </c>
    </row>
    <row r="124" spans="1:21" ht="14.4" customHeight="1" x14ac:dyDescent="0.3">
      <c r="A124" s="831">
        <v>22</v>
      </c>
      <c r="B124" s="832" t="s">
        <v>839</v>
      </c>
      <c r="C124" s="832" t="s">
        <v>843</v>
      </c>
      <c r="D124" s="833" t="s">
        <v>1340</v>
      </c>
      <c r="E124" s="834" t="s">
        <v>848</v>
      </c>
      <c r="F124" s="832" t="s">
        <v>840</v>
      </c>
      <c r="G124" s="832" t="s">
        <v>859</v>
      </c>
      <c r="H124" s="832" t="s">
        <v>603</v>
      </c>
      <c r="I124" s="832" t="s">
        <v>787</v>
      </c>
      <c r="J124" s="832" t="s">
        <v>788</v>
      </c>
      <c r="K124" s="832" t="s">
        <v>789</v>
      </c>
      <c r="L124" s="835">
        <v>105.23</v>
      </c>
      <c r="M124" s="835">
        <v>2841.21</v>
      </c>
      <c r="N124" s="832">
        <v>27</v>
      </c>
      <c r="O124" s="836">
        <v>23</v>
      </c>
      <c r="P124" s="835">
        <v>947.07</v>
      </c>
      <c r="Q124" s="837">
        <v>0.33333333333333337</v>
      </c>
      <c r="R124" s="832">
        <v>9</v>
      </c>
      <c r="S124" s="837">
        <v>0.33333333333333331</v>
      </c>
      <c r="T124" s="836">
        <v>6.5</v>
      </c>
      <c r="U124" s="838">
        <v>0.28260869565217389</v>
      </c>
    </row>
    <row r="125" spans="1:21" ht="14.4" customHeight="1" x14ac:dyDescent="0.3">
      <c r="A125" s="831">
        <v>22</v>
      </c>
      <c r="B125" s="832" t="s">
        <v>839</v>
      </c>
      <c r="C125" s="832" t="s">
        <v>843</v>
      </c>
      <c r="D125" s="833" t="s">
        <v>1340</v>
      </c>
      <c r="E125" s="834" t="s">
        <v>848</v>
      </c>
      <c r="F125" s="832" t="s">
        <v>840</v>
      </c>
      <c r="G125" s="832" t="s">
        <v>859</v>
      </c>
      <c r="H125" s="832" t="s">
        <v>603</v>
      </c>
      <c r="I125" s="832" t="s">
        <v>870</v>
      </c>
      <c r="J125" s="832" t="s">
        <v>788</v>
      </c>
      <c r="K125" s="832" t="s">
        <v>871</v>
      </c>
      <c r="L125" s="835">
        <v>118.54</v>
      </c>
      <c r="M125" s="835">
        <v>2370.7999999999997</v>
      </c>
      <c r="N125" s="832">
        <v>20</v>
      </c>
      <c r="O125" s="836">
        <v>16</v>
      </c>
      <c r="P125" s="835">
        <v>948.31999999999994</v>
      </c>
      <c r="Q125" s="837">
        <v>0.4</v>
      </c>
      <c r="R125" s="832">
        <v>8</v>
      </c>
      <c r="S125" s="837">
        <v>0.4</v>
      </c>
      <c r="T125" s="836">
        <v>7</v>
      </c>
      <c r="U125" s="838">
        <v>0.4375</v>
      </c>
    </row>
    <row r="126" spans="1:21" ht="14.4" customHeight="1" x14ac:dyDescent="0.3">
      <c r="A126" s="831">
        <v>22</v>
      </c>
      <c r="B126" s="832" t="s">
        <v>839</v>
      </c>
      <c r="C126" s="832" t="s">
        <v>843</v>
      </c>
      <c r="D126" s="833" t="s">
        <v>1340</v>
      </c>
      <c r="E126" s="834" t="s">
        <v>848</v>
      </c>
      <c r="F126" s="832" t="s">
        <v>840</v>
      </c>
      <c r="G126" s="832" t="s">
        <v>859</v>
      </c>
      <c r="H126" s="832" t="s">
        <v>603</v>
      </c>
      <c r="I126" s="832" t="s">
        <v>870</v>
      </c>
      <c r="J126" s="832" t="s">
        <v>788</v>
      </c>
      <c r="K126" s="832" t="s">
        <v>871</v>
      </c>
      <c r="L126" s="835">
        <v>126.27</v>
      </c>
      <c r="M126" s="835">
        <v>4671.99</v>
      </c>
      <c r="N126" s="832">
        <v>37</v>
      </c>
      <c r="O126" s="836">
        <v>30</v>
      </c>
      <c r="P126" s="835">
        <v>2272.86</v>
      </c>
      <c r="Q126" s="837">
        <v>0.48648648648648651</v>
      </c>
      <c r="R126" s="832">
        <v>18</v>
      </c>
      <c r="S126" s="837">
        <v>0.48648648648648651</v>
      </c>
      <c r="T126" s="836">
        <v>15</v>
      </c>
      <c r="U126" s="838">
        <v>0.5</v>
      </c>
    </row>
    <row r="127" spans="1:21" ht="14.4" customHeight="1" x14ac:dyDescent="0.3">
      <c r="A127" s="831">
        <v>22</v>
      </c>
      <c r="B127" s="832" t="s">
        <v>839</v>
      </c>
      <c r="C127" s="832" t="s">
        <v>843</v>
      </c>
      <c r="D127" s="833" t="s">
        <v>1340</v>
      </c>
      <c r="E127" s="834" t="s">
        <v>848</v>
      </c>
      <c r="F127" s="832" t="s">
        <v>840</v>
      </c>
      <c r="G127" s="832" t="s">
        <v>859</v>
      </c>
      <c r="H127" s="832" t="s">
        <v>603</v>
      </c>
      <c r="I127" s="832" t="s">
        <v>872</v>
      </c>
      <c r="J127" s="832" t="s">
        <v>788</v>
      </c>
      <c r="K127" s="832" t="s">
        <v>873</v>
      </c>
      <c r="L127" s="835">
        <v>63.14</v>
      </c>
      <c r="M127" s="835">
        <v>315.70000000000005</v>
      </c>
      <c r="N127" s="832">
        <v>5</v>
      </c>
      <c r="O127" s="836">
        <v>4</v>
      </c>
      <c r="P127" s="835">
        <v>189.42000000000002</v>
      </c>
      <c r="Q127" s="837">
        <v>0.6</v>
      </c>
      <c r="R127" s="832">
        <v>3</v>
      </c>
      <c r="S127" s="837">
        <v>0.6</v>
      </c>
      <c r="T127" s="836">
        <v>2.5</v>
      </c>
      <c r="U127" s="838">
        <v>0.625</v>
      </c>
    </row>
    <row r="128" spans="1:21" ht="14.4" customHeight="1" x14ac:dyDescent="0.3">
      <c r="A128" s="831">
        <v>22</v>
      </c>
      <c r="B128" s="832" t="s">
        <v>839</v>
      </c>
      <c r="C128" s="832" t="s">
        <v>843</v>
      </c>
      <c r="D128" s="833" t="s">
        <v>1340</v>
      </c>
      <c r="E128" s="834" t="s">
        <v>848</v>
      </c>
      <c r="F128" s="832" t="s">
        <v>840</v>
      </c>
      <c r="G128" s="832" t="s">
        <v>859</v>
      </c>
      <c r="H128" s="832" t="s">
        <v>603</v>
      </c>
      <c r="I128" s="832" t="s">
        <v>872</v>
      </c>
      <c r="J128" s="832" t="s">
        <v>788</v>
      </c>
      <c r="K128" s="832" t="s">
        <v>873</v>
      </c>
      <c r="L128" s="835">
        <v>59.27</v>
      </c>
      <c r="M128" s="835">
        <v>59.27</v>
      </c>
      <c r="N128" s="832">
        <v>1</v>
      </c>
      <c r="O128" s="836">
        <v>0.5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22</v>
      </c>
      <c r="B129" s="832" t="s">
        <v>839</v>
      </c>
      <c r="C129" s="832" t="s">
        <v>843</v>
      </c>
      <c r="D129" s="833" t="s">
        <v>1340</v>
      </c>
      <c r="E129" s="834" t="s">
        <v>848</v>
      </c>
      <c r="F129" s="832" t="s">
        <v>840</v>
      </c>
      <c r="G129" s="832" t="s">
        <v>859</v>
      </c>
      <c r="H129" s="832" t="s">
        <v>603</v>
      </c>
      <c r="I129" s="832" t="s">
        <v>792</v>
      </c>
      <c r="J129" s="832" t="s">
        <v>788</v>
      </c>
      <c r="K129" s="832" t="s">
        <v>793</v>
      </c>
      <c r="L129" s="835">
        <v>79.03</v>
      </c>
      <c r="M129" s="835">
        <v>1975.7499999999995</v>
      </c>
      <c r="N129" s="832">
        <v>25</v>
      </c>
      <c r="O129" s="836">
        <v>18.5</v>
      </c>
      <c r="P129" s="835">
        <v>316.12</v>
      </c>
      <c r="Q129" s="837">
        <v>0.16000000000000003</v>
      </c>
      <c r="R129" s="832">
        <v>4</v>
      </c>
      <c r="S129" s="837">
        <v>0.16</v>
      </c>
      <c r="T129" s="836">
        <v>4</v>
      </c>
      <c r="U129" s="838">
        <v>0.21621621621621623</v>
      </c>
    </row>
    <row r="130" spans="1:21" ht="14.4" customHeight="1" x14ac:dyDescent="0.3">
      <c r="A130" s="831">
        <v>22</v>
      </c>
      <c r="B130" s="832" t="s">
        <v>839</v>
      </c>
      <c r="C130" s="832" t="s">
        <v>843</v>
      </c>
      <c r="D130" s="833" t="s">
        <v>1340</v>
      </c>
      <c r="E130" s="834" t="s">
        <v>848</v>
      </c>
      <c r="F130" s="832" t="s">
        <v>840</v>
      </c>
      <c r="G130" s="832" t="s">
        <v>859</v>
      </c>
      <c r="H130" s="832" t="s">
        <v>603</v>
      </c>
      <c r="I130" s="832" t="s">
        <v>792</v>
      </c>
      <c r="J130" s="832" t="s">
        <v>788</v>
      </c>
      <c r="K130" s="832" t="s">
        <v>793</v>
      </c>
      <c r="L130" s="835">
        <v>84.18</v>
      </c>
      <c r="M130" s="835">
        <v>4714.08</v>
      </c>
      <c r="N130" s="832">
        <v>56</v>
      </c>
      <c r="O130" s="836">
        <v>44.5</v>
      </c>
      <c r="P130" s="835">
        <v>1346.8800000000006</v>
      </c>
      <c r="Q130" s="837">
        <v>0.28571428571428586</v>
      </c>
      <c r="R130" s="832">
        <v>16</v>
      </c>
      <c r="S130" s="837">
        <v>0.2857142857142857</v>
      </c>
      <c r="T130" s="836">
        <v>12.5</v>
      </c>
      <c r="U130" s="838">
        <v>0.2808988764044944</v>
      </c>
    </row>
    <row r="131" spans="1:21" ht="14.4" customHeight="1" x14ac:dyDescent="0.3">
      <c r="A131" s="831">
        <v>22</v>
      </c>
      <c r="B131" s="832" t="s">
        <v>839</v>
      </c>
      <c r="C131" s="832" t="s">
        <v>843</v>
      </c>
      <c r="D131" s="833" t="s">
        <v>1340</v>
      </c>
      <c r="E131" s="834" t="s">
        <v>848</v>
      </c>
      <c r="F131" s="832" t="s">
        <v>840</v>
      </c>
      <c r="G131" s="832" t="s">
        <v>859</v>
      </c>
      <c r="H131" s="832" t="s">
        <v>556</v>
      </c>
      <c r="I131" s="832" t="s">
        <v>993</v>
      </c>
      <c r="J131" s="832" t="s">
        <v>640</v>
      </c>
      <c r="K131" s="832" t="s">
        <v>641</v>
      </c>
      <c r="L131" s="835">
        <v>103.74</v>
      </c>
      <c r="M131" s="835">
        <v>103.74</v>
      </c>
      <c r="N131" s="832">
        <v>1</v>
      </c>
      <c r="O131" s="836">
        <v>1</v>
      </c>
      <c r="P131" s="835"/>
      <c r="Q131" s="837">
        <v>0</v>
      </c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22</v>
      </c>
      <c r="B132" s="832" t="s">
        <v>839</v>
      </c>
      <c r="C132" s="832" t="s">
        <v>843</v>
      </c>
      <c r="D132" s="833" t="s">
        <v>1340</v>
      </c>
      <c r="E132" s="834" t="s">
        <v>848</v>
      </c>
      <c r="F132" s="832" t="s">
        <v>840</v>
      </c>
      <c r="G132" s="832" t="s">
        <v>859</v>
      </c>
      <c r="H132" s="832" t="s">
        <v>603</v>
      </c>
      <c r="I132" s="832" t="s">
        <v>874</v>
      </c>
      <c r="J132" s="832" t="s">
        <v>785</v>
      </c>
      <c r="K132" s="832" t="s">
        <v>873</v>
      </c>
      <c r="L132" s="835">
        <v>63.14</v>
      </c>
      <c r="M132" s="835">
        <v>126.28</v>
      </c>
      <c r="N132" s="832">
        <v>2</v>
      </c>
      <c r="O132" s="836">
        <v>1.5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22</v>
      </c>
      <c r="B133" s="832" t="s">
        <v>839</v>
      </c>
      <c r="C133" s="832" t="s">
        <v>843</v>
      </c>
      <c r="D133" s="833" t="s">
        <v>1340</v>
      </c>
      <c r="E133" s="834" t="s">
        <v>848</v>
      </c>
      <c r="F133" s="832" t="s">
        <v>840</v>
      </c>
      <c r="G133" s="832" t="s">
        <v>859</v>
      </c>
      <c r="H133" s="832" t="s">
        <v>603</v>
      </c>
      <c r="I133" s="832" t="s">
        <v>874</v>
      </c>
      <c r="J133" s="832" t="s">
        <v>785</v>
      </c>
      <c r="K133" s="832" t="s">
        <v>873</v>
      </c>
      <c r="L133" s="835">
        <v>59.27</v>
      </c>
      <c r="M133" s="835">
        <v>59.27</v>
      </c>
      <c r="N133" s="832">
        <v>1</v>
      </c>
      <c r="O133" s="836">
        <v>1</v>
      </c>
      <c r="P133" s="835">
        <v>59.27</v>
      </c>
      <c r="Q133" s="837">
        <v>1</v>
      </c>
      <c r="R133" s="832">
        <v>1</v>
      </c>
      <c r="S133" s="837">
        <v>1</v>
      </c>
      <c r="T133" s="836">
        <v>1</v>
      </c>
      <c r="U133" s="838">
        <v>1</v>
      </c>
    </row>
    <row r="134" spans="1:21" ht="14.4" customHeight="1" x14ac:dyDescent="0.3">
      <c r="A134" s="831">
        <v>22</v>
      </c>
      <c r="B134" s="832" t="s">
        <v>839</v>
      </c>
      <c r="C134" s="832" t="s">
        <v>843</v>
      </c>
      <c r="D134" s="833" t="s">
        <v>1340</v>
      </c>
      <c r="E134" s="834" t="s">
        <v>848</v>
      </c>
      <c r="F134" s="832" t="s">
        <v>840</v>
      </c>
      <c r="G134" s="832" t="s">
        <v>859</v>
      </c>
      <c r="H134" s="832" t="s">
        <v>556</v>
      </c>
      <c r="I134" s="832" t="s">
        <v>875</v>
      </c>
      <c r="J134" s="832" t="s">
        <v>785</v>
      </c>
      <c r="K134" s="832" t="s">
        <v>789</v>
      </c>
      <c r="L134" s="835">
        <v>98.78</v>
      </c>
      <c r="M134" s="835">
        <v>197.56</v>
      </c>
      <c r="N134" s="832">
        <v>2</v>
      </c>
      <c r="O134" s="836">
        <v>2</v>
      </c>
      <c r="P134" s="835">
        <v>197.56</v>
      </c>
      <c r="Q134" s="837">
        <v>1</v>
      </c>
      <c r="R134" s="832">
        <v>2</v>
      </c>
      <c r="S134" s="837">
        <v>1</v>
      </c>
      <c r="T134" s="836">
        <v>2</v>
      </c>
      <c r="U134" s="838">
        <v>1</v>
      </c>
    </row>
    <row r="135" spans="1:21" ht="14.4" customHeight="1" x14ac:dyDescent="0.3">
      <c r="A135" s="831">
        <v>22</v>
      </c>
      <c r="B135" s="832" t="s">
        <v>839</v>
      </c>
      <c r="C135" s="832" t="s">
        <v>843</v>
      </c>
      <c r="D135" s="833" t="s">
        <v>1340</v>
      </c>
      <c r="E135" s="834" t="s">
        <v>848</v>
      </c>
      <c r="F135" s="832" t="s">
        <v>840</v>
      </c>
      <c r="G135" s="832" t="s">
        <v>859</v>
      </c>
      <c r="H135" s="832" t="s">
        <v>556</v>
      </c>
      <c r="I135" s="832" t="s">
        <v>875</v>
      </c>
      <c r="J135" s="832" t="s">
        <v>785</v>
      </c>
      <c r="K135" s="832" t="s">
        <v>789</v>
      </c>
      <c r="L135" s="835">
        <v>105.23</v>
      </c>
      <c r="M135" s="835">
        <v>526.15</v>
      </c>
      <c r="N135" s="832">
        <v>5</v>
      </c>
      <c r="O135" s="836">
        <v>4</v>
      </c>
      <c r="P135" s="835">
        <v>210.46</v>
      </c>
      <c r="Q135" s="837">
        <v>0.4</v>
      </c>
      <c r="R135" s="832">
        <v>2</v>
      </c>
      <c r="S135" s="837">
        <v>0.4</v>
      </c>
      <c r="T135" s="836">
        <v>2</v>
      </c>
      <c r="U135" s="838">
        <v>0.5</v>
      </c>
    </row>
    <row r="136" spans="1:21" ht="14.4" customHeight="1" x14ac:dyDescent="0.3">
      <c r="A136" s="831">
        <v>22</v>
      </c>
      <c r="B136" s="832" t="s">
        <v>839</v>
      </c>
      <c r="C136" s="832" t="s">
        <v>843</v>
      </c>
      <c r="D136" s="833" t="s">
        <v>1340</v>
      </c>
      <c r="E136" s="834" t="s">
        <v>848</v>
      </c>
      <c r="F136" s="832" t="s">
        <v>840</v>
      </c>
      <c r="G136" s="832" t="s">
        <v>859</v>
      </c>
      <c r="H136" s="832" t="s">
        <v>603</v>
      </c>
      <c r="I136" s="832" t="s">
        <v>994</v>
      </c>
      <c r="J136" s="832" t="s">
        <v>995</v>
      </c>
      <c r="K136" s="832" t="s">
        <v>996</v>
      </c>
      <c r="L136" s="835">
        <v>118.54</v>
      </c>
      <c r="M136" s="835">
        <v>355.62</v>
      </c>
      <c r="N136" s="832">
        <v>3</v>
      </c>
      <c r="O136" s="836">
        <v>2</v>
      </c>
      <c r="P136" s="835"/>
      <c r="Q136" s="837">
        <v>0</v>
      </c>
      <c r="R136" s="832"/>
      <c r="S136" s="837">
        <v>0</v>
      </c>
      <c r="T136" s="836"/>
      <c r="U136" s="838">
        <v>0</v>
      </c>
    </row>
    <row r="137" spans="1:21" ht="14.4" customHeight="1" x14ac:dyDescent="0.3">
      <c r="A137" s="831">
        <v>22</v>
      </c>
      <c r="B137" s="832" t="s">
        <v>839</v>
      </c>
      <c r="C137" s="832" t="s">
        <v>843</v>
      </c>
      <c r="D137" s="833" t="s">
        <v>1340</v>
      </c>
      <c r="E137" s="834" t="s">
        <v>848</v>
      </c>
      <c r="F137" s="832" t="s">
        <v>840</v>
      </c>
      <c r="G137" s="832" t="s">
        <v>859</v>
      </c>
      <c r="H137" s="832" t="s">
        <v>603</v>
      </c>
      <c r="I137" s="832" t="s">
        <v>794</v>
      </c>
      <c r="J137" s="832" t="s">
        <v>785</v>
      </c>
      <c r="K137" s="832" t="s">
        <v>791</v>
      </c>
      <c r="L137" s="835">
        <v>49.08</v>
      </c>
      <c r="M137" s="835">
        <v>98.16</v>
      </c>
      <c r="N137" s="832">
        <v>2</v>
      </c>
      <c r="O137" s="836">
        <v>1.5</v>
      </c>
      <c r="P137" s="835">
        <v>49.08</v>
      </c>
      <c r="Q137" s="837">
        <v>0.5</v>
      </c>
      <c r="R137" s="832">
        <v>1</v>
      </c>
      <c r="S137" s="837">
        <v>0.5</v>
      </c>
      <c r="T137" s="836">
        <v>0.5</v>
      </c>
      <c r="U137" s="838">
        <v>0.33333333333333331</v>
      </c>
    </row>
    <row r="138" spans="1:21" ht="14.4" customHeight="1" x14ac:dyDescent="0.3">
      <c r="A138" s="831">
        <v>22</v>
      </c>
      <c r="B138" s="832" t="s">
        <v>839</v>
      </c>
      <c r="C138" s="832" t="s">
        <v>843</v>
      </c>
      <c r="D138" s="833" t="s">
        <v>1340</v>
      </c>
      <c r="E138" s="834" t="s">
        <v>848</v>
      </c>
      <c r="F138" s="832" t="s">
        <v>840</v>
      </c>
      <c r="G138" s="832" t="s">
        <v>859</v>
      </c>
      <c r="H138" s="832" t="s">
        <v>603</v>
      </c>
      <c r="I138" s="832" t="s">
        <v>876</v>
      </c>
      <c r="J138" s="832" t="s">
        <v>785</v>
      </c>
      <c r="K138" s="832" t="s">
        <v>871</v>
      </c>
      <c r="L138" s="835">
        <v>118.54</v>
      </c>
      <c r="M138" s="835">
        <v>474.16</v>
      </c>
      <c r="N138" s="832">
        <v>4</v>
      </c>
      <c r="O138" s="836">
        <v>3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22</v>
      </c>
      <c r="B139" s="832" t="s">
        <v>839</v>
      </c>
      <c r="C139" s="832" t="s">
        <v>843</v>
      </c>
      <c r="D139" s="833" t="s">
        <v>1340</v>
      </c>
      <c r="E139" s="834" t="s">
        <v>848</v>
      </c>
      <c r="F139" s="832" t="s">
        <v>840</v>
      </c>
      <c r="G139" s="832" t="s">
        <v>859</v>
      </c>
      <c r="H139" s="832" t="s">
        <v>603</v>
      </c>
      <c r="I139" s="832" t="s">
        <v>876</v>
      </c>
      <c r="J139" s="832" t="s">
        <v>785</v>
      </c>
      <c r="K139" s="832" t="s">
        <v>871</v>
      </c>
      <c r="L139" s="835">
        <v>126.27</v>
      </c>
      <c r="M139" s="835">
        <v>1894.05</v>
      </c>
      <c r="N139" s="832">
        <v>15</v>
      </c>
      <c r="O139" s="836">
        <v>12.5</v>
      </c>
      <c r="P139" s="835">
        <v>883.89</v>
      </c>
      <c r="Q139" s="837">
        <v>0.46666666666666667</v>
      </c>
      <c r="R139" s="832">
        <v>7</v>
      </c>
      <c r="S139" s="837">
        <v>0.46666666666666667</v>
      </c>
      <c r="T139" s="836">
        <v>6.5</v>
      </c>
      <c r="U139" s="838">
        <v>0.52</v>
      </c>
    </row>
    <row r="140" spans="1:21" ht="14.4" customHeight="1" x14ac:dyDescent="0.3">
      <c r="A140" s="831">
        <v>22</v>
      </c>
      <c r="B140" s="832" t="s">
        <v>839</v>
      </c>
      <c r="C140" s="832" t="s">
        <v>843</v>
      </c>
      <c r="D140" s="833" t="s">
        <v>1340</v>
      </c>
      <c r="E140" s="834" t="s">
        <v>848</v>
      </c>
      <c r="F140" s="832" t="s">
        <v>840</v>
      </c>
      <c r="G140" s="832" t="s">
        <v>859</v>
      </c>
      <c r="H140" s="832" t="s">
        <v>556</v>
      </c>
      <c r="I140" s="832" t="s">
        <v>877</v>
      </c>
      <c r="J140" s="832" t="s">
        <v>785</v>
      </c>
      <c r="K140" s="832" t="s">
        <v>878</v>
      </c>
      <c r="L140" s="835">
        <v>79.03</v>
      </c>
      <c r="M140" s="835">
        <v>316.12</v>
      </c>
      <c r="N140" s="832">
        <v>4</v>
      </c>
      <c r="O140" s="836">
        <v>4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22</v>
      </c>
      <c r="B141" s="832" t="s">
        <v>839</v>
      </c>
      <c r="C141" s="832" t="s">
        <v>843</v>
      </c>
      <c r="D141" s="833" t="s">
        <v>1340</v>
      </c>
      <c r="E141" s="834" t="s">
        <v>848</v>
      </c>
      <c r="F141" s="832" t="s">
        <v>840</v>
      </c>
      <c r="G141" s="832" t="s">
        <v>859</v>
      </c>
      <c r="H141" s="832" t="s">
        <v>556</v>
      </c>
      <c r="I141" s="832" t="s">
        <v>877</v>
      </c>
      <c r="J141" s="832" t="s">
        <v>785</v>
      </c>
      <c r="K141" s="832" t="s">
        <v>878</v>
      </c>
      <c r="L141" s="835">
        <v>84.18</v>
      </c>
      <c r="M141" s="835">
        <v>1178.5200000000002</v>
      </c>
      <c r="N141" s="832">
        <v>14</v>
      </c>
      <c r="O141" s="836">
        <v>12.5</v>
      </c>
      <c r="P141" s="835">
        <v>420.90000000000003</v>
      </c>
      <c r="Q141" s="837">
        <v>0.3571428571428571</v>
      </c>
      <c r="R141" s="832">
        <v>5</v>
      </c>
      <c r="S141" s="837">
        <v>0.35714285714285715</v>
      </c>
      <c r="T141" s="836">
        <v>5</v>
      </c>
      <c r="U141" s="838">
        <v>0.4</v>
      </c>
    </row>
    <row r="142" spans="1:21" ht="14.4" customHeight="1" x14ac:dyDescent="0.3">
      <c r="A142" s="831">
        <v>22</v>
      </c>
      <c r="B142" s="832" t="s">
        <v>839</v>
      </c>
      <c r="C142" s="832" t="s">
        <v>843</v>
      </c>
      <c r="D142" s="833" t="s">
        <v>1340</v>
      </c>
      <c r="E142" s="834" t="s">
        <v>848</v>
      </c>
      <c r="F142" s="832" t="s">
        <v>840</v>
      </c>
      <c r="G142" s="832" t="s">
        <v>859</v>
      </c>
      <c r="H142" s="832" t="s">
        <v>603</v>
      </c>
      <c r="I142" s="832" t="s">
        <v>790</v>
      </c>
      <c r="J142" s="832" t="s">
        <v>788</v>
      </c>
      <c r="K142" s="832" t="s">
        <v>791</v>
      </c>
      <c r="L142" s="835">
        <v>46.07</v>
      </c>
      <c r="M142" s="835">
        <v>46.07</v>
      </c>
      <c r="N142" s="832">
        <v>1</v>
      </c>
      <c r="O142" s="836">
        <v>1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22</v>
      </c>
      <c r="B143" s="832" t="s">
        <v>839</v>
      </c>
      <c r="C143" s="832" t="s">
        <v>843</v>
      </c>
      <c r="D143" s="833" t="s">
        <v>1340</v>
      </c>
      <c r="E143" s="834" t="s">
        <v>848</v>
      </c>
      <c r="F143" s="832" t="s">
        <v>840</v>
      </c>
      <c r="G143" s="832" t="s">
        <v>859</v>
      </c>
      <c r="H143" s="832" t="s">
        <v>603</v>
      </c>
      <c r="I143" s="832" t="s">
        <v>790</v>
      </c>
      <c r="J143" s="832" t="s">
        <v>788</v>
      </c>
      <c r="K143" s="832" t="s">
        <v>791</v>
      </c>
      <c r="L143" s="835">
        <v>49.08</v>
      </c>
      <c r="M143" s="835">
        <v>49.08</v>
      </c>
      <c r="N143" s="832">
        <v>1</v>
      </c>
      <c r="O143" s="836">
        <v>1</v>
      </c>
      <c r="P143" s="835"/>
      <c r="Q143" s="837">
        <v>0</v>
      </c>
      <c r="R143" s="832"/>
      <c r="S143" s="837">
        <v>0</v>
      </c>
      <c r="T143" s="836"/>
      <c r="U143" s="838">
        <v>0</v>
      </c>
    </row>
    <row r="144" spans="1:21" ht="14.4" customHeight="1" x14ac:dyDescent="0.3">
      <c r="A144" s="831">
        <v>22</v>
      </c>
      <c r="B144" s="832" t="s">
        <v>839</v>
      </c>
      <c r="C144" s="832" t="s">
        <v>843</v>
      </c>
      <c r="D144" s="833" t="s">
        <v>1340</v>
      </c>
      <c r="E144" s="834" t="s">
        <v>848</v>
      </c>
      <c r="F144" s="832" t="s">
        <v>840</v>
      </c>
      <c r="G144" s="832" t="s">
        <v>859</v>
      </c>
      <c r="H144" s="832" t="s">
        <v>556</v>
      </c>
      <c r="I144" s="832" t="s">
        <v>890</v>
      </c>
      <c r="J144" s="832" t="s">
        <v>891</v>
      </c>
      <c r="K144" s="832" t="s">
        <v>793</v>
      </c>
      <c r="L144" s="835">
        <v>79.03</v>
      </c>
      <c r="M144" s="835">
        <v>158.06</v>
      </c>
      <c r="N144" s="832">
        <v>2</v>
      </c>
      <c r="O144" s="836">
        <v>1</v>
      </c>
      <c r="P144" s="835">
        <v>158.06</v>
      </c>
      <c r="Q144" s="837">
        <v>1</v>
      </c>
      <c r="R144" s="832">
        <v>2</v>
      </c>
      <c r="S144" s="837">
        <v>1</v>
      </c>
      <c r="T144" s="836">
        <v>1</v>
      </c>
      <c r="U144" s="838">
        <v>1</v>
      </c>
    </row>
    <row r="145" spans="1:21" ht="14.4" customHeight="1" x14ac:dyDescent="0.3">
      <c r="A145" s="831">
        <v>22</v>
      </c>
      <c r="B145" s="832" t="s">
        <v>839</v>
      </c>
      <c r="C145" s="832" t="s">
        <v>843</v>
      </c>
      <c r="D145" s="833" t="s">
        <v>1340</v>
      </c>
      <c r="E145" s="834" t="s">
        <v>848</v>
      </c>
      <c r="F145" s="832" t="s">
        <v>840</v>
      </c>
      <c r="G145" s="832" t="s">
        <v>859</v>
      </c>
      <c r="H145" s="832" t="s">
        <v>556</v>
      </c>
      <c r="I145" s="832" t="s">
        <v>890</v>
      </c>
      <c r="J145" s="832" t="s">
        <v>891</v>
      </c>
      <c r="K145" s="832" t="s">
        <v>793</v>
      </c>
      <c r="L145" s="835">
        <v>84.18</v>
      </c>
      <c r="M145" s="835">
        <v>589.26</v>
      </c>
      <c r="N145" s="832">
        <v>7</v>
      </c>
      <c r="O145" s="836">
        <v>6</v>
      </c>
      <c r="P145" s="835">
        <v>336.72</v>
      </c>
      <c r="Q145" s="837">
        <v>0.57142857142857151</v>
      </c>
      <c r="R145" s="832">
        <v>4</v>
      </c>
      <c r="S145" s="837">
        <v>0.5714285714285714</v>
      </c>
      <c r="T145" s="836">
        <v>3</v>
      </c>
      <c r="U145" s="838">
        <v>0.5</v>
      </c>
    </row>
    <row r="146" spans="1:21" ht="14.4" customHeight="1" x14ac:dyDescent="0.3">
      <c r="A146" s="831">
        <v>22</v>
      </c>
      <c r="B146" s="832" t="s">
        <v>839</v>
      </c>
      <c r="C146" s="832" t="s">
        <v>843</v>
      </c>
      <c r="D146" s="833" t="s">
        <v>1340</v>
      </c>
      <c r="E146" s="834" t="s">
        <v>848</v>
      </c>
      <c r="F146" s="832" t="s">
        <v>840</v>
      </c>
      <c r="G146" s="832" t="s">
        <v>997</v>
      </c>
      <c r="H146" s="832" t="s">
        <v>556</v>
      </c>
      <c r="I146" s="832" t="s">
        <v>998</v>
      </c>
      <c r="J146" s="832" t="s">
        <v>999</v>
      </c>
      <c r="K146" s="832" t="s">
        <v>1000</v>
      </c>
      <c r="L146" s="835">
        <v>195.77</v>
      </c>
      <c r="M146" s="835">
        <v>195.77</v>
      </c>
      <c r="N146" s="832">
        <v>1</v>
      </c>
      <c r="O146" s="836">
        <v>0.5</v>
      </c>
      <c r="P146" s="835">
        <v>195.77</v>
      </c>
      <c r="Q146" s="837">
        <v>1</v>
      </c>
      <c r="R146" s="832">
        <v>1</v>
      </c>
      <c r="S146" s="837">
        <v>1</v>
      </c>
      <c r="T146" s="836">
        <v>0.5</v>
      </c>
      <c r="U146" s="838">
        <v>1</v>
      </c>
    </row>
    <row r="147" spans="1:21" ht="14.4" customHeight="1" x14ac:dyDescent="0.3">
      <c r="A147" s="831">
        <v>22</v>
      </c>
      <c r="B147" s="832" t="s">
        <v>839</v>
      </c>
      <c r="C147" s="832" t="s">
        <v>843</v>
      </c>
      <c r="D147" s="833" t="s">
        <v>1340</v>
      </c>
      <c r="E147" s="834" t="s">
        <v>848</v>
      </c>
      <c r="F147" s="832" t="s">
        <v>840</v>
      </c>
      <c r="G147" s="832" t="s">
        <v>1001</v>
      </c>
      <c r="H147" s="832" t="s">
        <v>603</v>
      </c>
      <c r="I147" s="832" t="s">
        <v>1002</v>
      </c>
      <c r="J147" s="832" t="s">
        <v>1003</v>
      </c>
      <c r="K147" s="832" t="s">
        <v>1004</v>
      </c>
      <c r="L147" s="835">
        <v>161.06</v>
      </c>
      <c r="M147" s="835">
        <v>1127.42</v>
      </c>
      <c r="N147" s="832">
        <v>7</v>
      </c>
      <c r="O147" s="836">
        <v>2.5</v>
      </c>
      <c r="P147" s="835">
        <v>805.3</v>
      </c>
      <c r="Q147" s="837">
        <v>0.71428571428571419</v>
      </c>
      <c r="R147" s="832">
        <v>5</v>
      </c>
      <c r="S147" s="837">
        <v>0.7142857142857143</v>
      </c>
      <c r="T147" s="836">
        <v>1.5</v>
      </c>
      <c r="U147" s="838">
        <v>0.6</v>
      </c>
    </row>
    <row r="148" spans="1:21" ht="14.4" customHeight="1" x14ac:dyDescent="0.3">
      <c r="A148" s="831">
        <v>22</v>
      </c>
      <c r="B148" s="832" t="s">
        <v>839</v>
      </c>
      <c r="C148" s="832" t="s">
        <v>843</v>
      </c>
      <c r="D148" s="833" t="s">
        <v>1340</v>
      </c>
      <c r="E148" s="834" t="s">
        <v>848</v>
      </c>
      <c r="F148" s="832" t="s">
        <v>840</v>
      </c>
      <c r="G148" s="832" t="s">
        <v>879</v>
      </c>
      <c r="H148" s="832" t="s">
        <v>556</v>
      </c>
      <c r="I148" s="832" t="s">
        <v>892</v>
      </c>
      <c r="J148" s="832" t="s">
        <v>628</v>
      </c>
      <c r="K148" s="832" t="s">
        <v>893</v>
      </c>
      <c r="L148" s="835">
        <v>301.2</v>
      </c>
      <c r="M148" s="835">
        <v>602.4</v>
      </c>
      <c r="N148" s="832">
        <v>2</v>
      </c>
      <c r="O148" s="836">
        <v>1.5</v>
      </c>
      <c r="P148" s="835">
        <v>301.2</v>
      </c>
      <c r="Q148" s="837">
        <v>0.5</v>
      </c>
      <c r="R148" s="832">
        <v>1</v>
      </c>
      <c r="S148" s="837">
        <v>0.5</v>
      </c>
      <c r="T148" s="836">
        <v>1</v>
      </c>
      <c r="U148" s="838">
        <v>0.66666666666666663</v>
      </c>
    </row>
    <row r="149" spans="1:21" ht="14.4" customHeight="1" x14ac:dyDescent="0.3">
      <c r="A149" s="831">
        <v>22</v>
      </c>
      <c r="B149" s="832" t="s">
        <v>839</v>
      </c>
      <c r="C149" s="832" t="s">
        <v>843</v>
      </c>
      <c r="D149" s="833" t="s">
        <v>1340</v>
      </c>
      <c r="E149" s="834" t="s">
        <v>848</v>
      </c>
      <c r="F149" s="832" t="s">
        <v>840</v>
      </c>
      <c r="G149" s="832" t="s">
        <v>879</v>
      </c>
      <c r="H149" s="832" t="s">
        <v>556</v>
      </c>
      <c r="I149" s="832" t="s">
        <v>892</v>
      </c>
      <c r="J149" s="832" t="s">
        <v>628</v>
      </c>
      <c r="K149" s="832" t="s">
        <v>893</v>
      </c>
      <c r="L149" s="835">
        <v>103.67</v>
      </c>
      <c r="M149" s="835">
        <v>207.34</v>
      </c>
      <c r="N149" s="832">
        <v>2</v>
      </c>
      <c r="O149" s="836">
        <v>1</v>
      </c>
      <c r="P149" s="835">
        <v>207.34</v>
      </c>
      <c r="Q149" s="837">
        <v>1</v>
      </c>
      <c r="R149" s="832">
        <v>2</v>
      </c>
      <c r="S149" s="837">
        <v>1</v>
      </c>
      <c r="T149" s="836">
        <v>1</v>
      </c>
      <c r="U149" s="838">
        <v>1</v>
      </c>
    </row>
    <row r="150" spans="1:21" ht="14.4" customHeight="1" x14ac:dyDescent="0.3">
      <c r="A150" s="831">
        <v>22</v>
      </c>
      <c r="B150" s="832" t="s">
        <v>839</v>
      </c>
      <c r="C150" s="832" t="s">
        <v>843</v>
      </c>
      <c r="D150" s="833" t="s">
        <v>1340</v>
      </c>
      <c r="E150" s="834" t="s">
        <v>848</v>
      </c>
      <c r="F150" s="832" t="s">
        <v>840</v>
      </c>
      <c r="G150" s="832" t="s">
        <v>879</v>
      </c>
      <c r="H150" s="832" t="s">
        <v>556</v>
      </c>
      <c r="I150" s="832" t="s">
        <v>1005</v>
      </c>
      <c r="J150" s="832" t="s">
        <v>628</v>
      </c>
      <c r="K150" s="832" t="s">
        <v>893</v>
      </c>
      <c r="L150" s="835">
        <v>301.2</v>
      </c>
      <c r="M150" s="835">
        <v>301.2</v>
      </c>
      <c r="N150" s="832">
        <v>1</v>
      </c>
      <c r="O150" s="836">
        <v>1</v>
      </c>
      <c r="P150" s="835">
        <v>301.2</v>
      </c>
      <c r="Q150" s="837">
        <v>1</v>
      </c>
      <c r="R150" s="832">
        <v>1</v>
      </c>
      <c r="S150" s="837">
        <v>1</v>
      </c>
      <c r="T150" s="836">
        <v>1</v>
      </c>
      <c r="U150" s="838">
        <v>1</v>
      </c>
    </row>
    <row r="151" spans="1:21" ht="14.4" customHeight="1" x14ac:dyDescent="0.3">
      <c r="A151" s="831">
        <v>22</v>
      </c>
      <c r="B151" s="832" t="s">
        <v>839</v>
      </c>
      <c r="C151" s="832" t="s">
        <v>843</v>
      </c>
      <c r="D151" s="833" t="s">
        <v>1340</v>
      </c>
      <c r="E151" s="834" t="s">
        <v>848</v>
      </c>
      <c r="F151" s="832" t="s">
        <v>840</v>
      </c>
      <c r="G151" s="832" t="s">
        <v>928</v>
      </c>
      <c r="H151" s="832" t="s">
        <v>603</v>
      </c>
      <c r="I151" s="832" t="s">
        <v>1006</v>
      </c>
      <c r="J151" s="832" t="s">
        <v>930</v>
      </c>
      <c r="K151" s="832" t="s">
        <v>902</v>
      </c>
      <c r="L151" s="835">
        <v>47.7</v>
      </c>
      <c r="M151" s="835">
        <v>47.7</v>
      </c>
      <c r="N151" s="832">
        <v>1</v>
      </c>
      <c r="O151" s="836">
        <v>0.5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" customHeight="1" x14ac:dyDescent="0.3">
      <c r="A152" s="831">
        <v>22</v>
      </c>
      <c r="B152" s="832" t="s">
        <v>839</v>
      </c>
      <c r="C152" s="832" t="s">
        <v>843</v>
      </c>
      <c r="D152" s="833" t="s">
        <v>1340</v>
      </c>
      <c r="E152" s="834" t="s">
        <v>848</v>
      </c>
      <c r="F152" s="832" t="s">
        <v>840</v>
      </c>
      <c r="G152" s="832" t="s">
        <v>928</v>
      </c>
      <c r="H152" s="832" t="s">
        <v>603</v>
      </c>
      <c r="I152" s="832" t="s">
        <v>1007</v>
      </c>
      <c r="J152" s="832" t="s">
        <v>930</v>
      </c>
      <c r="K152" s="832" t="s">
        <v>963</v>
      </c>
      <c r="L152" s="835">
        <v>143.09</v>
      </c>
      <c r="M152" s="835">
        <v>143.09</v>
      </c>
      <c r="N152" s="832">
        <v>1</v>
      </c>
      <c r="O152" s="836">
        <v>1</v>
      </c>
      <c r="P152" s="835">
        <v>143.09</v>
      </c>
      <c r="Q152" s="837">
        <v>1</v>
      </c>
      <c r="R152" s="832">
        <v>1</v>
      </c>
      <c r="S152" s="837">
        <v>1</v>
      </c>
      <c r="T152" s="836">
        <v>1</v>
      </c>
      <c r="U152" s="838">
        <v>1</v>
      </c>
    </row>
    <row r="153" spans="1:21" ht="14.4" customHeight="1" x14ac:dyDescent="0.3">
      <c r="A153" s="831">
        <v>22</v>
      </c>
      <c r="B153" s="832" t="s">
        <v>839</v>
      </c>
      <c r="C153" s="832" t="s">
        <v>843</v>
      </c>
      <c r="D153" s="833" t="s">
        <v>1340</v>
      </c>
      <c r="E153" s="834" t="s">
        <v>848</v>
      </c>
      <c r="F153" s="832" t="s">
        <v>840</v>
      </c>
      <c r="G153" s="832" t="s">
        <v>920</v>
      </c>
      <c r="H153" s="832" t="s">
        <v>603</v>
      </c>
      <c r="I153" s="832" t="s">
        <v>921</v>
      </c>
      <c r="J153" s="832" t="s">
        <v>922</v>
      </c>
      <c r="K153" s="832" t="s">
        <v>923</v>
      </c>
      <c r="L153" s="835">
        <v>72.88</v>
      </c>
      <c r="M153" s="835">
        <v>72.88</v>
      </c>
      <c r="N153" s="832">
        <v>1</v>
      </c>
      <c r="O153" s="836">
        <v>0.5</v>
      </c>
      <c r="P153" s="835"/>
      <c r="Q153" s="837">
        <v>0</v>
      </c>
      <c r="R153" s="832"/>
      <c r="S153" s="837">
        <v>0</v>
      </c>
      <c r="T153" s="836"/>
      <c r="U153" s="838">
        <v>0</v>
      </c>
    </row>
    <row r="154" spans="1:21" ht="14.4" customHeight="1" x14ac:dyDescent="0.3">
      <c r="A154" s="831">
        <v>22</v>
      </c>
      <c r="B154" s="832" t="s">
        <v>839</v>
      </c>
      <c r="C154" s="832" t="s">
        <v>843</v>
      </c>
      <c r="D154" s="833" t="s">
        <v>1340</v>
      </c>
      <c r="E154" s="834" t="s">
        <v>848</v>
      </c>
      <c r="F154" s="832" t="s">
        <v>840</v>
      </c>
      <c r="G154" s="832" t="s">
        <v>920</v>
      </c>
      <c r="H154" s="832" t="s">
        <v>603</v>
      </c>
      <c r="I154" s="832" t="s">
        <v>1008</v>
      </c>
      <c r="J154" s="832" t="s">
        <v>922</v>
      </c>
      <c r="K154" s="832" t="s">
        <v>1009</v>
      </c>
      <c r="L154" s="835">
        <v>218.62</v>
      </c>
      <c r="M154" s="835">
        <v>437.24</v>
      </c>
      <c r="N154" s="832">
        <v>2</v>
      </c>
      <c r="O154" s="836">
        <v>1</v>
      </c>
      <c r="P154" s="835">
        <v>437.24</v>
      </c>
      <c r="Q154" s="837">
        <v>1</v>
      </c>
      <c r="R154" s="832">
        <v>2</v>
      </c>
      <c r="S154" s="837">
        <v>1</v>
      </c>
      <c r="T154" s="836">
        <v>1</v>
      </c>
      <c r="U154" s="838">
        <v>1</v>
      </c>
    </row>
    <row r="155" spans="1:21" ht="14.4" customHeight="1" x14ac:dyDescent="0.3">
      <c r="A155" s="831">
        <v>22</v>
      </c>
      <c r="B155" s="832" t="s">
        <v>839</v>
      </c>
      <c r="C155" s="832" t="s">
        <v>843</v>
      </c>
      <c r="D155" s="833" t="s">
        <v>1340</v>
      </c>
      <c r="E155" s="834" t="s">
        <v>848</v>
      </c>
      <c r="F155" s="832" t="s">
        <v>840</v>
      </c>
      <c r="G155" s="832" t="s">
        <v>1010</v>
      </c>
      <c r="H155" s="832" t="s">
        <v>603</v>
      </c>
      <c r="I155" s="832" t="s">
        <v>1011</v>
      </c>
      <c r="J155" s="832" t="s">
        <v>1012</v>
      </c>
      <c r="K155" s="832" t="s">
        <v>1013</v>
      </c>
      <c r="L155" s="835">
        <v>122.96</v>
      </c>
      <c r="M155" s="835">
        <v>122.96</v>
      </c>
      <c r="N155" s="832">
        <v>1</v>
      </c>
      <c r="O155" s="836">
        <v>0.5</v>
      </c>
      <c r="P155" s="835">
        <v>122.96</v>
      </c>
      <c r="Q155" s="837">
        <v>1</v>
      </c>
      <c r="R155" s="832">
        <v>1</v>
      </c>
      <c r="S155" s="837">
        <v>1</v>
      </c>
      <c r="T155" s="836">
        <v>0.5</v>
      </c>
      <c r="U155" s="838">
        <v>1</v>
      </c>
    </row>
    <row r="156" spans="1:21" ht="14.4" customHeight="1" x14ac:dyDescent="0.3">
      <c r="A156" s="831">
        <v>22</v>
      </c>
      <c r="B156" s="832" t="s">
        <v>839</v>
      </c>
      <c r="C156" s="832" t="s">
        <v>843</v>
      </c>
      <c r="D156" s="833" t="s">
        <v>1340</v>
      </c>
      <c r="E156" s="834" t="s">
        <v>848</v>
      </c>
      <c r="F156" s="832" t="s">
        <v>840</v>
      </c>
      <c r="G156" s="832" t="s">
        <v>1014</v>
      </c>
      <c r="H156" s="832" t="s">
        <v>603</v>
      </c>
      <c r="I156" s="832" t="s">
        <v>801</v>
      </c>
      <c r="J156" s="832" t="s">
        <v>802</v>
      </c>
      <c r="K156" s="832" t="s">
        <v>803</v>
      </c>
      <c r="L156" s="835">
        <v>0</v>
      </c>
      <c r="M156" s="835">
        <v>0</v>
      </c>
      <c r="N156" s="832">
        <v>1</v>
      </c>
      <c r="O156" s="836">
        <v>1</v>
      </c>
      <c r="P156" s="835">
        <v>0</v>
      </c>
      <c r="Q156" s="837"/>
      <c r="R156" s="832">
        <v>1</v>
      </c>
      <c r="S156" s="837">
        <v>1</v>
      </c>
      <c r="T156" s="836">
        <v>1</v>
      </c>
      <c r="U156" s="838">
        <v>1</v>
      </c>
    </row>
    <row r="157" spans="1:21" ht="14.4" customHeight="1" x14ac:dyDescent="0.3">
      <c r="A157" s="831">
        <v>22</v>
      </c>
      <c r="B157" s="832" t="s">
        <v>839</v>
      </c>
      <c r="C157" s="832" t="s">
        <v>843</v>
      </c>
      <c r="D157" s="833" t="s">
        <v>1340</v>
      </c>
      <c r="E157" s="834" t="s">
        <v>848</v>
      </c>
      <c r="F157" s="832" t="s">
        <v>840</v>
      </c>
      <c r="G157" s="832" t="s">
        <v>1015</v>
      </c>
      <c r="H157" s="832" t="s">
        <v>556</v>
      </c>
      <c r="I157" s="832" t="s">
        <v>1016</v>
      </c>
      <c r="J157" s="832" t="s">
        <v>1017</v>
      </c>
      <c r="K157" s="832" t="s">
        <v>1018</v>
      </c>
      <c r="L157" s="835">
        <v>83.74</v>
      </c>
      <c r="M157" s="835">
        <v>1256.0999999999999</v>
      </c>
      <c r="N157" s="832">
        <v>15</v>
      </c>
      <c r="O157" s="836">
        <v>2.5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22</v>
      </c>
      <c r="B158" s="832" t="s">
        <v>839</v>
      </c>
      <c r="C158" s="832" t="s">
        <v>843</v>
      </c>
      <c r="D158" s="833" t="s">
        <v>1340</v>
      </c>
      <c r="E158" s="834" t="s">
        <v>848</v>
      </c>
      <c r="F158" s="832" t="s">
        <v>840</v>
      </c>
      <c r="G158" s="832" t="s">
        <v>1019</v>
      </c>
      <c r="H158" s="832" t="s">
        <v>556</v>
      </c>
      <c r="I158" s="832" t="s">
        <v>1020</v>
      </c>
      <c r="J158" s="832" t="s">
        <v>1021</v>
      </c>
      <c r="K158" s="832" t="s">
        <v>1022</v>
      </c>
      <c r="L158" s="835">
        <v>52.47</v>
      </c>
      <c r="M158" s="835">
        <v>104.94</v>
      </c>
      <c r="N158" s="832">
        <v>2</v>
      </c>
      <c r="O158" s="836">
        <v>1</v>
      </c>
      <c r="P158" s="835">
        <v>104.94</v>
      </c>
      <c r="Q158" s="837">
        <v>1</v>
      </c>
      <c r="R158" s="832">
        <v>2</v>
      </c>
      <c r="S158" s="837">
        <v>1</v>
      </c>
      <c r="T158" s="836">
        <v>1</v>
      </c>
      <c r="U158" s="838">
        <v>1</v>
      </c>
    </row>
    <row r="159" spans="1:21" ht="14.4" customHeight="1" x14ac:dyDescent="0.3">
      <c r="A159" s="831">
        <v>22</v>
      </c>
      <c r="B159" s="832" t="s">
        <v>839</v>
      </c>
      <c r="C159" s="832" t="s">
        <v>843</v>
      </c>
      <c r="D159" s="833" t="s">
        <v>1340</v>
      </c>
      <c r="E159" s="834" t="s">
        <v>848</v>
      </c>
      <c r="F159" s="832" t="s">
        <v>840</v>
      </c>
      <c r="G159" s="832" t="s">
        <v>1023</v>
      </c>
      <c r="H159" s="832" t="s">
        <v>556</v>
      </c>
      <c r="I159" s="832" t="s">
        <v>1024</v>
      </c>
      <c r="J159" s="832" t="s">
        <v>685</v>
      </c>
      <c r="K159" s="832" t="s">
        <v>806</v>
      </c>
      <c r="L159" s="835">
        <v>0</v>
      </c>
      <c r="M159" s="835">
        <v>0</v>
      </c>
      <c r="N159" s="832">
        <v>1</v>
      </c>
      <c r="O159" s="836">
        <v>1</v>
      </c>
      <c r="P159" s="835"/>
      <c r="Q159" s="837"/>
      <c r="R159" s="832"/>
      <c r="S159" s="837">
        <v>0</v>
      </c>
      <c r="T159" s="836"/>
      <c r="U159" s="838">
        <v>0</v>
      </c>
    </row>
    <row r="160" spans="1:21" ht="14.4" customHeight="1" x14ac:dyDescent="0.3">
      <c r="A160" s="831">
        <v>22</v>
      </c>
      <c r="B160" s="832" t="s">
        <v>839</v>
      </c>
      <c r="C160" s="832" t="s">
        <v>843</v>
      </c>
      <c r="D160" s="833" t="s">
        <v>1340</v>
      </c>
      <c r="E160" s="834" t="s">
        <v>848</v>
      </c>
      <c r="F160" s="832" t="s">
        <v>840</v>
      </c>
      <c r="G160" s="832" t="s">
        <v>1023</v>
      </c>
      <c r="H160" s="832" t="s">
        <v>603</v>
      </c>
      <c r="I160" s="832" t="s">
        <v>805</v>
      </c>
      <c r="J160" s="832" t="s">
        <v>685</v>
      </c>
      <c r="K160" s="832" t="s">
        <v>806</v>
      </c>
      <c r="L160" s="835">
        <v>0</v>
      </c>
      <c r="M160" s="835">
        <v>0</v>
      </c>
      <c r="N160" s="832">
        <v>27</v>
      </c>
      <c r="O160" s="836">
        <v>21</v>
      </c>
      <c r="P160" s="835">
        <v>0</v>
      </c>
      <c r="Q160" s="837"/>
      <c r="R160" s="832">
        <v>15</v>
      </c>
      <c r="S160" s="837">
        <v>0.55555555555555558</v>
      </c>
      <c r="T160" s="836">
        <v>11</v>
      </c>
      <c r="U160" s="838">
        <v>0.52380952380952384</v>
      </c>
    </row>
    <row r="161" spans="1:21" ht="14.4" customHeight="1" x14ac:dyDescent="0.3">
      <c r="A161" s="831">
        <v>22</v>
      </c>
      <c r="B161" s="832" t="s">
        <v>839</v>
      </c>
      <c r="C161" s="832" t="s">
        <v>843</v>
      </c>
      <c r="D161" s="833" t="s">
        <v>1340</v>
      </c>
      <c r="E161" s="834" t="s">
        <v>848</v>
      </c>
      <c r="F161" s="832" t="s">
        <v>840</v>
      </c>
      <c r="G161" s="832" t="s">
        <v>1023</v>
      </c>
      <c r="H161" s="832" t="s">
        <v>603</v>
      </c>
      <c r="I161" s="832" t="s">
        <v>1025</v>
      </c>
      <c r="J161" s="832" t="s">
        <v>685</v>
      </c>
      <c r="K161" s="832" t="s">
        <v>938</v>
      </c>
      <c r="L161" s="835">
        <v>0</v>
      </c>
      <c r="M161" s="835">
        <v>0</v>
      </c>
      <c r="N161" s="832">
        <v>2</v>
      </c>
      <c r="O161" s="836">
        <v>1.5</v>
      </c>
      <c r="P161" s="835">
        <v>0</v>
      </c>
      <c r="Q161" s="837"/>
      <c r="R161" s="832">
        <v>1</v>
      </c>
      <c r="S161" s="837">
        <v>0.5</v>
      </c>
      <c r="T161" s="836">
        <v>0.5</v>
      </c>
      <c r="U161" s="838">
        <v>0.33333333333333331</v>
      </c>
    </row>
    <row r="162" spans="1:21" ht="14.4" customHeight="1" x14ac:dyDescent="0.3">
      <c r="A162" s="831">
        <v>22</v>
      </c>
      <c r="B162" s="832" t="s">
        <v>839</v>
      </c>
      <c r="C162" s="832" t="s">
        <v>843</v>
      </c>
      <c r="D162" s="833" t="s">
        <v>1340</v>
      </c>
      <c r="E162" s="834" t="s">
        <v>848</v>
      </c>
      <c r="F162" s="832" t="s">
        <v>840</v>
      </c>
      <c r="G162" s="832" t="s">
        <v>1023</v>
      </c>
      <c r="H162" s="832" t="s">
        <v>556</v>
      </c>
      <c r="I162" s="832" t="s">
        <v>1026</v>
      </c>
      <c r="J162" s="832" t="s">
        <v>1027</v>
      </c>
      <c r="K162" s="832" t="s">
        <v>806</v>
      </c>
      <c r="L162" s="835">
        <v>0</v>
      </c>
      <c r="M162" s="835">
        <v>0</v>
      </c>
      <c r="N162" s="832">
        <v>2</v>
      </c>
      <c r="O162" s="836">
        <v>0.5</v>
      </c>
      <c r="P162" s="835"/>
      <c r="Q162" s="837"/>
      <c r="R162" s="832"/>
      <c r="S162" s="837">
        <v>0</v>
      </c>
      <c r="T162" s="836"/>
      <c r="U162" s="838">
        <v>0</v>
      </c>
    </row>
    <row r="163" spans="1:21" ht="14.4" customHeight="1" x14ac:dyDescent="0.3">
      <c r="A163" s="831">
        <v>22</v>
      </c>
      <c r="B163" s="832" t="s">
        <v>839</v>
      </c>
      <c r="C163" s="832" t="s">
        <v>843</v>
      </c>
      <c r="D163" s="833" t="s">
        <v>1340</v>
      </c>
      <c r="E163" s="834" t="s">
        <v>848</v>
      </c>
      <c r="F163" s="832" t="s">
        <v>840</v>
      </c>
      <c r="G163" s="832" t="s">
        <v>1028</v>
      </c>
      <c r="H163" s="832" t="s">
        <v>556</v>
      </c>
      <c r="I163" s="832" t="s">
        <v>1029</v>
      </c>
      <c r="J163" s="832" t="s">
        <v>1030</v>
      </c>
      <c r="K163" s="832" t="s">
        <v>1031</v>
      </c>
      <c r="L163" s="835">
        <v>706.3</v>
      </c>
      <c r="M163" s="835">
        <v>2825.2</v>
      </c>
      <c r="N163" s="832">
        <v>4</v>
      </c>
      <c r="O163" s="836">
        <v>2.5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22</v>
      </c>
      <c r="B164" s="832" t="s">
        <v>839</v>
      </c>
      <c r="C164" s="832" t="s">
        <v>843</v>
      </c>
      <c r="D164" s="833" t="s">
        <v>1340</v>
      </c>
      <c r="E164" s="834" t="s">
        <v>848</v>
      </c>
      <c r="F164" s="832" t="s">
        <v>840</v>
      </c>
      <c r="G164" s="832" t="s">
        <v>1032</v>
      </c>
      <c r="H164" s="832" t="s">
        <v>603</v>
      </c>
      <c r="I164" s="832" t="s">
        <v>1033</v>
      </c>
      <c r="J164" s="832" t="s">
        <v>1034</v>
      </c>
      <c r="K164" s="832" t="s">
        <v>1035</v>
      </c>
      <c r="L164" s="835">
        <v>133.94</v>
      </c>
      <c r="M164" s="835">
        <v>267.88</v>
      </c>
      <c r="N164" s="832">
        <v>2</v>
      </c>
      <c r="O164" s="836">
        <v>1</v>
      </c>
      <c r="P164" s="835">
        <v>133.94</v>
      </c>
      <c r="Q164" s="837">
        <v>0.5</v>
      </c>
      <c r="R164" s="832">
        <v>1</v>
      </c>
      <c r="S164" s="837">
        <v>0.5</v>
      </c>
      <c r="T164" s="836">
        <v>0.5</v>
      </c>
      <c r="U164" s="838">
        <v>0.5</v>
      </c>
    </row>
    <row r="165" spans="1:21" ht="14.4" customHeight="1" x14ac:dyDescent="0.3">
      <c r="A165" s="831">
        <v>22</v>
      </c>
      <c r="B165" s="832" t="s">
        <v>839</v>
      </c>
      <c r="C165" s="832" t="s">
        <v>843</v>
      </c>
      <c r="D165" s="833" t="s">
        <v>1340</v>
      </c>
      <c r="E165" s="834" t="s">
        <v>848</v>
      </c>
      <c r="F165" s="832" t="s">
        <v>840</v>
      </c>
      <c r="G165" s="832" t="s">
        <v>1032</v>
      </c>
      <c r="H165" s="832" t="s">
        <v>603</v>
      </c>
      <c r="I165" s="832" t="s">
        <v>1033</v>
      </c>
      <c r="J165" s="832" t="s">
        <v>1034</v>
      </c>
      <c r="K165" s="832" t="s">
        <v>1035</v>
      </c>
      <c r="L165" s="835">
        <v>414.07</v>
      </c>
      <c r="M165" s="835">
        <v>414.07</v>
      </c>
      <c r="N165" s="832">
        <v>1</v>
      </c>
      <c r="O165" s="836">
        <v>1</v>
      </c>
      <c r="P165" s="835">
        <v>414.07</v>
      </c>
      <c r="Q165" s="837">
        <v>1</v>
      </c>
      <c r="R165" s="832">
        <v>1</v>
      </c>
      <c r="S165" s="837">
        <v>1</v>
      </c>
      <c r="T165" s="836">
        <v>1</v>
      </c>
      <c r="U165" s="838">
        <v>1</v>
      </c>
    </row>
    <row r="166" spans="1:21" ht="14.4" customHeight="1" x14ac:dyDescent="0.3">
      <c r="A166" s="831">
        <v>22</v>
      </c>
      <c r="B166" s="832" t="s">
        <v>839</v>
      </c>
      <c r="C166" s="832" t="s">
        <v>843</v>
      </c>
      <c r="D166" s="833" t="s">
        <v>1340</v>
      </c>
      <c r="E166" s="834" t="s">
        <v>848</v>
      </c>
      <c r="F166" s="832" t="s">
        <v>840</v>
      </c>
      <c r="G166" s="832" t="s">
        <v>895</v>
      </c>
      <c r="H166" s="832" t="s">
        <v>556</v>
      </c>
      <c r="I166" s="832" t="s">
        <v>896</v>
      </c>
      <c r="J166" s="832" t="s">
        <v>897</v>
      </c>
      <c r="K166" s="832" t="s">
        <v>898</v>
      </c>
      <c r="L166" s="835">
        <v>0</v>
      </c>
      <c r="M166" s="835">
        <v>0</v>
      </c>
      <c r="N166" s="832">
        <v>15</v>
      </c>
      <c r="O166" s="836">
        <v>10.5</v>
      </c>
      <c r="P166" s="835">
        <v>0</v>
      </c>
      <c r="Q166" s="837"/>
      <c r="R166" s="832">
        <v>14</v>
      </c>
      <c r="S166" s="837">
        <v>0.93333333333333335</v>
      </c>
      <c r="T166" s="836">
        <v>9.5</v>
      </c>
      <c r="U166" s="838">
        <v>0.90476190476190477</v>
      </c>
    </row>
    <row r="167" spans="1:21" ht="14.4" customHeight="1" x14ac:dyDescent="0.3">
      <c r="A167" s="831">
        <v>22</v>
      </c>
      <c r="B167" s="832" t="s">
        <v>839</v>
      </c>
      <c r="C167" s="832" t="s">
        <v>843</v>
      </c>
      <c r="D167" s="833" t="s">
        <v>1340</v>
      </c>
      <c r="E167" s="834" t="s">
        <v>848</v>
      </c>
      <c r="F167" s="832" t="s">
        <v>840</v>
      </c>
      <c r="G167" s="832" t="s">
        <v>1036</v>
      </c>
      <c r="H167" s="832" t="s">
        <v>556</v>
      </c>
      <c r="I167" s="832" t="s">
        <v>1037</v>
      </c>
      <c r="J167" s="832" t="s">
        <v>1038</v>
      </c>
      <c r="K167" s="832" t="s">
        <v>1039</v>
      </c>
      <c r="L167" s="835">
        <v>155.52000000000001</v>
      </c>
      <c r="M167" s="835">
        <v>155.52000000000001</v>
      </c>
      <c r="N167" s="832">
        <v>1</v>
      </c>
      <c r="O167" s="836">
        <v>1</v>
      </c>
      <c r="P167" s="835">
        <v>155.52000000000001</v>
      </c>
      <c r="Q167" s="837">
        <v>1</v>
      </c>
      <c r="R167" s="832">
        <v>1</v>
      </c>
      <c r="S167" s="837">
        <v>1</v>
      </c>
      <c r="T167" s="836">
        <v>1</v>
      </c>
      <c r="U167" s="838">
        <v>1</v>
      </c>
    </row>
    <row r="168" spans="1:21" ht="14.4" customHeight="1" x14ac:dyDescent="0.3">
      <c r="A168" s="831">
        <v>22</v>
      </c>
      <c r="B168" s="832" t="s">
        <v>839</v>
      </c>
      <c r="C168" s="832" t="s">
        <v>843</v>
      </c>
      <c r="D168" s="833" t="s">
        <v>1340</v>
      </c>
      <c r="E168" s="834" t="s">
        <v>848</v>
      </c>
      <c r="F168" s="832" t="s">
        <v>840</v>
      </c>
      <c r="G168" s="832" t="s">
        <v>1036</v>
      </c>
      <c r="H168" s="832" t="s">
        <v>556</v>
      </c>
      <c r="I168" s="832" t="s">
        <v>1040</v>
      </c>
      <c r="J168" s="832" t="s">
        <v>1041</v>
      </c>
      <c r="K168" s="832" t="s">
        <v>1042</v>
      </c>
      <c r="L168" s="835">
        <v>91.19</v>
      </c>
      <c r="M168" s="835">
        <v>364.76</v>
      </c>
      <c r="N168" s="832">
        <v>4</v>
      </c>
      <c r="O168" s="836">
        <v>2.5</v>
      </c>
      <c r="P168" s="835">
        <v>364.76</v>
      </c>
      <c r="Q168" s="837">
        <v>1</v>
      </c>
      <c r="R168" s="832">
        <v>4</v>
      </c>
      <c r="S168" s="837">
        <v>1</v>
      </c>
      <c r="T168" s="836">
        <v>2.5</v>
      </c>
      <c r="U168" s="838">
        <v>1</v>
      </c>
    </row>
    <row r="169" spans="1:21" ht="14.4" customHeight="1" x14ac:dyDescent="0.3">
      <c r="A169" s="831">
        <v>22</v>
      </c>
      <c r="B169" s="832" t="s">
        <v>839</v>
      </c>
      <c r="C169" s="832" t="s">
        <v>843</v>
      </c>
      <c r="D169" s="833" t="s">
        <v>1340</v>
      </c>
      <c r="E169" s="834" t="s">
        <v>850</v>
      </c>
      <c r="F169" s="832" t="s">
        <v>840</v>
      </c>
      <c r="G169" s="832" t="s">
        <v>1043</v>
      </c>
      <c r="H169" s="832" t="s">
        <v>603</v>
      </c>
      <c r="I169" s="832" t="s">
        <v>1044</v>
      </c>
      <c r="J169" s="832" t="s">
        <v>1045</v>
      </c>
      <c r="K169" s="832" t="s">
        <v>1046</v>
      </c>
      <c r="L169" s="835">
        <v>0</v>
      </c>
      <c r="M169" s="835">
        <v>0</v>
      </c>
      <c r="N169" s="832">
        <v>5</v>
      </c>
      <c r="O169" s="836">
        <v>1.5</v>
      </c>
      <c r="P169" s="835">
        <v>0</v>
      </c>
      <c r="Q169" s="837"/>
      <c r="R169" s="832">
        <v>5</v>
      </c>
      <c r="S169" s="837">
        <v>1</v>
      </c>
      <c r="T169" s="836">
        <v>1.5</v>
      </c>
      <c r="U169" s="838">
        <v>1</v>
      </c>
    </row>
    <row r="170" spans="1:21" ht="14.4" customHeight="1" x14ac:dyDescent="0.3">
      <c r="A170" s="831">
        <v>22</v>
      </c>
      <c r="B170" s="832" t="s">
        <v>839</v>
      </c>
      <c r="C170" s="832" t="s">
        <v>843</v>
      </c>
      <c r="D170" s="833" t="s">
        <v>1340</v>
      </c>
      <c r="E170" s="834" t="s">
        <v>850</v>
      </c>
      <c r="F170" s="832" t="s">
        <v>840</v>
      </c>
      <c r="G170" s="832" t="s">
        <v>1047</v>
      </c>
      <c r="H170" s="832" t="s">
        <v>556</v>
      </c>
      <c r="I170" s="832" t="s">
        <v>1048</v>
      </c>
      <c r="J170" s="832" t="s">
        <v>1049</v>
      </c>
      <c r="K170" s="832" t="s">
        <v>1050</v>
      </c>
      <c r="L170" s="835">
        <v>80.23</v>
      </c>
      <c r="M170" s="835">
        <v>80.23</v>
      </c>
      <c r="N170" s="832">
        <v>1</v>
      </c>
      <c r="O170" s="836">
        <v>1</v>
      </c>
      <c r="P170" s="835">
        <v>80.23</v>
      </c>
      <c r="Q170" s="837">
        <v>1</v>
      </c>
      <c r="R170" s="832">
        <v>1</v>
      </c>
      <c r="S170" s="837">
        <v>1</v>
      </c>
      <c r="T170" s="836">
        <v>1</v>
      </c>
      <c r="U170" s="838">
        <v>1</v>
      </c>
    </row>
    <row r="171" spans="1:21" ht="14.4" customHeight="1" x14ac:dyDescent="0.3">
      <c r="A171" s="831">
        <v>22</v>
      </c>
      <c r="B171" s="832" t="s">
        <v>839</v>
      </c>
      <c r="C171" s="832" t="s">
        <v>843</v>
      </c>
      <c r="D171" s="833" t="s">
        <v>1340</v>
      </c>
      <c r="E171" s="834" t="s">
        <v>850</v>
      </c>
      <c r="F171" s="832" t="s">
        <v>840</v>
      </c>
      <c r="G171" s="832" t="s">
        <v>1051</v>
      </c>
      <c r="H171" s="832" t="s">
        <v>556</v>
      </c>
      <c r="I171" s="832" t="s">
        <v>1052</v>
      </c>
      <c r="J171" s="832" t="s">
        <v>1053</v>
      </c>
      <c r="K171" s="832" t="s">
        <v>1054</v>
      </c>
      <c r="L171" s="835">
        <v>59.85</v>
      </c>
      <c r="M171" s="835">
        <v>59.85</v>
      </c>
      <c r="N171" s="832">
        <v>1</v>
      </c>
      <c r="O171" s="836">
        <v>1</v>
      </c>
      <c r="P171" s="835">
        <v>59.85</v>
      </c>
      <c r="Q171" s="837">
        <v>1</v>
      </c>
      <c r="R171" s="832">
        <v>1</v>
      </c>
      <c r="S171" s="837">
        <v>1</v>
      </c>
      <c r="T171" s="836">
        <v>1</v>
      </c>
      <c r="U171" s="838">
        <v>1</v>
      </c>
    </row>
    <row r="172" spans="1:21" ht="14.4" customHeight="1" x14ac:dyDescent="0.3">
      <c r="A172" s="831">
        <v>22</v>
      </c>
      <c r="B172" s="832" t="s">
        <v>839</v>
      </c>
      <c r="C172" s="832" t="s">
        <v>843</v>
      </c>
      <c r="D172" s="833" t="s">
        <v>1340</v>
      </c>
      <c r="E172" s="834" t="s">
        <v>850</v>
      </c>
      <c r="F172" s="832" t="s">
        <v>840</v>
      </c>
      <c r="G172" s="832" t="s">
        <v>958</v>
      </c>
      <c r="H172" s="832" t="s">
        <v>556</v>
      </c>
      <c r="I172" s="832" t="s">
        <v>1055</v>
      </c>
      <c r="J172" s="832" t="s">
        <v>960</v>
      </c>
      <c r="K172" s="832" t="s">
        <v>1056</v>
      </c>
      <c r="L172" s="835">
        <v>23.51</v>
      </c>
      <c r="M172" s="835">
        <v>94.04</v>
      </c>
      <c r="N172" s="832">
        <v>4</v>
      </c>
      <c r="O172" s="836">
        <v>2</v>
      </c>
      <c r="P172" s="835">
        <v>94.04</v>
      </c>
      <c r="Q172" s="837">
        <v>1</v>
      </c>
      <c r="R172" s="832">
        <v>4</v>
      </c>
      <c r="S172" s="837">
        <v>1</v>
      </c>
      <c r="T172" s="836">
        <v>2</v>
      </c>
      <c r="U172" s="838">
        <v>1</v>
      </c>
    </row>
    <row r="173" spans="1:21" ht="14.4" customHeight="1" x14ac:dyDescent="0.3">
      <c r="A173" s="831">
        <v>22</v>
      </c>
      <c r="B173" s="832" t="s">
        <v>839</v>
      </c>
      <c r="C173" s="832" t="s">
        <v>843</v>
      </c>
      <c r="D173" s="833" t="s">
        <v>1340</v>
      </c>
      <c r="E173" s="834" t="s">
        <v>850</v>
      </c>
      <c r="F173" s="832" t="s">
        <v>840</v>
      </c>
      <c r="G173" s="832" t="s">
        <v>958</v>
      </c>
      <c r="H173" s="832" t="s">
        <v>556</v>
      </c>
      <c r="I173" s="832" t="s">
        <v>1055</v>
      </c>
      <c r="J173" s="832" t="s">
        <v>960</v>
      </c>
      <c r="K173" s="832" t="s">
        <v>1056</v>
      </c>
      <c r="L173" s="835">
        <v>27.67</v>
      </c>
      <c r="M173" s="835">
        <v>249.03000000000003</v>
      </c>
      <c r="N173" s="832">
        <v>9</v>
      </c>
      <c r="O173" s="836">
        <v>4</v>
      </c>
      <c r="P173" s="835">
        <v>249.03000000000003</v>
      </c>
      <c r="Q173" s="837">
        <v>1</v>
      </c>
      <c r="R173" s="832">
        <v>9</v>
      </c>
      <c r="S173" s="837">
        <v>1</v>
      </c>
      <c r="T173" s="836">
        <v>4</v>
      </c>
      <c r="U173" s="838">
        <v>1</v>
      </c>
    </row>
    <row r="174" spans="1:21" ht="14.4" customHeight="1" x14ac:dyDescent="0.3">
      <c r="A174" s="831">
        <v>22</v>
      </c>
      <c r="B174" s="832" t="s">
        <v>839</v>
      </c>
      <c r="C174" s="832" t="s">
        <v>843</v>
      </c>
      <c r="D174" s="833" t="s">
        <v>1340</v>
      </c>
      <c r="E174" s="834" t="s">
        <v>850</v>
      </c>
      <c r="F174" s="832" t="s">
        <v>840</v>
      </c>
      <c r="G174" s="832" t="s">
        <v>1057</v>
      </c>
      <c r="H174" s="832" t="s">
        <v>556</v>
      </c>
      <c r="I174" s="832" t="s">
        <v>1058</v>
      </c>
      <c r="J174" s="832" t="s">
        <v>1059</v>
      </c>
      <c r="K174" s="832" t="s">
        <v>1060</v>
      </c>
      <c r="L174" s="835">
        <v>39.020000000000003</v>
      </c>
      <c r="M174" s="835">
        <v>39.020000000000003</v>
      </c>
      <c r="N174" s="832">
        <v>1</v>
      </c>
      <c r="O174" s="836">
        <v>1</v>
      </c>
      <c r="P174" s="835">
        <v>39.020000000000003</v>
      </c>
      <c r="Q174" s="837">
        <v>1</v>
      </c>
      <c r="R174" s="832">
        <v>1</v>
      </c>
      <c r="S174" s="837">
        <v>1</v>
      </c>
      <c r="T174" s="836">
        <v>1</v>
      </c>
      <c r="U174" s="838">
        <v>1</v>
      </c>
    </row>
    <row r="175" spans="1:21" ht="14.4" customHeight="1" x14ac:dyDescent="0.3">
      <c r="A175" s="831">
        <v>22</v>
      </c>
      <c r="B175" s="832" t="s">
        <v>839</v>
      </c>
      <c r="C175" s="832" t="s">
        <v>843</v>
      </c>
      <c r="D175" s="833" t="s">
        <v>1340</v>
      </c>
      <c r="E175" s="834" t="s">
        <v>850</v>
      </c>
      <c r="F175" s="832" t="s">
        <v>840</v>
      </c>
      <c r="G175" s="832" t="s">
        <v>1061</v>
      </c>
      <c r="H175" s="832" t="s">
        <v>556</v>
      </c>
      <c r="I175" s="832" t="s">
        <v>1062</v>
      </c>
      <c r="J175" s="832" t="s">
        <v>1063</v>
      </c>
      <c r="K175" s="832" t="s">
        <v>1064</v>
      </c>
      <c r="L175" s="835">
        <v>46.75</v>
      </c>
      <c r="M175" s="835">
        <v>93.5</v>
      </c>
      <c r="N175" s="832">
        <v>2</v>
      </c>
      <c r="O175" s="836">
        <v>1</v>
      </c>
      <c r="P175" s="835">
        <v>93.5</v>
      </c>
      <c r="Q175" s="837">
        <v>1</v>
      </c>
      <c r="R175" s="832">
        <v>2</v>
      </c>
      <c r="S175" s="837">
        <v>1</v>
      </c>
      <c r="T175" s="836">
        <v>1</v>
      </c>
      <c r="U175" s="838">
        <v>1</v>
      </c>
    </row>
    <row r="176" spans="1:21" ht="14.4" customHeight="1" x14ac:dyDescent="0.3">
      <c r="A176" s="831">
        <v>22</v>
      </c>
      <c r="B176" s="832" t="s">
        <v>839</v>
      </c>
      <c r="C176" s="832" t="s">
        <v>843</v>
      </c>
      <c r="D176" s="833" t="s">
        <v>1340</v>
      </c>
      <c r="E176" s="834" t="s">
        <v>850</v>
      </c>
      <c r="F176" s="832" t="s">
        <v>840</v>
      </c>
      <c r="G176" s="832" t="s">
        <v>1065</v>
      </c>
      <c r="H176" s="832" t="s">
        <v>556</v>
      </c>
      <c r="I176" s="832" t="s">
        <v>1066</v>
      </c>
      <c r="J176" s="832" t="s">
        <v>1067</v>
      </c>
      <c r="K176" s="832" t="s">
        <v>1068</v>
      </c>
      <c r="L176" s="835">
        <v>159.16999999999999</v>
      </c>
      <c r="M176" s="835">
        <v>159.16999999999999</v>
      </c>
      <c r="N176" s="832">
        <v>1</v>
      </c>
      <c r="O176" s="836">
        <v>1</v>
      </c>
      <c r="P176" s="835">
        <v>159.16999999999999</v>
      </c>
      <c r="Q176" s="837">
        <v>1</v>
      </c>
      <c r="R176" s="832">
        <v>1</v>
      </c>
      <c r="S176" s="837">
        <v>1</v>
      </c>
      <c r="T176" s="836">
        <v>1</v>
      </c>
      <c r="U176" s="838">
        <v>1</v>
      </c>
    </row>
    <row r="177" spans="1:21" ht="14.4" customHeight="1" x14ac:dyDescent="0.3">
      <c r="A177" s="831">
        <v>22</v>
      </c>
      <c r="B177" s="832" t="s">
        <v>839</v>
      </c>
      <c r="C177" s="832" t="s">
        <v>843</v>
      </c>
      <c r="D177" s="833" t="s">
        <v>1340</v>
      </c>
      <c r="E177" s="834" t="s">
        <v>850</v>
      </c>
      <c r="F177" s="832" t="s">
        <v>840</v>
      </c>
      <c r="G177" s="832" t="s">
        <v>1069</v>
      </c>
      <c r="H177" s="832" t="s">
        <v>556</v>
      </c>
      <c r="I177" s="832" t="s">
        <v>1070</v>
      </c>
      <c r="J177" s="832" t="s">
        <v>1071</v>
      </c>
      <c r="K177" s="832" t="s">
        <v>1072</v>
      </c>
      <c r="L177" s="835">
        <v>0</v>
      </c>
      <c r="M177" s="835">
        <v>0</v>
      </c>
      <c r="N177" s="832">
        <v>2</v>
      </c>
      <c r="O177" s="836">
        <v>1</v>
      </c>
      <c r="P177" s="835">
        <v>0</v>
      </c>
      <c r="Q177" s="837"/>
      <c r="R177" s="832">
        <v>2</v>
      </c>
      <c r="S177" s="837">
        <v>1</v>
      </c>
      <c r="T177" s="836">
        <v>1</v>
      </c>
      <c r="U177" s="838">
        <v>1</v>
      </c>
    </row>
    <row r="178" spans="1:21" ht="14.4" customHeight="1" x14ac:dyDescent="0.3">
      <c r="A178" s="831">
        <v>22</v>
      </c>
      <c r="B178" s="832" t="s">
        <v>839</v>
      </c>
      <c r="C178" s="832" t="s">
        <v>843</v>
      </c>
      <c r="D178" s="833" t="s">
        <v>1340</v>
      </c>
      <c r="E178" s="834" t="s">
        <v>850</v>
      </c>
      <c r="F178" s="832" t="s">
        <v>840</v>
      </c>
      <c r="G178" s="832" t="s">
        <v>971</v>
      </c>
      <c r="H178" s="832" t="s">
        <v>556</v>
      </c>
      <c r="I178" s="832" t="s">
        <v>972</v>
      </c>
      <c r="J178" s="832" t="s">
        <v>973</v>
      </c>
      <c r="K178" s="832" t="s">
        <v>974</v>
      </c>
      <c r="L178" s="835">
        <v>48.09</v>
      </c>
      <c r="M178" s="835">
        <v>48.09</v>
      </c>
      <c r="N178" s="832">
        <v>1</v>
      </c>
      <c r="O178" s="836">
        <v>1</v>
      </c>
      <c r="P178" s="835">
        <v>48.09</v>
      </c>
      <c r="Q178" s="837">
        <v>1</v>
      </c>
      <c r="R178" s="832">
        <v>1</v>
      </c>
      <c r="S178" s="837">
        <v>1</v>
      </c>
      <c r="T178" s="836">
        <v>1</v>
      </c>
      <c r="U178" s="838">
        <v>1</v>
      </c>
    </row>
    <row r="179" spans="1:21" ht="14.4" customHeight="1" x14ac:dyDescent="0.3">
      <c r="A179" s="831">
        <v>22</v>
      </c>
      <c r="B179" s="832" t="s">
        <v>839</v>
      </c>
      <c r="C179" s="832" t="s">
        <v>843</v>
      </c>
      <c r="D179" s="833" t="s">
        <v>1340</v>
      </c>
      <c r="E179" s="834" t="s">
        <v>850</v>
      </c>
      <c r="F179" s="832" t="s">
        <v>840</v>
      </c>
      <c r="G179" s="832" t="s">
        <v>1073</v>
      </c>
      <c r="H179" s="832" t="s">
        <v>556</v>
      </c>
      <c r="I179" s="832" t="s">
        <v>1074</v>
      </c>
      <c r="J179" s="832" t="s">
        <v>1075</v>
      </c>
      <c r="K179" s="832" t="s">
        <v>1076</v>
      </c>
      <c r="L179" s="835">
        <v>43.04</v>
      </c>
      <c r="M179" s="835">
        <v>43.04</v>
      </c>
      <c r="N179" s="832">
        <v>1</v>
      </c>
      <c r="O179" s="836">
        <v>1</v>
      </c>
      <c r="P179" s="835">
        <v>43.04</v>
      </c>
      <c r="Q179" s="837">
        <v>1</v>
      </c>
      <c r="R179" s="832">
        <v>1</v>
      </c>
      <c r="S179" s="837">
        <v>1</v>
      </c>
      <c r="T179" s="836">
        <v>1</v>
      </c>
      <c r="U179" s="838">
        <v>1</v>
      </c>
    </row>
    <row r="180" spans="1:21" ht="14.4" customHeight="1" x14ac:dyDescent="0.3">
      <c r="A180" s="831">
        <v>22</v>
      </c>
      <c r="B180" s="832" t="s">
        <v>839</v>
      </c>
      <c r="C180" s="832" t="s">
        <v>843</v>
      </c>
      <c r="D180" s="833" t="s">
        <v>1340</v>
      </c>
      <c r="E180" s="834" t="s">
        <v>850</v>
      </c>
      <c r="F180" s="832" t="s">
        <v>840</v>
      </c>
      <c r="G180" s="832" t="s">
        <v>882</v>
      </c>
      <c r="H180" s="832" t="s">
        <v>556</v>
      </c>
      <c r="I180" s="832" t="s">
        <v>1077</v>
      </c>
      <c r="J180" s="832" t="s">
        <v>1078</v>
      </c>
      <c r="K180" s="832" t="s">
        <v>1079</v>
      </c>
      <c r="L180" s="835">
        <v>0</v>
      </c>
      <c r="M180" s="835">
        <v>0</v>
      </c>
      <c r="N180" s="832">
        <v>1</v>
      </c>
      <c r="O180" s="836">
        <v>0.5</v>
      </c>
      <c r="P180" s="835">
        <v>0</v>
      </c>
      <c r="Q180" s="837"/>
      <c r="R180" s="832">
        <v>1</v>
      </c>
      <c r="S180" s="837">
        <v>1</v>
      </c>
      <c r="T180" s="836">
        <v>0.5</v>
      </c>
      <c r="U180" s="838">
        <v>1</v>
      </c>
    </row>
    <row r="181" spans="1:21" ht="14.4" customHeight="1" x14ac:dyDescent="0.3">
      <c r="A181" s="831">
        <v>22</v>
      </c>
      <c r="B181" s="832" t="s">
        <v>839</v>
      </c>
      <c r="C181" s="832" t="s">
        <v>843</v>
      </c>
      <c r="D181" s="833" t="s">
        <v>1340</v>
      </c>
      <c r="E181" s="834" t="s">
        <v>851</v>
      </c>
      <c r="F181" s="832" t="s">
        <v>840</v>
      </c>
      <c r="G181" s="832" t="s">
        <v>1080</v>
      </c>
      <c r="H181" s="832" t="s">
        <v>556</v>
      </c>
      <c r="I181" s="832" t="s">
        <v>1081</v>
      </c>
      <c r="J181" s="832" t="s">
        <v>1082</v>
      </c>
      <c r="K181" s="832" t="s">
        <v>1083</v>
      </c>
      <c r="L181" s="835">
        <v>35.11</v>
      </c>
      <c r="M181" s="835">
        <v>421.32</v>
      </c>
      <c r="N181" s="832">
        <v>12</v>
      </c>
      <c r="O181" s="836">
        <v>2</v>
      </c>
      <c r="P181" s="835">
        <v>315.99</v>
      </c>
      <c r="Q181" s="837">
        <v>0.75</v>
      </c>
      <c r="R181" s="832">
        <v>9</v>
      </c>
      <c r="S181" s="837">
        <v>0.75</v>
      </c>
      <c r="T181" s="836">
        <v>1.5</v>
      </c>
      <c r="U181" s="838">
        <v>0.75</v>
      </c>
    </row>
    <row r="182" spans="1:21" ht="14.4" customHeight="1" x14ac:dyDescent="0.3">
      <c r="A182" s="831">
        <v>22</v>
      </c>
      <c r="B182" s="832" t="s">
        <v>839</v>
      </c>
      <c r="C182" s="832" t="s">
        <v>843</v>
      </c>
      <c r="D182" s="833" t="s">
        <v>1340</v>
      </c>
      <c r="E182" s="834" t="s">
        <v>851</v>
      </c>
      <c r="F182" s="832" t="s">
        <v>840</v>
      </c>
      <c r="G182" s="832" t="s">
        <v>1084</v>
      </c>
      <c r="H182" s="832" t="s">
        <v>556</v>
      </c>
      <c r="I182" s="832" t="s">
        <v>1085</v>
      </c>
      <c r="J182" s="832" t="s">
        <v>1086</v>
      </c>
      <c r="K182" s="832" t="s">
        <v>1087</v>
      </c>
      <c r="L182" s="835">
        <v>143.34</v>
      </c>
      <c r="M182" s="835">
        <v>430.02</v>
      </c>
      <c r="N182" s="832">
        <v>3</v>
      </c>
      <c r="O182" s="836">
        <v>0.5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" customHeight="1" x14ac:dyDescent="0.3">
      <c r="A183" s="831">
        <v>22</v>
      </c>
      <c r="B183" s="832" t="s">
        <v>839</v>
      </c>
      <c r="C183" s="832" t="s">
        <v>843</v>
      </c>
      <c r="D183" s="833" t="s">
        <v>1340</v>
      </c>
      <c r="E183" s="834" t="s">
        <v>851</v>
      </c>
      <c r="F183" s="832" t="s">
        <v>840</v>
      </c>
      <c r="G183" s="832" t="s">
        <v>942</v>
      </c>
      <c r="H183" s="832" t="s">
        <v>603</v>
      </c>
      <c r="I183" s="832" t="s">
        <v>1088</v>
      </c>
      <c r="J183" s="832" t="s">
        <v>1089</v>
      </c>
      <c r="K183" s="832" t="s">
        <v>1090</v>
      </c>
      <c r="L183" s="835">
        <v>111.22</v>
      </c>
      <c r="M183" s="835">
        <v>111.22</v>
      </c>
      <c r="N183" s="832">
        <v>1</v>
      </c>
      <c r="O183" s="836">
        <v>1</v>
      </c>
      <c r="P183" s="835">
        <v>111.22</v>
      </c>
      <c r="Q183" s="837">
        <v>1</v>
      </c>
      <c r="R183" s="832">
        <v>1</v>
      </c>
      <c r="S183" s="837">
        <v>1</v>
      </c>
      <c r="T183" s="836">
        <v>1</v>
      </c>
      <c r="U183" s="838">
        <v>1</v>
      </c>
    </row>
    <row r="184" spans="1:21" ht="14.4" customHeight="1" x14ac:dyDescent="0.3">
      <c r="A184" s="831">
        <v>22</v>
      </c>
      <c r="B184" s="832" t="s">
        <v>839</v>
      </c>
      <c r="C184" s="832" t="s">
        <v>843</v>
      </c>
      <c r="D184" s="833" t="s">
        <v>1340</v>
      </c>
      <c r="E184" s="834" t="s">
        <v>851</v>
      </c>
      <c r="F184" s="832" t="s">
        <v>840</v>
      </c>
      <c r="G184" s="832" t="s">
        <v>942</v>
      </c>
      <c r="H184" s="832" t="s">
        <v>556</v>
      </c>
      <c r="I184" s="832" t="s">
        <v>1091</v>
      </c>
      <c r="J184" s="832" t="s">
        <v>1092</v>
      </c>
      <c r="K184" s="832" t="s">
        <v>1093</v>
      </c>
      <c r="L184" s="835">
        <v>149.52000000000001</v>
      </c>
      <c r="M184" s="835">
        <v>149.52000000000001</v>
      </c>
      <c r="N184" s="832">
        <v>1</v>
      </c>
      <c r="O184" s="836">
        <v>0.5</v>
      </c>
      <c r="P184" s="835"/>
      <c r="Q184" s="837">
        <v>0</v>
      </c>
      <c r="R184" s="832"/>
      <c r="S184" s="837">
        <v>0</v>
      </c>
      <c r="T184" s="836"/>
      <c r="U184" s="838">
        <v>0</v>
      </c>
    </row>
    <row r="185" spans="1:21" ht="14.4" customHeight="1" x14ac:dyDescent="0.3">
      <c r="A185" s="831">
        <v>22</v>
      </c>
      <c r="B185" s="832" t="s">
        <v>839</v>
      </c>
      <c r="C185" s="832" t="s">
        <v>843</v>
      </c>
      <c r="D185" s="833" t="s">
        <v>1340</v>
      </c>
      <c r="E185" s="834" t="s">
        <v>851</v>
      </c>
      <c r="F185" s="832" t="s">
        <v>840</v>
      </c>
      <c r="G185" s="832" t="s">
        <v>946</v>
      </c>
      <c r="H185" s="832" t="s">
        <v>556</v>
      </c>
      <c r="I185" s="832" t="s">
        <v>947</v>
      </c>
      <c r="J185" s="832" t="s">
        <v>948</v>
      </c>
      <c r="K185" s="832" t="s">
        <v>949</v>
      </c>
      <c r="L185" s="835">
        <v>196.2</v>
      </c>
      <c r="M185" s="835">
        <v>196.2</v>
      </c>
      <c r="N185" s="832">
        <v>1</v>
      </c>
      <c r="O185" s="836">
        <v>0.5</v>
      </c>
      <c r="P185" s="835">
        <v>196.2</v>
      </c>
      <c r="Q185" s="837">
        <v>1</v>
      </c>
      <c r="R185" s="832">
        <v>1</v>
      </c>
      <c r="S185" s="837">
        <v>1</v>
      </c>
      <c r="T185" s="836">
        <v>0.5</v>
      </c>
      <c r="U185" s="838">
        <v>1</v>
      </c>
    </row>
    <row r="186" spans="1:21" ht="14.4" customHeight="1" x14ac:dyDescent="0.3">
      <c r="A186" s="831">
        <v>22</v>
      </c>
      <c r="B186" s="832" t="s">
        <v>839</v>
      </c>
      <c r="C186" s="832" t="s">
        <v>843</v>
      </c>
      <c r="D186" s="833" t="s">
        <v>1340</v>
      </c>
      <c r="E186" s="834" t="s">
        <v>851</v>
      </c>
      <c r="F186" s="832" t="s">
        <v>840</v>
      </c>
      <c r="G186" s="832" t="s">
        <v>1094</v>
      </c>
      <c r="H186" s="832" t="s">
        <v>556</v>
      </c>
      <c r="I186" s="832" t="s">
        <v>1095</v>
      </c>
      <c r="J186" s="832" t="s">
        <v>1096</v>
      </c>
      <c r="K186" s="832" t="s">
        <v>1097</v>
      </c>
      <c r="L186" s="835">
        <v>115.26</v>
      </c>
      <c r="M186" s="835">
        <v>115.26</v>
      </c>
      <c r="N186" s="832">
        <v>1</v>
      </c>
      <c r="O186" s="836">
        <v>1</v>
      </c>
      <c r="P186" s="835">
        <v>115.26</v>
      </c>
      <c r="Q186" s="837">
        <v>1</v>
      </c>
      <c r="R186" s="832">
        <v>1</v>
      </c>
      <c r="S186" s="837">
        <v>1</v>
      </c>
      <c r="T186" s="836">
        <v>1</v>
      </c>
      <c r="U186" s="838">
        <v>1</v>
      </c>
    </row>
    <row r="187" spans="1:21" ht="14.4" customHeight="1" x14ac:dyDescent="0.3">
      <c r="A187" s="831">
        <v>22</v>
      </c>
      <c r="B187" s="832" t="s">
        <v>839</v>
      </c>
      <c r="C187" s="832" t="s">
        <v>843</v>
      </c>
      <c r="D187" s="833" t="s">
        <v>1340</v>
      </c>
      <c r="E187" s="834" t="s">
        <v>851</v>
      </c>
      <c r="F187" s="832" t="s">
        <v>840</v>
      </c>
      <c r="G187" s="832" t="s">
        <v>1094</v>
      </c>
      <c r="H187" s="832" t="s">
        <v>556</v>
      </c>
      <c r="I187" s="832" t="s">
        <v>1095</v>
      </c>
      <c r="J187" s="832" t="s">
        <v>1096</v>
      </c>
      <c r="K187" s="832" t="s">
        <v>1097</v>
      </c>
      <c r="L187" s="835">
        <v>97.96</v>
      </c>
      <c r="M187" s="835">
        <v>195.92</v>
      </c>
      <c r="N187" s="832">
        <v>2</v>
      </c>
      <c r="O187" s="836">
        <v>1.5</v>
      </c>
      <c r="P187" s="835">
        <v>195.92</v>
      </c>
      <c r="Q187" s="837">
        <v>1</v>
      </c>
      <c r="R187" s="832">
        <v>2</v>
      </c>
      <c r="S187" s="837">
        <v>1</v>
      </c>
      <c r="T187" s="836">
        <v>1.5</v>
      </c>
      <c r="U187" s="838">
        <v>1</v>
      </c>
    </row>
    <row r="188" spans="1:21" ht="14.4" customHeight="1" x14ac:dyDescent="0.3">
      <c r="A188" s="831">
        <v>22</v>
      </c>
      <c r="B188" s="832" t="s">
        <v>839</v>
      </c>
      <c r="C188" s="832" t="s">
        <v>843</v>
      </c>
      <c r="D188" s="833" t="s">
        <v>1340</v>
      </c>
      <c r="E188" s="834" t="s">
        <v>851</v>
      </c>
      <c r="F188" s="832" t="s">
        <v>840</v>
      </c>
      <c r="G188" s="832" t="s">
        <v>899</v>
      </c>
      <c r="H188" s="832" t="s">
        <v>556</v>
      </c>
      <c r="I188" s="832" t="s">
        <v>1098</v>
      </c>
      <c r="J188" s="832" t="s">
        <v>901</v>
      </c>
      <c r="K188" s="832" t="s">
        <v>963</v>
      </c>
      <c r="L188" s="835">
        <v>105.32</v>
      </c>
      <c r="M188" s="835">
        <v>210.64</v>
      </c>
      <c r="N188" s="832">
        <v>2</v>
      </c>
      <c r="O188" s="836">
        <v>1.5</v>
      </c>
      <c r="P188" s="835">
        <v>210.64</v>
      </c>
      <c r="Q188" s="837">
        <v>1</v>
      </c>
      <c r="R188" s="832">
        <v>2</v>
      </c>
      <c r="S188" s="837">
        <v>1</v>
      </c>
      <c r="T188" s="836">
        <v>1.5</v>
      </c>
      <c r="U188" s="838">
        <v>1</v>
      </c>
    </row>
    <row r="189" spans="1:21" ht="14.4" customHeight="1" x14ac:dyDescent="0.3">
      <c r="A189" s="831">
        <v>22</v>
      </c>
      <c r="B189" s="832" t="s">
        <v>839</v>
      </c>
      <c r="C189" s="832" t="s">
        <v>843</v>
      </c>
      <c r="D189" s="833" t="s">
        <v>1340</v>
      </c>
      <c r="E189" s="834" t="s">
        <v>851</v>
      </c>
      <c r="F189" s="832" t="s">
        <v>840</v>
      </c>
      <c r="G189" s="832" t="s">
        <v>899</v>
      </c>
      <c r="H189" s="832" t="s">
        <v>556</v>
      </c>
      <c r="I189" s="832" t="s">
        <v>954</v>
      </c>
      <c r="J189" s="832" t="s">
        <v>955</v>
      </c>
      <c r="K189" s="832" t="s">
        <v>902</v>
      </c>
      <c r="L189" s="835">
        <v>35.11</v>
      </c>
      <c r="M189" s="835">
        <v>35.11</v>
      </c>
      <c r="N189" s="832">
        <v>1</v>
      </c>
      <c r="O189" s="836">
        <v>0.5</v>
      </c>
      <c r="P189" s="835">
        <v>35.11</v>
      </c>
      <c r="Q189" s="837">
        <v>1</v>
      </c>
      <c r="R189" s="832">
        <v>1</v>
      </c>
      <c r="S189" s="837">
        <v>1</v>
      </c>
      <c r="T189" s="836">
        <v>0.5</v>
      </c>
      <c r="U189" s="838">
        <v>1</v>
      </c>
    </row>
    <row r="190" spans="1:21" ht="14.4" customHeight="1" x14ac:dyDescent="0.3">
      <c r="A190" s="831">
        <v>22</v>
      </c>
      <c r="B190" s="832" t="s">
        <v>839</v>
      </c>
      <c r="C190" s="832" t="s">
        <v>843</v>
      </c>
      <c r="D190" s="833" t="s">
        <v>1340</v>
      </c>
      <c r="E190" s="834" t="s">
        <v>851</v>
      </c>
      <c r="F190" s="832" t="s">
        <v>840</v>
      </c>
      <c r="G190" s="832" t="s">
        <v>899</v>
      </c>
      <c r="H190" s="832" t="s">
        <v>603</v>
      </c>
      <c r="I190" s="832" t="s">
        <v>1099</v>
      </c>
      <c r="J190" s="832" t="s">
        <v>957</v>
      </c>
      <c r="K190" s="832" t="s">
        <v>949</v>
      </c>
      <c r="L190" s="835">
        <v>234.07</v>
      </c>
      <c r="M190" s="835">
        <v>234.07</v>
      </c>
      <c r="N190" s="832">
        <v>1</v>
      </c>
      <c r="O190" s="836">
        <v>0.5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22</v>
      </c>
      <c r="B191" s="832" t="s">
        <v>839</v>
      </c>
      <c r="C191" s="832" t="s">
        <v>843</v>
      </c>
      <c r="D191" s="833" t="s">
        <v>1340</v>
      </c>
      <c r="E191" s="834" t="s">
        <v>851</v>
      </c>
      <c r="F191" s="832" t="s">
        <v>840</v>
      </c>
      <c r="G191" s="832" t="s">
        <v>899</v>
      </c>
      <c r="H191" s="832" t="s">
        <v>556</v>
      </c>
      <c r="I191" s="832" t="s">
        <v>1100</v>
      </c>
      <c r="J191" s="832" t="s">
        <v>955</v>
      </c>
      <c r="K191" s="832" t="s">
        <v>1101</v>
      </c>
      <c r="L191" s="835">
        <v>117.03</v>
      </c>
      <c r="M191" s="835">
        <v>117.03</v>
      </c>
      <c r="N191" s="832">
        <v>1</v>
      </c>
      <c r="O191" s="836">
        <v>0.5</v>
      </c>
      <c r="P191" s="835">
        <v>117.03</v>
      </c>
      <c r="Q191" s="837">
        <v>1</v>
      </c>
      <c r="R191" s="832">
        <v>1</v>
      </c>
      <c r="S191" s="837">
        <v>1</v>
      </c>
      <c r="T191" s="836">
        <v>0.5</v>
      </c>
      <c r="U191" s="838">
        <v>1</v>
      </c>
    </row>
    <row r="192" spans="1:21" ht="14.4" customHeight="1" x14ac:dyDescent="0.3">
      <c r="A192" s="831">
        <v>22</v>
      </c>
      <c r="B192" s="832" t="s">
        <v>839</v>
      </c>
      <c r="C192" s="832" t="s">
        <v>843</v>
      </c>
      <c r="D192" s="833" t="s">
        <v>1340</v>
      </c>
      <c r="E192" s="834" t="s">
        <v>851</v>
      </c>
      <c r="F192" s="832" t="s">
        <v>840</v>
      </c>
      <c r="G192" s="832" t="s">
        <v>1102</v>
      </c>
      <c r="H192" s="832" t="s">
        <v>603</v>
      </c>
      <c r="I192" s="832" t="s">
        <v>1103</v>
      </c>
      <c r="J192" s="832" t="s">
        <v>1104</v>
      </c>
      <c r="K192" s="832" t="s">
        <v>1105</v>
      </c>
      <c r="L192" s="835">
        <v>207.45</v>
      </c>
      <c r="M192" s="835">
        <v>414.9</v>
      </c>
      <c r="N192" s="832">
        <v>2</v>
      </c>
      <c r="O192" s="836">
        <v>2</v>
      </c>
      <c r="P192" s="835">
        <v>414.9</v>
      </c>
      <c r="Q192" s="837">
        <v>1</v>
      </c>
      <c r="R192" s="832">
        <v>2</v>
      </c>
      <c r="S192" s="837">
        <v>1</v>
      </c>
      <c r="T192" s="836">
        <v>2</v>
      </c>
      <c r="U192" s="838">
        <v>1</v>
      </c>
    </row>
    <row r="193" spans="1:21" ht="14.4" customHeight="1" x14ac:dyDescent="0.3">
      <c r="A193" s="831">
        <v>22</v>
      </c>
      <c r="B193" s="832" t="s">
        <v>839</v>
      </c>
      <c r="C193" s="832" t="s">
        <v>843</v>
      </c>
      <c r="D193" s="833" t="s">
        <v>1340</v>
      </c>
      <c r="E193" s="834" t="s">
        <v>851</v>
      </c>
      <c r="F193" s="832" t="s">
        <v>840</v>
      </c>
      <c r="G193" s="832" t="s">
        <v>1106</v>
      </c>
      <c r="H193" s="832" t="s">
        <v>556</v>
      </c>
      <c r="I193" s="832" t="s">
        <v>1107</v>
      </c>
      <c r="J193" s="832" t="s">
        <v>1108</v>
      </c>
      <c r="K193" s="832" t="s">
        <v>1109</v>
      </c>
      <c r="L193" s="835">
        <v>158.99</v>
      </c>
      <c r="M193" s="835">
        <v>158.99</v>
      </c>
      <c r="N193" s="832">
        <v>1</v>
      </c>
      <c r="O193" s="836">
        <v>1</v>
      </c>
      <c r="P193" s="835">
        <v>158.99</v>
      </c>
      <c r="Q193" s="837">
        <v>1</v>
      </c>
      <c r="R193" s="832">
        <v>1</v>
      </c>
      <c r="S193" s="837">
        <v>1</v>
      </c>
      <c r="T193" s="836">
        <v>1</v>
      </c>
      <c r="U193" s="838">
        <v>1</v>
      </c>
    </row>
    <row r="194" spans="1:21" ht="14.4" customHeight="1" x14ac:dyDescent="0.3">
      <c r="A194" s="831">
        <v>22</v>
      </c>
      <c r="B194" s="832" t="s">
        <v>839</v>
      </c>
      <c r="C194" s="832" t="s">
        <v>843</v>
      </c>
      <c r="D194" s="833" t="s">
        <v>1340</v>
      </c>
      <c r="E194" s="834" t="s">
        <v>851</v>
      </c>
      <c r="F194" s="832" t="s">
        <v>840</v>
      </c>
      <c r="G194" s="832" t="s">
        <v>1110</v>
      </c>
      <c r="H194" s="832" t="s">
        <v>556</v>
      </c>
      <c r="I194" s="832" t="s">
        <v>1111</v>
      </c>
      <c r="J194" s="832" t="s">
        <v>1112</v>
      </c>
      <c r="K194" s="832" t="s">
        <v>1113</v>
      </c>
      <c r="L194" s="835">
        <v>47.47</v>
      </c>
      <c r="M194" s="835">
        <v>94.94</v>
      </c>
      <c r="N194" s="832">
        <v>2</v>
      </c>
      <c r="O194" s="836">
        <v>2</v>
      </c>
      <c r="P194" s="835">
        <v>47.47</v>
      </c>
      <c r="Q194" s="837">
        <v>0.5</v>
      </c>
      <c r="R194" s="832">
        <v>1</v>
      </c>
      <c r="S194" s="837">
        <v>0.5</v>
      </c>
      <c r="T194" s="836">
        <v>1</v>
      </c>
      <c r="U194" s="838">
        <v>0.5</v>
      </c>
    </row>
    <row r="195" spans="1:21" ht="14.4" customHeight="1" x14ac:dyDescent="0.3">
      <c r="A195" s="831">
        <v>22</v>
      </c>
      <c r="B195" s="832" t="s">
        <v>839</v>
      </c>
      <c r="C195" s="832" t="s">
        <v>843</v>
      </c>
      <c r="D195" s="833" t="s">
        <v>1340</v>
      </c>
      <c r="E195" s="834" t="s">
        <v>851</v>
      </c>
      <c r="F195" s="832" t="s">
        <v>840</v>
      </c>
      <c r="G195" s="832" t="s">
        <v>1110</v>
      </c>
      <c r="H195" s="832" t="s">
        <v>556</v>
      </c>
      <c r="I195" s="832" t="s">
        <v>1114</v>
      </c>
      <c r="J195" s="832" t="s">
        <v>1115</v>
      </c>
      <c r="K195" s="832" t="s">
        <v>1116</v>
      </c>
      <c r="L195" s="835">
        <v>0</v>
      </c>
      <c r="M195" s="835">
        <v>0</v>
      </c>
      <c r="N195" s="832">
        <v>1</v>
      </c>
      <c r="O195" s="836">
        <v>0.5</v>
      </c>
      <c r="P195" s="835"/>
      <c r="Q195" s="837"/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22</v>
      </c>
      <c r="B196" s="832" t="s">
        <v>839</v>
      </c>
      <c r="C196" s="832" t="s">
        <v>843</v>
      </c>
      <c r="D196" s="833" t="s">
        <v>1340</v>
      </c>
      <c r="E196" s="834" t="s">
        <v>851</v>
      </c>
      <c r="F196" s="832" t="s">
        <v>840</v>
      </c>
      <c r="G196" s="832" t="s">
        <v>1117</v>
      </c>
      <c r="H196" s="832" t="s">
        <v>556</v>
      </c>
      <c r="I196" s="832" t="s">
        <v>1118</v>
      </c>
      <c r="J196" s="832" t="s">
        <v>1119</v>
      </c>
      <c r="K196" s="832" t="s">
        <v>1120</v>
      </c>
      <c r="L196" s="835">
        <v>23.72</v>
      </c>
      <c r="M196" s="835">
        <v>71.16</v>
      </c>
      <c r="N196" s="832">
        <v>3</v>
      </c>
      <c r="O196" s="836">
        <v>1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" customHeight="1" x14ac:dyDescent="0.3">
      <c r="A197" s="831">
        <v>22</v>
      </c>
      <c r="B197" s="832" t="s">
        <v>839</v>
      </c>
      <c r="C197" s="832" t="s">
        <v>843</v>
      </c>
      <c r="D197" s="833" t="s">
        <v>1340</v>
      </c>
      <c r="E197" s="834" t="s">
        <v>851</v>
      </c>
      <c r="F197" s="832" t="s">
        <v>840</v>
      </c>
      <c r="G197" s="832" t="s">
        <v>964</v>
      </c>
      <c r="H197" s="832" t="s">
        <v>556</v>
      </c>
      <c r="I197" s="832" t="s">
        <v>965</v>
      </c>
      <c r="J197" s="832" t="s">
        <v>966</v>
      </c>
      <c r="K197" s="832" t="s">
        <v>967</v>
      </c>
      <c r="L197" s="835">
        <v>182.22</v>
      </c>
      <c r="M197" s="835">
        <v>546.66</v>
      </c>
      <c r="N197" s="832">
        <v>3</v>
      </c>
      <c r="O197" s="836">
        <v>2.5</v>
      </c>
      <c r="P197" s="835">
        <v>546.66</v>
      </c>
      <c r="Q197" s="837">
        <v>1</v>
      </c>
      <c r="R197" s="832">
        <v>3</v>
      </c>
      <c r="S197" s="837">
        <v>1</v>
      </c>
      <c r="T197" s="836">
        <v>2.5</v>
      </c>
      <c r="U197" s="838">
        <v>1</v>
      </c>
    </row>
    <row r="198" spans="1:21" ht="14.4" customHeight="1" x14ac:dyDescent="0.3">
      <c r="A198" s="831">
        <v>22</v>
      </c>
      <c r="B198" s="832" t="s">
        <v>839</v>
      </c>
      <c r="C198" s="832" t="s">
        <v>843</v>
      </c>
      <c r="D198" s="833" t="s">
        <v>1340</v>
      </c>
      <c r="E198" s="834" t="s">
        <v>851</v>
      </c>
      <c r="F198" s="832" t="s">
        <v>840</v>
      </c>
      <c r="G198" s="832" t="s">
        <v>1061</v>
      </c>
      <c r="H198" s="832" t="s">
        <v>556</v>
      </c>
      <c r="I198" s="832" t="s">
        <v>1062</v>
      </c>
      <c r="J198" s="832" t="s">
        <v>1063</v>
      </c>
      <c r="K198" s="832" t="s">
        <v>1064</v>
      </c>
      <c r="L198" s="835">
        <v>46.75</v>
      </c>
      <c r="M198" s="835">
        <v>187</v>
      </c>
      <c r="N198" s="832">
        <v>4</v>
      </c>
      <c r="O198" s="836">
        <v>1</v>
      </c>
      <c r="P198" s="835">
        <v>187</v>
      </c>
      <c r="Q198" s="837">
        <v>1</v>
      </c>
      <c r="R198" s="832">
        <v>4</v>
      </c>
      <c r="S198" s="837">
        <v>1</v>
      </c>
      <c r="T198" s="836">
        <v>1</v>
      </c>
      <c r="U198" s="838">
        <v>1</v>
      </c>
    </row>
    <row r="199" spans="1:21" ht="14.4" customHeight="1" x14ac:dyDescent="0.3">
      <c r="A199" s="831">
        <v>22</v>
      </c>
      <c r="B199" s="832" t="s">
        <v>839</v>
      </c>
      <c r="C199" s="832" t="s">
        <v>843</v>
      </c>
      <c r="D199" s="833" t="s">
        <v>1340</v>
      </c>
      <c r="E199" s="834" t="s">
        <v>851</v>
      </c>
      <c r="F199" s="832" t="s">
        <v>840</v>
      </c>
      <c r="G199" s="832" t="s">
        <v>1121</v>
      </c>
      <c r="H199" s="832" t="s">
        <v>556</v>
      </c>
      <c r="I199" s="832" t="s">
        <v>1122</v>
      </c>
      <c r="J199" s="832" t="s">
        <v>1123</v>
      </c>
      <c r="K199" s="832" t="s">
        <v>1124</v>
      </c>
      <c r="L199" s="835">
        <v>0</v>
      </c>
      <c r="M199" s="835">
        <v>0</v>
      </c>
      <c r="N199" s="832">
        <v>1</v>
      </c>
      <c r="O199" s="836">
        <v>1</v>
      </c>
      <c r="P199" s="835"/>
      <c r="Q199" s="837"/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22</v>
      </c>
      <c r="B200" s="832" t="s">
        <v>839</v>
      </c>
      <c r="C200" s="832" t="s">
        <v>843</v>
      </c>
      <c r="D200" s="833" t="s">
        <v>1340</v>
      </c>
      <c r="E200" s="834" t="s">
        <v>851</v>
      </c>
      <c r="F200" s="832" t="s">
        <v>840</v>
      </c>
      <c r="G200" s="832" t="s">
        <v>1125</v>
      </c>
      <c r="H200" s="832" t="s">
        <v>556</v>
      </c>
      <c r="I200" s="832" t="s">
        <v>1126</v>
      </c>
      <c r="J200" s="832" t="s">
        <v>1127</v>
      </c>
      <c r="K200" s="832" t="s">
        <v>1128</v>
      </c>
      <c r="L200" s="835">
        <v>3480.65</v>
      </c>
      <c r="M200" s="835">
        <v>3480.65</v>
      </c>
      <c r="N200" s="832">
        <v>1</v>
      </c>
      <c r="O200" s="836">
        <v>0.5</v>
      </c>
      <c r="P200" s="835">
        <v>3480.65</v>
      </c>
      <c r="Q200" s="837">
        <v>1</v>
      </c>
      <c r="R200" s="832">
        <v>1</v>
      </c>
      <c r="S200" s="837">
        <v>1</v>
      </c>
      <c r="T200" s="836">
        <v>0.5</v>
      </c>
      <c r="U200" s="838">
        <v>1</v>
      </c>
    </row>
    <row r="201" spans="1:21" ht="14.4" customHeight="1" x14ac:dyDescent="0.3">
      <c r="A201" s="831">
        <v>22</v>
      </c>
      <c r="B201" s="832" t="s">
        <v>839</v>
      </c>
      <c r="C201" s="832" t="s">
        <v>843</v>
      </c>
      <c r="D201" s="833" t="s">
        <v>1340</v>
      </c>
      <c r="E201" s="834" t="s">
        <v>851</v>
      </c>
      <c r="F201" s="832" t="s">
        <v>840</v>
      </c>
      <c r="G201" s="832" t="s">
        <v>1129</v>
      </c>
      <c r="H201" s="832" t="s">
        <v>556</v>
      </c>
      <c r="I201" s="832" t="s">
        <v>1130</v>
      </c>
      <c r="J201" s="832" t="s">
        <v>1131</v>
      </c>
      <c r="K201" s="832" t="s">
        <v>1132</v>
      </c>
      <c r="L201" s="835">
        <v>107.27</v>
      </c>
      <c r="M201" s="835">
        <v>321.81</v>
      </c>
      <c r="N201" s="832">
        <v>3</v>
      </c>
      <c r="O201" s="836">
        <v>2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22</v>
      </c>
      <c r="B202" s="832" t="s">
        <v>839</v>
      </c>
      <c r="C202" s="832" t="s">
        <v>843</v>
      </c>
      <c r="D202" s="833" t="s">
        <v>1340</v>
      </c>
      <c r="E202" s="834" t="s">
        <v>851</v>
      </c>
      <c r="F202" s="832" t="s">
        <v>840</v>
      </c>
      <c r="G202" s="832" t="s">
        <v>1133</v>
      </c>
      <c r="H202" s="832" t="s">
        <v>556</v>
      </c>
      <c r="I202" s="832" t="s">
        <v>1134</v>
      </c>
      <c r="J202" s="832" t="s">
        <v>1135</v>
      </c>
      <c r="K202" s="832" t="s">
        <v>1136</v>
      </c>
      <c r="L202" s="835">
        <v>0</v>
      </c>
      <c r="M202" s="835">
        <v>0</v>
      </c>
      <c r="N202" s="832">
        <v>1</v>
      </c>
      <c r="O202" s="836">
        <v>0.5</v>
      </c>
      <c r="P202" s="835">
        <v>0</v>
      </c>
      <c r="Q202" s="837"/>
      <c r="R202" s="832">
        <v>1</v>
      </c>
      <c r="S202" s="837">
        <v>1</v>
      </c>
      <c r="T202" s="836">
        <v>0.5</v>
      </c>
      <c r="U202" s="838">
        <v>1</v>
      </c>
    </row>
    <row r="203" spans="1:21" ht="14.4" customHeight="1" x14ac:dyDescent="0.3">
      <c r="A203" s="831">
        <v>22</v>
      </c>
      <c r="B203" s="832" t="s">
        <v>839</v>
      </c>
      <c r="C203" s="832" t="s">
        <v>843</v>
      </c>
      <c r="D203" s="833" t="s">
        <v>1340</v>
      </c>
      <c r="E203" s="834" t="s">
        <v>851</v>
      </c>
      <c r="F203" s="832" t="s">
        <v>840</v>
      </c>
      <c r="G203" s="832" t="s">
        <v>968</v>
      </c>
      <c r="H203" s="832" t="s">
        <v>556</v>
      </c>
      <c r="I203" s="832" t="s">
        <v>1137</v>
      </c>
      <c r="J203" s="832" t="s">
        <v>970</v>
      </c>
      <c r="K203" s="832"/>
      <c r="L203" s="835">
        <v>0</v>
      </c>
      <c r="M203" s="835">
        <v>0</v>
      </c>
      <c r="N203" s="832">
        <v>1</v>
      </c>
      <c r="O203" s="836">
        <v>0.5</v>
      </c>
      <c r="P203" s="835">
        <v>0</v>
      </c>
      <c r="Q203" s="837"/>
      <c r="R203" s="832">
        <v>1</v>
      </c>
      <c r="S203" s="837">
        <v>1</v>
      </c>
      <c r="T203" s="836">
        <v>0.5</v>
      </c>
      <c r="U203" s="838">
        <v>1</v>
      </c>
    </row>
    <row r="204" spans="1:21" ht="14.4" customHeight="1" x14ac:dyDescent="0.3">
      <c r="A204" s="831">
        <v>22</v>
      </c>
      <c r="B204" s="832" t="s">
        <v>839</v>
      </c>
      <c r="C204" s="832" t="s">
        <v>843</v>
      </c>
      <c r="D204" s="833" t="s">
        <v>1340</v>
      </c>
      <c r="E204" s="834" t="s">
        <v>851</v>
      </c>
      <c r="F204" s="832" t="s">
        <v>840</v>
      </c>
      <c r="G204" s="832" t="s">
        <v>971</v>
      </c>
      <c r="H204" s="832" t="s">
        <v>556</v>
      </c>
      <c r="I204" s="832" t="s">
        <v>972</v>
      </c>
      <c r="J204" s="832" t="s">
        <v>973</v>
      </c>
      <c r="K204" s="832" t="s">
        <v>974</v>
      </c>
      <c r="L204" s="835">
        <v>48.09</v>
      </c>
      <c r="M204" s="835">
        <v>48.09</v>
      </c>
      <c r="N204" s="832">
        <v>1</v>
      </c>
      <c r="O204" s="836">
        <v>0.5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" customHeight="1" x14ac:dyDescent="0.3">
      <c r="A205" s="831">
        <v>22</v>
      </c>
      <c r="B205" s="832" t="s">
        <v>839</v>
      </c>
      <c r="C205" s="832" t="s">
        <v>843</v>
      </c>
      <c r="D205" s="833" t="s">
        <v>1340</v>
      </c>
      <c r="E205" s="834" t="s">
        <v>851</v>
      </c>
      <c r="F205" s="832" t="s">
        <v>840</v>
      </c>
      <c r="G205" s="832" t="s">
        <v>971</v>
      </c>
      <c r="H205" s="832" t="s">
        <v>556</v>
      </c>
      <c r="I205" s="832" t="s">
        <v>1138</v>
      </c>
      <c r="J205" s="832" t="s">
        <v>1139</v>
      </c>
      <c r="K205" s="832" t="s">
        <v>1140</v>
      </c>
      <c r="L205" s="835">
        <v>89.91</v>
      </c>
      <c r="M205" s="835">
        <v>89.91</v>
      </c>
      <c r="N205" s="832">
        <v>1</v>
      </c>
      <c r="O205" s="836">
        <v>1</v>
      </c>
      <c r="P205" s="835">
        <v>89.91</v>
      </c>
      <c r="Q205" s="837">
        <v>1</v>
      </c>
      <c r="R205" s="832">
        <v>1</v>
      </c>
      <c r="S205" s="837">
        <v>1</v>
      </c>
      <c r="T205" s="836">
        <v>1</v>
      </c>
      <c r="U205" s="838">
        <v>1</v>
      </c>
    </row>
    <row r="206" spans="1:21" ht="14.4" customHeight="1" x14ac:dyDescent="0.3">
      <c r="A206" s="831">
        <v>22</v>
      </c>
      <c r="B206" s="832" t="s">
        <v>839</v>
      </c>
      <c r="C206" s="832" t="s">
        <v>843</v>
      </c>
      <c r="D206" s="833" t="s">
        <v>1340</v>
      </c>
      <c r="E206" s="834" t="s">
        <v>851</v>
      </c>
      <c r="F206" s="832" t="s">
        <v>840</v>
      </c>
      <c r="G206" s="832" t="s">
        <v>1141</v>
      </c>
      <c r="H206" s="832" t="s">
        <v>556</v>
      </c>
      <c r="I206" s="832" t="s">
        <v>1142</v>
      </c>
      <c r="J206" s="832" t="s">
        <v>1143</v>
      </c>
      <c r="K206" s="832" t="s">
        <v>1144</v>
      </c>
      <c r="L206" s="835">
        <v>49.38</v>
      </c>
      <c r="M206" s="835">
        <v>49.38</v>
      </c>
      <c r="N206" s="832">
        <v>1</v>
      </c>
      <c r="O206" s="836">
        <v>1</v>
      </c>
      <c r="P206" s="835"/>
      <c r="Q206" s="837">
        <v>0</v>
      </c>
      <c r="R206" s="832"/>
      <c r="S206" s="837">
        <v>0</v>
      </c>
      <c r="T206" s="836"/>
      <c r="U206" s="838">
        <v>0</v>
      </c>
    </row>
    <row r="207" spans="1:21" ht="14.4" customHeight="1" x14ac:dyDescent="0.3">
      <c r="A207" s="831">
        <v>22</v>
      </c>
      <c r="B207" s="832" t="s">
        <v>839</v>
      </c>
      <c r="C207" s="832" t="s">
        <v>843</v>
      </c>
      <c r="D207" s="833" t="s">
        <v>1340</v>
      </c>
      <c r="E207" s="834" t="s">
        <v>851</v>
      </c>
      <c r="F207" s="832" t="s">
        <v>840</v>
      </c>
      <c r="G207" s="832" t="s">
        <v>975</v>
      </c>
      <c r="H207" s="832" t="s">
        <v>556</v>
      </c>
      <c r="I207" s="832" t="s">
        <v>976</v>
      </c>
      <c r="J207" s="832" t="s">
        <v>977</v>
      </c>
      <c r="K207" s="832" t="s">
        <v>978</v>
      </c>
      <c r="L207" s="835">
        <v>38.5</v>
      </c>
      <c r="M207" s="835">
        <v>38.5</v>
      </c>
      <c r="N207" s="832">
        <v>1</v>
      </c>
      <c r="O207" s="836">
        <v>1</v>
      </c>
      <c r="P207" s="835">
        <v>38.5</v>
      </c>
      <c r="Q207" s="837">
        <v>1</v>
      </c>
      <c r="R207" s="832">
        <v>1</v>
      </c>
      <c r="S207" s="837">
        <v>1</v>
      </c>
      <c r="T207" s="836">
        <v>1</v>
      </c>
      <c r="U207" s="838">
        <v>1</v>
      </c>
    </row>
    <row r="208" spans="1:21" ht="14.4" customHeight="1" x14ac:dyDescent="0.3">
      <c r="A208" s="831">
        <v>22</v>
      </c>
      <c r="B208" s="832" t="s">
        <v>839</v>
      </c>
      <c r="C208" s="832" t="s">
        <v>843</v>
      </c>
      <c r="D208" s="833" t="s">
        <v>1340</v>
      </c>
      <c r="E208" s="834" t="s">
        <v>851</v>
      </c>
      <c r="F208" s="832" t="s">
        <v>840</v>
      </c>
      <c r="G208" s="832" t="s">
        <v>1145</v>
      </c>
      <c r="H208" s="832" t="s">
        <v>556</v>
      </c>
      <c r="I208" s="832" t="s">
        <v>1146</v>
      </c>
      <c r="J208" s="832" t="s">
        <v>1147</v>
      </c>
      <c r="K208" s="832" t="s">
        <v>1050</v>
      </c>
      <c r="L208" s="835">
        <v>61.97</v>
      </c>
      <c r="M208" s="835">
        <v>61.97</v>
      </c>
      <c r="N208" s="832">
        <v>1</v>
      </c>
      <c r="O208" s="836">
        <v>1</v>
      </c>
      <c r="P208" s="835"/>
      <c r="Q208" s="837">
        <v>0</v>
      </c>
      <c r="R208" s="832"/>
      <c r="S208" s="837">
        <v>0</v>
      </c>
      <c r="T208" s="836"/>
      <c r="U208" s="838">
        <v>0</v>
      </c>
    </row>
    <row r="209" spans="1:21" ht="14.4" customHeight="1" x14ac:dyDescent="0.3">
      <c r="A209" s="831">
        <v>22</v>
      </c>
      <c r="B209" s="832" t="s">
        <v>839</v>
      </c>
      <c r="C209" s="832" t="s">
        <v>843</v>
      </c>
      <c r="D209" s="833" t="s">
        <v>1340</v>
      </c>
      <c r="E209" s="834" t="s">
        <v>851</v>
      </c>
      <c r="F209" s="832" t="s">
        <v>840</v>
      </c>
      <c r="G209" s="832" t="s">
        <v>1148</v>
      </c>
      <c r="H209" s="832" t="s">
        <v>556</v>
      </c>
      <c r="I209" s="832" t="s">
        <v>1149</v>
      </c>
      <c r="J209" s="832" t="s">
        <v>1150</v>
      </c>
      <c r="K209" s="832" t="s">
        <v>1151</v>
      </c>
      <c r="L209" s="835">
        <v>46.1</v>
      </c>
      <c r="M209" s="835">
        <v>46.1</v>
      </c>
      <c r="N209" s="832">
        <v>1</v>
      </c>
      <c r="O209" s="836">
        <v>1</v>
      </c>
      <c r="P209" s="835">
        <v>46.1</v>
      </c>
      <c r="Q209" s="837">
        <v>1</v>
      </c>
      <c r="R209" s="832">
        <v>1</v>
      </c>
      <c r="S209" s="837">
        <v>1</v>
      </c>
      <c r="T209" s="836">
        <v>1</v>
      </c>
      <c r="U209" s="838">
        <v>1</v>
      </c>
    </row>
    <row r="210" spans="1:21" ht="14.4" customHeight="1" x14ac:dyDescent="0.3">
      <c r="A210" s="831">
        <v>22</v>
      </c>
      <c r="B210" s="832" t="s">
        <v>839</v>
      </c>
      <c r="C210" s="832" t="s">
        <v>843</v>
      </c>
      <c r="D210" s="833" t="s">
        <v>1340</v>
      </c>
      <c r="E210" s="834" t="s">
        <v>851</v>
      </c>
      <c r="F210" s="832" t="s">
        <v>840</v>
      </c>
      <c r="G210" s="832" t="s">
        <v>859</v>
      </c>
      <c r="H210" s="832" t="s">
        <v>603</v>
      </c>
      <c r="I210" s="832" t="s">
        <v>860</v>
      </c>
      <c r="J210" s="832" t="s">
        <v>785</v>
      </c>
      <c r="K210" s="832" t="s">
        <v>861</v>
      </c>
      <c r="L210" s="835">
        <v>69.55</v>
      </c>
      <c r="M210" s="835">
        <v>486.85</v>
      </c>
      <c r="N210" s="832">
        <v>7</v>
      </c>
      <c r="O210" s="836">
        <v>6</v>
      </c>
      <c r="P210" s="835">
        <v>347.75</v>
      </c>
      <c r="Q210" s="837">
        <v>0.7142857142857143</v>
      </c>
      <c r="R210" s="832">
        <v>5</v>
      </c>
      <c r="S210" s="837">
        <v>0.7142857142857143</v>
      </c>
      <c r="T210" s="836">
        <v>4</v>
      </c>
      <c r="U210" s="838">
        <v>0.66666666666666663</v>
      </c>
    </row>
    <row r="211" spans="1:21" ht="14.4" customHeight="1" x14ac:dyDescent="0.3">
      <c r="A211" s="831">
        <v>22</v>
      </c>
      <c r="B211" s="832" t="s">
        <v>839</v>
      </c>
      <c r="C211" s="832" t="s">
        <v>843</v>
      </c>
      <c r="D211" s="833" t="s">
        <v>1340</v>
      </c>
      <c r="E211" s="834" t="s">
        <v>851</v>
      </c>
      <c r="F211" s="832" t="s">
        <v>840</v>
      </c>
      <c r="G211" s="832" t="s">
        <v>859</v>
      </c>
      <c r="H211" s="832" t="s">
        <v>603</v>
      </c>
      <c r="I211" s="832" t="s">
        <v>860</v>
      </c>
      <c r="J211" s="832" t="s">
        <v>785</v>
      </c>
      <c r="K211" s="832" t="s">
        <v>861</v>
      </c>
      <c r="L211" s="835">
        <v>74.08</v>
      </c>
      <c r="M211" s="835">
        <v>296.32</v>
      </c>
      <c r="N211" s="832">
        <v>4</v>
      </c>
      <c r="O211" s="836">
        <v>3.5</v>
      </c>
      <c r="P211" s="835">
        <v>148.16</v>
      </c>
      <c r="Q211" s="837">
        <v>0.5</v>
      </c>
      <c r="R211" s="832">
        <v>2</v>
      </c>
      <c r="S211" s="837">
        <v>0.5</v>
      </c>
      <c r="T211" s="836">
        <v>1.5</v>
      </c>
      <c r="U211" s="838">
        <v>0.42857142857142855</v>
      </c>
    </row>
    <row r="212" spans="1:21" ht="14.4" customHeight="1" x14ac:dyDescent="0.3">
      <c r="A212" s="831">
        <v>22</v>
      </c>
      <c r="B212" s="832" t="s">
        <v>839</v>
      </c>
      <c r="C212" s="832" t="s">
        <v>843</v>
      </c>
      <c r="D212" s="833" t="s">
        <v>1340</v>
      </c>
      <c r="E212" s="834" t="s">
        <v>851</v>
      </c>
      <c r="F212" s="832" t="s">
        <v>840</v>
      </c>
      <c r="G212" s="832" t="s">
        <v>859</v>
      </c>
      <c r="H212" s="832" t="s">
        <v>603</v>
      </c>
      <c r="I212" s="832" t="s">
        <v>784</v>
      </c>
      <c r="J212" s="832" t="s">
        <v>785</v>
      </c>
      <c r="K212" s="832" t="s">
        <v>786</v>
      </c>
      <c r="L212" s="835">
        <v>88.51</v>
      </c>
      <c r="M212" s="835">
        <v>531.06000000000006</v>
      </c>
      <c r="N212" s="832">
        <v>6</v>
      </c>
      <c r="O212" s="836">
        <v>5.5</v>
      </c>
      <c r="P212" s="835">
        <v>177.02</v>
      </c>
      <c r="Q212" s="837">
        <v>0.33333333333333331</v>
      </c>
      <c r="R212" s="832">
        <v>2</v>
      </c>
      <c r="S212" s="837">
        <v>0.33333333333333331</v>
      </c>
      <c r="T212" s="836">
        <v>1.5</v>
      </c>
      <c r="U212" s="838">
        <v>0.27272727272727271</v>
      </c>
    </row>
    <row r="213" spans="1:21" ht="14.4" customHeight="1" x14ac:dyDescent="0.3">
      <c r="A213" s="831">
        <v>22</v>
      </c>
      <c r="B213" s="832" t="s">
        <v>839</v>
      </c>
      <c r="C213" s="832" t="s">
        <v>843</v>
      </c>
      <c r="D213" s="833" t="s">
        <v>1340</v>
      </c>
      <c r="E213" s="834" t="s">
        <v>851</v>
      </c>
      <c r="F213" s="832" t="s">
        <v>840</v>
      </c>
      <c r="G213" s="832" t="s">
        <v>859</v>
      </c>
      <c r="H213" s="832" t="s">
        <v>603</v>
      </c>
      <c r="I213" s="832" t="s">
        <v>784</v>
      </c>
      <c r="J213" s="832" t="s">
        <v>785</v>
      </c>
      <c r="K213" s="832" t="s">
        <v>786</v>
      </c>
      <c r="L213" s="835">
        <v>94.28</v>
      </c>
      <c r="M213" s="835">
        <v>377.12</v>
      </c>
      <c r="N213" s="832">
        <v>4</v>
      </c>
      <c r="O213" s="836">
        <v>4</v>
      </c>
      <c r="P213" s="835">
        <v>94.28</v>
      </c>
      <c r="Q213" s="837">
        <v>0.25</v>
      </c>
      <c r="R213" s="832">
        <v>1</v>
      </c>
      <c r="S213" s="837">
        <v>0.25</v>
      </c>
      <c r="T213" s="836">
        <v>1</v>
      </c>
      <c r="U213" s="838">
        <v>0.25</v>
      </c>
    </row>
    <row r="214" spans="1:21" ht="14.4" customHeight="1" x14ac:dyDescent="0.3">
      <c r="A214" s="831">
        <v>22</v>
      </c>
      <c r="B214" s="832" t="s">
        <v>839</v>
      </c>
      <c r="C214" s="832" t="s">
        <v>843</v>
      </c>
      <c r="D214" s="833" t="s">
        <v>1340</v>
      </c>
      <c r="E214" s="834" t="s">
        <v>851</v>
      </c>
      <c r="F214" s="832" t="s">
        <v>840</v>
      </c>
      <c r="G214" s="832" t="s">
        <v>859</v>
      </c>
      <c r="H214" s="832" t="s">
        <v>556</v>
      </c>
      <c r="I214" s="832" t="s">
        <v>864</v>
      </c>
      <c r="J214" s="832" t="s">
        <v>785</v>
      </c>
      <c r="K214" s="832" t="s">
        <v>865</v>
      </c>
      <c r="L214" s="835">
        <v>158.05000000000001</v>
      </c>
      <c r="M214" s="835">
        <v>1264.4000000000001</v>
      </c>
      <c r="N214" s="832">
        <v>8</v>
      </c>
      <c r="O214" s="836">
        <v>6</v>
      </c>
      <c r="P214" s="835">
        <v>316.10000000000002</v>
      </c>
      <c r="Q214" s="837">
        <v>0.25</v>
      </c>
      <c r="R214" s="832">
        <v>2</v>
      </c>
      <c r="S214" s="837">
        <v>0.25</v>
      </c>
      <c r="T214" s="836">
        <v>1.5</v>
      </c>
      <c r="U214" s="838">
        <v>0.25</v>
      </c>
    </row>
    <row r="215" spans="1:21" ht="14.4" customHeight="1" x14ac:dyDescent="0.3">
      <c r="A215" s="831">
        <v>22</v>
      </c>
      <c r="B215" s="832" t="s">
        <v>839</v>
      </c>
      <c r="C215" s="832" t="s">
        <v>843</v>
      </c>
      <c r="D215" s="833" t="s">
        <v>1340</v>
      </c>
      <c r="E215" s="834" t="s">
        <v>851</v>
      </c>
      <c r="F215" s="832" t="s">
        <v>840</v>
      </c>
      <c r="G215" s="832" t="s">
        <v>859</v>
      </c>
      <c r="H215" s="832" t="s">
        <v>556</v>
      </c>
      <c r="I215" s="832" t="s">
        <v>864</v>
      </c>
      <c r="J215" s="832" t="s">
        <v>785</v>
      </c>
      <c r="K215" s="832" t="s">
        <v>865</v>
      </c>
      <c r="L215" s="835">
        <v>168.36</v>
      </c>
      <c r="M215" s="835">
        <v>1346.88</v>
      </c>
      <c r="N215" s="832">
        <v>8</v>
      </c>
      <c r="O215" s="836">
        <v>6.5</v>
      </c>
      <c r="P215" s="835">
        <v>168.36</v>
      </c>
      <c r="Q215" s="837">
        <v>0.125</v>
      </c>
      <c r="R215" s="832">
        <v>1</v>
      </c>
      <c r="S215" s="837">
        <v>0.125</v>
      </c>
      <c r="T215" s="836">
        <v>1</v>
      </c>
      <c r="U215" s="838">
        <v>0.15384615384615385</v>
      </c>
    </row>
    <row r="216" spans="1:21" ht="14.4" customHeight="1" x14ac:dyDescent="0.3">
      <c r="A216" s="831">
        <v>22</v>
      </c>
      <c r="B216" s="832" t="s">
        <v>839</v>
      </c>
      <c r="C216" s="832" t="s">
        <v>843</v>
      </c>
      <c r="D216" s="833" t="s">
        <v>1340</v>
      </c>
      <c r="E216" s="834" t="s">
        <v>851</v>
      </c>
      <c r="F216" s="832" t="s">
        <v>840</v>
      </c>
      <c r="G216" s="832" t="s">
        <v>859</v>
      </c>
      <c r="H216" s="832" t="s">
        <v>603</v>
      </c>
      <c r="I216" s="832" t="s">
        <v>866</v>
      </c>
      <c r="J216" s="832" t="s">
        <v>785</v>
      </c>
      <c r="K216" s="832" t="s">
        <v>867</v>
      </c>
      <c r="L216" s="835">
        <v>0</v>
      </c>
      <c r="M216" s="835">
        <v>0</v>
      </c>
      <c r="N216" s="832">
        <v>9</v>
      </c>
      <c r="O216" s="836">
        <v>9</v>
      </c>
      <c r="P216" s="835">
        <v>0</v>
      </c>
      <c r="Q216" s="837"/>
      <c r="R216" s="832">
        <v>6</v>
      </c>
      <c r="S216" s="837">
        <v>0.66666666666666663</v>
      </c>
      <c r="T216" s="836">
        <v>6</v>
      </c>
      <c r="U216" s="838">
        <v>0.66666666666666663</v>
      </c>
    </row>
    <row r="217" spans="1:21" ht="14.4" customHeight="1" x14ac:dyDescent="0.3">
      <c r="A217" s="831">
        <v>22</v>
      </c>
      <c r="B217" s="832" t="s">
        <v>839</v>
      </c>
      <c r="C217" s="832" t="s">
        <v>843</v>
      </c>
      <c r="D217" s="833" t="s">
        <v>1340</v>
      </c>
      <c r="E217" s="834" t="s">
        <v>851</v>
      </c>
      <c r="F217" s="832" t="s">
        <v>840</v>
      </c>
      <c r="G217" s="832" t="s">
        <v>859</v>
      </c>
      <c r="H217" s="832" t="s">
        <v>603</v>
      </c>
      <c r="I217" s="832" t="s">
        <v>868</v>
      </c>
      <c r="J217" s="832" t="s">
        <v>785</v>
      </c>
      <c r="K217" s="832" t="s">
        <v>869</v>
      </c>
      <c r="L217" s="835">
        <v>115.33</v>
      </c>
      <c r="M217" s="835">
        <v>461.32</v>
      </c>
      <c r="N217" s="832">
        <v>4</v>
      </c>
      <c r="O217" s="836">
        <v>4</v>
      </c>
      <c r="P217" s="835">
        <v>230.66</v>
      </c>
      <c r="Q217" s="837">
        <v>0.5</v>
      </c>
      <c r="R217" s="832">
        <v>2</v>
      </c>
      <c r="S217" s="837">
        <v>0.5</v>
      </c>
      <c r="T217" s="836">
        <v>2</v>
      </c>
      <c r="U217" s="838">
        <v>0.5</v>
      </c>
    </row>
    <row r="218" spans="1:21" ht="14.4" customHeight="1" x14ac:dyDescent="0.3">
      <c r="A218" s="831">
        <v>22</v>
      </c>
      <c r="B218" s="832" t="s">
        <v>839</v>
      </c>
      <c r="C218" s="832" t="s">
        <v>843</v>
      </c>
      <c r="D218" s="833" t="s">
        <v>1340</v>
      </c>
      <c r="E218" s="834" t="s">
        <v>851</v>
      </c>
      <c r="F218" s="832" t="s">
        <v>840</v>
      </c>
      <c r="G218" s="832" t="s">
        <v>859</v>
      </c>
      <c r="H218" s="832" t="s">
        <v>603</v>
      </c>
      <c r="I218" s="832" t="s">
        <v>787</v>
      </c>
      <c r="J218" s="832" t="s">
        <v>788</v>
      </c>
      <c r="K218" s="832" t="s">
        <v>789</v>
      </c>
      <c r="L218" s="835">
        <v>98.78</v>
      </c>
      <c r="M218" s="835">
        <v>3160.9599999999996</v>
      </c>
      <c r="N218" s="832">
        <v>32</v>
      </c>
      <c r="O218" s="836">
        <v>30.5</v>
      </c>
      <c r="P218" s="835">
        <v>987.79999999999984</v>
      </c>
      <c r="Q218" s="837">
        <v>0.3125</v>
      </c>
      <c r="R218" s="832">
        <v>10</v>
      </c>
      <c r="S218" s="837">
        <v>0.3125</v>
      </c>
      <c r="T218" s="836">
        <v>9.5</v>
      </c>
      <c r="U218" s="838">
        <v>0.31147540983606559</v>
      </c>
    </row>
    <row r="219" spans="1:21" ht="14.4" customHeight="1" x14ac:dyDescent="0.3">
      <c r="A219" s="831">
        <v>22</v>
      </c>
      <c r="B219" s="832" t="s">
        <v>839</v>
      </c>
      <c r="C219" s="832" t="s">
        <v>843</v>
      </c>
      <c r="D219" s="833" t="s">
        <v>1340</v>
      </c>
      <c r="E219" s="834" t="s">
        <v>851</v>
      </c>
      <c r="F219" s="832" t="s">
        <v>840</v>
      </c>
      <c r="G219" s="832" t="s">
        <v>859</v>
      </c>
      <c r="H219" s="832" t="s">
        <v>603</v>
      </c>
      <c r="I219" s="832" t="s">
        <v>787</v>
      </c>
      <c r="J219" s="832" t="s">
        <v>788</v>
      </c>
      <c r="K219" s="832" t="s">
        <v>789</v>
      </c>
      <c r="L219" s="835">
        <v>105.23</v>
      </c>
      <c r="M219" s="835">
        <v>3788.28</v>
      </c>
      <c r="N219" s="832">
        <v>36</v>
      </c>
      <c r="O219" s="836">
        <v>34.5</v>
      </c>
      <c r="P219" s="835">
        <v>1999.3700000000001</v>
      </c>
      <c r="Q219" s="837">
        <v>0.52777777777777779</v>
      </c>
      <c r="R219" s="832">
        <v>19</v>
      </c>
      <c r="S219" s="837">
        <v>0.52777777777777779</v>
      </c>
      <c r="T219" s="836">
        <v>17.5</v>
      </c>
      <c r="U219" s="838">
        <v>0.50724637681159424</v>
      </c>
    </row>
    <row r="220" spans="1:21" ht="14.4" customHeight="1" x14ac:dyDescent="0.3">
      <c r="A220" s="831">
        <v>22</v>
      </c>
      <c r="B220" s="832" t="s">
        <v>839</v>
      </c>
      <c r="C220" s="832" t="s">
        <v>843</v>
      </c>
      <c r="D220" s="833" t="s">
        <v>1340</v>
      </c>
      <c r="E220" s="834" t="s">
        <v>851</v>
      </c>
      <c r="F220" s="832" t="s">
        <v>840</v>
      </c>
      <c r="G220" s="832" t="s">
        <v>859</v>
      </c>
      <c r="H220" s="832" t="s">
        <v>603</v>
      </c>
      <c r="I220" s="832" t="s">
        <v>870</v>
      </c>
      <c r="J220" s="832" t="s">
        <v>788</v>
      </c>
      <c r="K220" s="832" t="s">
        <v>871</v>
      </c>
      <c r="L220" s="835">
        <v>118.54</v>
      </c>
      <c r="M220" s="835">
        <v>7823.6399999999994</v>
      </c>
      <c r="N220" s="832">
        <v>66</v>
      </c>
      <c r="O220" s="836">
        <v>58</v>
      </c>
      <c r="P220" s="835">
        <v>3556.1999999999994</v>
      </c>
      <c r="Q220" s="837">
        <v>0.45454545454545447</v>
      </c>
      <c r="R220" s="832">
        <v>30</v>
      </c>
      <c r="S220" s="837">
        <v>0.45454545454545453</v>
      </c>
      <c r="T220" s="836">
        <v>25</v>
      </c>
      <c r="U220" s="838">
        <v>0.43103448275862066</v>
      </c>
    </row>
    <row r="221" spans="1:21" ht="14.4" customHeight="1" x14ac:dyDescent="0.3">
      <c r="A221" s="831">
        <v>22</v>
      </c>
      <c r="B221" s="832" t="s">
        <v>839</v>
      </c>
      <c r="C221" s="832" t="s">
        <v>843</v>
      </c>
      <c r="D221" s="833" t="s">
        <v>1340</v>
      </c>
      <c r="E221" s="834" t="s">
        <v>851</v>
      </c>
      <c r="F221" s="832" t="s">
        <v>840</v>
      </c>
      <c r="G221" s="832" t="s">
        <v>859</v>
      </c>
      <c r="H221" s="832" t="s">
        <v>603</v>
      </c>
      <c r="I221" s="832" t="s">
        <v>870</v>
      </c>
      <c r="J221" s="832" t="s">
        <v>788</v>
      </c>
      <c r="K221" s="832" t="s">
        <v>871</v>
      </c>
      <c r="L221" s="835">
        <v>126.27</v>
      </c>
      <c r="M221" s="835">
        <v>8207.5500000000029</v>
      </c>
      <c r="N221" s="832">
        <v>65</v>
      </c>
      <c r="O221" s="836">
        <v>57</v>
      </c>
      <c r="P221" s="835">
        <v>2904.21</v>
      </c>
      <c r="Q221" s="837">
        <v>0.3538461538461537</v>
      </c>
      <c r="R221" s="832">
        <v>23</v>
      </c>
      <c r="S221" s="837">
        <v>0.35384615384615387</v>
      </c>
      <c r="T221" s="836">
        <v>20</v>
      </c>
      <c r="U221" s="838">
        <v>0.35087719298245612</v>
      </c>
    </row>
    <row r="222" spans="1:21" ht="14.4" customHeight="1" x14ac:dyDescent="0.3">
      <c r="A222" s="831">
        <v>22</v>
      </c>
      <c r="B222" s="832" t="s">
        <v>839</v>
      </c>
      <c r="C222" s="832" t="s">
        <v>843</v>
      </c>
      <c r="D222" s="833" t="s">
        <v>1340</v>
      </c>
      <c r="E222" s="834" t="s">
        <v>851</v>
      </c>
      <c r="F222" s="832" t="s">
        <v>840</v>
      </c>
      <c r="G222" s="832" t="s">
        <v>859</v>
      </c>
      <c r="H222" s="832" t="s">
        <v>603</v>
      </c>
      <c r="I222" s="832" t="s">
        <v>872</v>
      </c>
      <c r="J222" s="832" t="s">
        <v>788</v>
      </c>
      <c r="K222" s="832" t="s">
        <v>873</v>
      </c>
      <c r="L222" s="835">
        <v>63.14</v>
      </c>
      <c r="M222" s="835">
        <v>126.28</v>
      </c>
      <c r="N222" s="832">
        <v>2</v>
      </c>
      <c r="O222" s="836">
        <v>1.5</v>
      </c>
      <c r="P222" s="835">
        <v>126.28</v>
      </c>
      <c r="Q222" s="837">
        <v>1</v>
      </c>
      <c r="R222" s="832">
        <v>2</v>
      </c>
      <c r="S222" s="837">
        <v>1</v>
      </c>
      <c r="T222" s="836">
        <v>1.5</v>
      </c>
      <c r="U222" s="838">
        <v>1</v>
      </c>
    </row>
    <row r="223" spans="1:21" ht="14.4" customHeight="1" x14ac:dyDescent="0.3">
      <c r="A223" s="831">
        <v>22</v>
      </c>
      <c r="B223" s="832" t="s">
        <v>839</v>
      </c>
      <c r="C223" s="832" t="s">
        <v>843</v>
      </c>
      <c r="D223" s="833" t="s">
        <v>1340</v>
      </c>
      <c r="E223" s="834" t="s">
        <v>851</v>
      </c>
      <c r="F223" s="832" t="s">
        <v>840</v>
      </c>
      <c r="G223" s="832" t="s">
        <v>859</v>
      </c>
      <c r="H223" s="832" t="s">
        <v>603</v>
      </c>
      <c r="I223" s="832" t="s">
        <v>872</v>
      </c>
      <c r="J223" s="832" t="s">
        <v>788</v>
      </c>
      <c r="K223" s="832" t="s">
        <v>873</v>
      </c>
      <c r="L223" s="835">
        <v>59.27</v>
      </c>
      <c r="M223" s="835">
        <v>296.35000000000002</v>
      </c>
      <c r="N223" s="832">
        <v>5</v>
      </c>
      <c r="O223" s="836">
        <v>3.5</v>
      </c>
      <c r="P223" s="835">
        <v>59.27</v>
      </c>
      <c r="Q223" s="837">
        <v>0.19999999999999998</v>
      </c>
      <c r="R223" s="832">
        <v>1</v>
      </c>
      <c r="S223" s="837">
        <v>0.2</v>
      </c>
      <c r="T223" s="836">
        <v>1</v>
      </c>
      <c r="U223" s="838">
        <v>0.2857142857142857</v>
      </c>
    </row>
    <row r="224" spans="1:21" ht="14.4" customHeight="1" x14ac:dyDescent="0.3">
      <c r="A224" s="831">
        <v>22</v>
      </c>
      <c r="B224" s="832" t="s">
        <v>839</v>
      </c>
      <c r="C224" s="832" t="s">
        <v>843</v>
      </c>
      <c r="D224" s="833" t="s">
        <v>1340</v>
      </c>
      <c r="E224" s="834" t="s">
        <v>851</v>
      </c>
      <c r="F224" s="832" t="s">
        <v>840</v>
      </c>
      <c r="G224" s="832" t="s">
        <v>859</v>
      </c>
      <c r="H224" s="832" t="s">
        <v>603</v>
      </c>
      <c r="I224" s="832" t="s">
        <v>792</v>
      </c>
      <c r="J224" s="832" t="s">
        <v>788</v>
      </c>
      <c r="K224" s="832" t="s">
        <v>793</v>
      </c>
      <c r="L224" s="835">
        <v>79.03</v>
      </c>
      <c r="M224" s="835">
        <v>5690.1600000000026</v>
      </c>
      <c r="N224" s="832">
        <v>72</v>
      </c>
      <c r="O224" s="836">
        <v>56</v>
      </c>
      <c r="P224" s="835">
        <v>2133.81</v>
      </c>
      <c r="Q224" s="837">
        <v>0.37499999999999983</v>
      </c>
      <c r="R224" s="832">
        <v>27</v>
      </c>
      <c r="S224" s="837">
        <v>0.375</v>
      </c>
      <c r="T224" s="836">
        <v>19.5</v>
      </c>
      <c r="U224" s="838">
        <v>0.3482142857142857</v>
      </c>
    </row>
    <row r="225" spans="1:21" ht="14.4" customHeight="1" x14ac:dyDescent="0.3">
      <c r="A225" s="831">
        <v>22</v>
      </c>
      <c r="B225" s="832" t="s">
        <v>839</v>
      </c>
      <c r="C225" s="832" t="s">
        <v>843</v>
      </c>
      <c r="D225" s="833" t="s">
        <v>1340</v>
      </c>
      <c r="E225" s="834" t="s">
        <v>851</v>
      </c>
      <c r="F225" s="832" t="s">
        <v>840</v>
      </c>
      <c r="G225" s="832" t="s">
        <v>859</v>
      </c>
      <c r="H225" s="832" t="s">
        <v>603</v>
      </c>
      <c r="I225" s="832" t="s">
        <v>792</v>
      </c>
      <c r="J225" s="832" t="s">
        <v>788</v>
      </c>
      <c r="K225" s="832" t="s">
        <v>793</v>
      </c>
      <c r="L225" s="835">
        <v>84.18</v>
      </c>
      <c r="M225" s="835">
        <v>5555.88</v>
      </c>
      <c r="N225" s="832">
        <v>66</v>
      </c>
      <c r="O225" s="836">
        <v>47</v>
      </c>
      <c r="P225" s="835">
        <v>2104.5000000000005</v>
      </c>
      <c r="Q225" s="837">
        <v>0.37878787878787884</v>
      </c>
      <c r="R225" s="832">
        <v>25</v>
      </c>
      <c r="S225" s="837">
        <v>0.37878787878787878</v>
      </c>
      <c r="T225" s="836">
        <v>19.5</v>
      </c>
      <c r="U225" s="838">
        <v>0.41489361702127658</v>
      </c>
    </row>
    <row r="226" spans="1:21" ht="14.4" customHeight="1" x14ac:dyDescent="0.3">
      <c r="A226" s="831">
        <v>22</v>
      </c>
      <c r="B226" s="832" t="s">
        <v>839</v>
      </c>
      <c r="C226" s="832" t="s">
        <v>843</v>
      </c>
      <c r="D226" s="833" t="s">
        <v>1340</v>
      </c>
      <c r="E226" s="834" t="s">
        <v>851</v>
      </c>
      <c r="F226" s="832" t="s">
        <v>840</v>
      </c>
      <c r="G226" s="832" t="s">
        <v>859</v>
      </c>
      <c r="H226" s="832" t="s">
        <v>603</v>
      </c>
      <c r="I226" s="832" t="s">
        <v>874</v>
      </c>
      <c r="J226" s="832" t="s">
        <v>785</v>
      </c>
      <c r="K226" s="832" t="s">
        <v>873</v>
      </c>
      <c r="L226" s="835">
        <v>63.14</v>
      </c>
      <c r="M226" s="835">
        <v>126.28</v>
      </c>
      <c r="N226" s="832">
        <v>2</v>
      </c>
      <c r="O226" s="836">
        <v>2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22</v>
      </c>
      <c r="B227" s="832" t="s">
        <v>839</v>
      </c>
      <c r="C227" s="832" t="s">
        <v>843</v>
      </c>
      <c r="D227" s="833" t="s">
        <v>1340</v>
      </c>
      <c r="E227" s="834" t="s">
        <v>851</v>
      </c>
      <c r="F227" s="832" t="s">
        <v>840</v>
      </c>
      <c r="G227" s="832" t="s">
        <v>859</v>
      </c>
      <c r="H227" s="832" t="s">
        <v>603</v>
      </c>
      <c r="I227" s="832" t="s">
        <v>874</v>
      </c>
      <c r="J227" s="832" t="s">
        <v>785</v>
      </c>
      <c r="K227" s="832" t="s">
        <v>873</v>
      </c>
      <c r="L227" s="835">
        <v>59.27</v>
      </c>
      <c r="M227" s="835">
        <v>237.08</v>
      </c>
      <c r="N227" s="832">
        <v>4</v>
      </c>
      <c r="O227" s="836">
        <v>2</v>
      </c>
      <c r="P227" s="835">
        <v>59.27</v>
      </c>
      <c r="Q227" s="837">
        <v>0.25</v>
      </c>
      <c r="R227" s="832">
        <v>1</v>
      </c>
      <c r="S227" s="837">
        <v>0.25</v>
      </c>
      <c r="T227" s="836">
        <v>1</v>
      </c>
      <c r="U227" s="838">
        <v>0.5</v>
      </c>
    </row>
    <row r="228" spans="1:21" ht="14.4" customHeight="1" x14ac:dyDescent="0.3">
      <c r="A228" s="831">
        <v>22</v>
      </c>
      <c r="B228" s="832" t="s">
        <v>839</v>
      </c>
      <c r="C228" s="832" t="s">
        <v>843</v>
      </c>
      <c r="D228" s="833" t="s">
        <v>1340</v>
      </c>
      <c r="E228" s="834" t="s">
        <v>851</v>
      </c>
      <c r="F228" s="832" t="s">
        <v>840</v>
      </c>
      <c r="G228" s="832" t="s">
        <v>859</v>
      </c>
      <c r="H228" s="832" t="s">
        <v>556</v>
      </c>
      <c r="I228" s="832" t="s">
        <v>875</v>
      </c>
      <c r="J228" s="832" t="s">
        <v>785</v>
      </c>
      <c r="K228" s="832" t="s">
        <v>789</v>
      </c>
      <c r="L228" s="835">
        <v>98.78</v>
      </c>
      <c r="M228" s="835">
        <v>691.46</v>
      </c>
      <c r="N228" s="832">
        <v>7</v>
      </c>
      <c r="O228" s="836">
        <v>6</v>
      </c>
      <c r="P228" s="835">
        <v>296.34000000000003</v>
      </c>
      <c r="Q228" s="837">
        <v>0.4285714285714286</v>
      </c>
      <c r="R228" s="832">
        <v>3</v>
      </c>
      <c r="S228" s="837">
        <v>0.42857142857142855</v>
      </c>
      <c r="T228" s="836">
        <v>2.5</v>
      </c>
      <c r="U228" s="838">
        <v>0.41666666666666669</v>
      </c>
    </row>
    <row r="229" spans="1:21" ht="14.4" customHeight="1" x14ac:dyDescent="0.3">
      <c r="A229" s="831">
        <v>22</v>
      </c>
      <c r="B229" s="832" t="s">
        <v>839</v>
      </c>
      <c r="C229" s="832" t="s">
        <v>843</v>
      </c>
      <c r="D229" s="833" t="s">
        <v>1340</v>
      </c>
      <c r="E229" s="834" t="s">
        <v>851</v>
      </c>
      <c r="F229" s="832" t="s">
        <v>840</v>
      </c>
      <c r="G229" s="832" t="s">
        <v>859</v>
      </c>
      <c r="H229" s="832" t="s">
        <v>556</v>
      </c>
      <c r="I229" s="832" t="s">
        <v>875</v>
      </c>
      <c r="J229" s="832" t="s">
        <v>785</v>
      </c>
      <c r="K229" s="832" t="s">
        <v>789</v>
      </c>
      <c r="L229" s="835">
        <v>105.23</v>
      </c>
      <c r="M229" s="835">
        <v>736.61</v>
      </c>
      <c r="N229" s="832">
        <v>7</v>
      </c>
      <c r="O229" s="836">
        <v>5.5</v>
      </c>
      <c r="P229" s="835">
        <v>420.92</v>
      </c>
      <c r="Q229" s="837">
        <v>0.5714285714285714</v>
      </c>
      <c r="R229" s="832">
        <v>4</v>
      </c>
      <c r="S229" s="837">
        <v>0.5714285714285714</v>
      </c>
      <c r="T229" s="836">
        <v>3</v>
      </c>
      <c r="U229" s="838">
        <v>0.54545454545454541</v>
      </c>
    </row>
    <row r="230" spans="1:21" ht="14.4" customHeight="1" x14ac:dyDescent="0.3">
      <c r="A230" s="831">
        <v>22</v>
      </c>
      <c r="B230" s="832" t="s">
        <v>839</v>
      </c>
      <c r="C230" s="832" t="s">
        <v>843</v>
      </c>
      <c r="D230" s="833" t="s">
        <v>1340</v>
      </c>
      <c r="E230" s="834" t="s">
        <v>851</v>
      </c>
      <c r="F230" s="832" t="s">
        <v>840</v>
      </c>
      <c r="G230" s="832" t="s">
        <v>859</v>
      </c>
      <c r="H230" s="832" t="s">
        <v>603</v>
      </c>
      <c r="I230" s="832" t="s">
        <v>794</v>
      </c>
      <c r="J230" s="832" t="s">
        <v>785</v>
      </c>
      <c r="K230" s="832" t="s">
        <v>791</v>
      </c>
      <c r="L230" s="835">
        <v>46.07</v>
      </c>
      <c r="M230" s="835">
        <v>184.28</v>
      </c>
      <c r="N230" s="832">
        <v>4</v>
      </c>
      <c r="O230" s="836">
        <v>3</v>
      </c>
      <c r="P230" s="835">
        <v>92.14</v>
      </c>
      <c r="Q230" s="837">
        <v>0.5</v>
      </c>
      <c r="R230" s="832">
        <v>2</v>
      </c>
      <c r="S230" s="837">
        <v>0.5</v>
      </c>
      <c r="T230" s="836">
        <v>1.5</v>
      </c>
      <c r="U230" s="838">
        <v>0.5</v>
      </c>
    </row>
    <row r="231" spans="1:21" ht="14.4" customHeight="1" x14ac:dyDescent="0.3">
      <c r="A231" s="831">
        <v>22</v>
      </c>
      <c r="B231" s="832" t="s">
        <v>839</v>
      </c>
      <c r="C231" s="832" t="s">
        <v>843</v>
      </c>
      <c r="D231" s="833" t="s">
        <v>1340</v>
      </c>
      <c r="E231" s="834" t="s">
        <v>851</v>
      </c>
      <c r="F231" s="832" t="s">
        <v>840</v>
      </c>
      <c r="G231" s="832" t="s">
        <v>859</v>
      </c>
      <c r="H231" s="832" t="s">
        <v>603</v>
      </c>
      <c r="I231" s="832" t="s">
        <v>794</v>
      </c>
      <c r="J231" s="832" t="s">
        <v>785</v>
      </c>
      <c r="K231" s="832" t="s">
        <v>791</v>
      </c>
      <c r="L231" s="835">
        <v>49.08</v>
      </c>
      <c r="M231" s="835">
        <v>294.48</v>
      </c>
      <c r="N231" s="832">
        <v>6</v>
      </c>
      <c r="O231" s="836">
        <v>3.5</v>
      </c>
      <c r="P231" s="835">
        <v>147.24</v>
      </c>
      <c r="Q231" s="837">
        <v>0.5</v>
      </c>
      <c r="R231" s="832">
        <v>3</v>
      </c>
      <c r="S231" s="837">
        <v>0.5</v>
      </c>
      <c r="T231" s="836">
        <v>1.5</v>
      </c>
      <c r="U231" s="838">
        <v>0.42857142857142855</v>
      </c>
    </row>
    <row r="232" spans="1:21" ht="14.4" customHeight="1" x14ac:dyDescent="0.3">
      <c r="A232" s="831">
        <v>22</v>
      </c>
      <c r="B232" s="832" t="s">
        <v>839</v>
      </c>
      <c r="C232" s="832" t="s">
        <v>843</v>
      </c>
      <c r="D232" s="833" t="s">
        <v>1340</v>
      </c>
      <c r="E232" s="834" t="s">
        <v>851</v>
      </c>
      <c r="F232" s="832" t="s">
        <v>840</v>
      </c>
      <c r="G232" s="832" t="s">
        <v>859</v>
      </c>
      <c r="H232" s="832" t="s">
        <v>603</v>
      </c>
      <c r="I232" s="832" t="s">
        <v>876</v>
      </c>
      <c r="J232" s="832" t="s">
        <v>785</v>
      </c>
      <c r="K232" s="832" t="s">
        <v>871</v>
      </c>
      <c r="L232" s="835">
        <v>118.54</v>
      </c>
      <c r="M232" s="835">
        <v>1896.6399999999999</v>
      </c>
      <c r="N232" s="832">
        <v>16</v>
      </c>
      <c r="O232" s="836">
        <v>13</v>
      </c>
      <c r="P232" s="835">
        <v>711.24</v>
      </c>
      <c r="Q232" s="837">
        <v>0.37500000000000006</v>
      </c>
      <c r="R232" s="832">
        <v>6</v>
      </c>
      <c r="S232" s="837">
        <v>0.375</v>
      </c>
      <c r="T232" s="836">
        <v>5.5</v>
      </c>
      <c r="U232" s="838">
        <v>0.42307692307692307</v>
      </c>
    </row>
    <row r="233" spans="1:21" ht="14.4" customHeight="1" x14ac:dyDescent="0.3">
      <c r="A233" s="831">
        <v>22</v>
      </c>
      <c r="B233" s="832" t="s">
        <v>839</v>
      </c>
      <c r="C233" s="832" t="s">
        <v>843</v>
      </c>
      <c r="D233" s="833" t="s">
        <v>1340</v>
      </c>
      <c r="E233" s="834" t="s">
        <v>851</v>
      </c>
      <c r="F233" s="832" t="s">
        <v>840</v>
      </c>
      <c r="G233" s="832" t="s">
        <v>859</v>
      </c>
      <c r="H233" s="832" t="s">
        <v>603</v>
      </c>
      <c r="I233" s="832" t="s">
        <v>876</v>
      </c>
      <c r="J233" s="832" t="s">
        <v>785</v>
      </c>
      <c r="K233" s="832" t="s">
        <v>871</v>
      </c>
      <c r="L233" s="835">
        <v>126.27</v>
      </c>
      <c r="M233" s="835">
        <v>883.89</v>
      </c>
      <c r="N233" s="832">
        <v>7</v>
      </c>
      <c r="O233" s="836">
        <v>7</v>
      </c>
      <c r="P233" s="835">
        <v>505.08</v>
      </c>
      <c r="Q233" s="837">
        <v>0.5714285714285714</v>
      </c>
      <c r="R233" s="832">
        <v>4</v>
      </c>
      <c r="S233" s="837">
        <v>0.5714285714285714</v>
      </c>
      <c r="T233" s="836">
        <v>4</v>
      </c>
      <c r="U233" s="838">
        <v>0.5714285714285714</v>
      </c>
    </row>
    <row r="234" spans="1:21" ht="14.4" customHeight="1" x14ac:dyDescent="0.3">
      <c r="A234" s="831">
        <v>22</v>
      </c>
      <c r="B234" s="832" t="s">
        <v>839</v>
      </c>
      <c r="C234" s="832" t="s">
        <v>843</v>
      </c>
      <c r="D234" s="833" t="s">
        <v>1340</v>
      </c>
      <c r="E234" s="834" t="s">
        <v>851</v>
      </c>
      <c r="F234" s="832" t="s">
        <v>840</v>
      </c>
      <c r="G234" s="832" t="s">
        <v>859</v>
      </c>
      <c r="H234" s="832" t="s">
        <v>556</v>
      </c>
      <c r="I234" s="832" t="s">
        <v>877</v>
      </c>
      <c r="J234" s="832" t="s">
        <v>785</v>
      </c>
      <c r="K234" s="832" t="s">
        <v>878</v>
      </c>
      <c r="L234" s="835">
        <v>79.03</v>
      </c>
      <c r="M234" s="835">
        <v>1264.4799999999998</v>
      </c>
      <c r="N234" s="832">
        <v>16</v>
      </c>
      <c r="O234" s="836">
        <v>10.5</v>
      </c>
      <c r="P234" s="835">
        <v>237.09</v>
      </c>
      <c r="Q234" s="837">
        <v>0.18750000000000003</v>
      </c>
      <c r="R234" s="832">
        <v>3</v>
      </c>
      <c r="S234" s="837">
        <v>0.1875</v>
      </c>
      <c r="T234" s="836">
        <v>2.5</v>
      </c>
      <c r="U234" s="838">
        <v>0.23809523809523808</v>
      </c>
    </row>
    <row r="235" spans="1:21" ht="14.4" customHeight="1" x14ac:dyDescent="0.3">
      <c r="A235" s="831">
        <v>22</v>
      </c>
      <c r="B235" s="832" t="s">
        <v>839</v>
      </c>
      <c r="C235" s="832" t="s">
        <v>843</v>
      </c>
      <c r="D235" s="833" t="s">
        <v>1340</v>
      </c>
      <c r="E235" s="834" t="s">
        <v>851</v>
      </c>
      <c r="F235" s="832" t="s">
        <v>840</v>
      </c>
      <c r="G235" s="832" t="s">
        <v>859</v>
      </c>
      <c r="H235" s="832" t="s">
        <v>556</v>
      </c>
      <c r="I235" s="832" t="s">
        <v>877</v>
      </c>
      <c r="J235" s="832" t="s">
        <v>785</v>
      </c>
      <c r="K235" s="832" t="s">
        <v>878</v>
      </c>
      <c r="L235" s="835">
        <v>84.18</v>
      </c>
      <c r="M235" s="835">
        <v>925.98</v>
      </c>
      <c r="N235" s="832">
        <v>11</v>
      </c>
      <c r="O235" s="836">
        <v>9.5</v>
      </c>
      <c r="P235" s="835">
        <v>589.26</v>
      </c>
      <c r="Q235" s="837">
        <v>0.63636363636363635</v>
      </c>
      <c r="R235" s="832">
        <v>7</v>
      </c>
      <c r="S235" s="837">
        <v>0.63636363636363635</v>
      </c>
      <c r="T235" s="836">
        <v>5.5</v>
      </c>
      <c r="U235" s="838">
        <v>0.57894736842105265</v>
      </c>
    </row>
    <row r="236" spans="1:21" ht="14.4" customHeight="1" x14ac:dyDescent="0.3">
      <c r="A236" s="831">
        <v>22</v>
      </c>
      <c r="B236" s="832" t="s">
        <v>839</v>
      </c>
      <c r="C236" s="832" t="s">
        <v>843</v>
      </c>
      <c r="D236" s="833" t="s">
        <v>1340</v>
      </c>
      <c r="E236" s="834" t="s">
        <v>851</v>
      </c>
      <c r="F236" s="832" t="s">
        <v>840</v>
      </c>
      <c r="G236" s="832" t="s">
        <v>859</v>
      </c>
      <c r="H236" s="832" t="s">
        <v>603</v>
      </c>
      <c r="I236" s="832" t="s">
        <v>790</v>
      </c>
      <c r="J236" s="832" t="s">
        <v>788</v>
      </c>
      <c r="K236" s="832" t="s">
        <v>791</v>
      </c>
      <c r="L236" s="835">
        <v>46.07</v>
      </c>
      <c r="M236" s="835">
        <v>138.21</v>
      </c>
      <c r="N236" s="832">
        <v>3</v>
      </c>
      <c r="O236" s="836">
        <v>2.5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" customHeight="1" x14ac:dyDescent="0.3">
      <c r="A237" s="831">
        <v>22</v>
      </c>
      <c r="B237" s="832" t="s">
        <v>839</v>
      </c>
      <c r="C237" s="832" t="s">
        <v>843</v>
      </c>
      <c r="D237" s="833" t="s">
        <v>1340</v>
      </c>
      <c r="E237" s="834" t="s">
        <v>851</v>
      </c>
      <c r="F237" s="832" t="s">
        <v>840</v>
      </c>
      <c r="G237" s="832" t="s">
        <v>859</v>
      </c>
      <c r="H237" s="832" t="s">
        <v>603</v>
      </c>
      <c r="I237" s="832" t="s">
        <v>790</v>
      </c>
      <c r="J237" s="832" t="s">
        <v>788</v>
      </c>
      <c r="K237" s="832" t="s">
        <v>791</v>
      </c>
      <c r="L237" s="835">
        <v>49.08</v>
      </c>
      <c r="M237" s="835">
        <v>49.08</v>
      </c>
      <c r="N237" s="832">
        <v>1</v>
      </c>
      <c r="O237" s="836">
        <v>1</v>
      </c>
      <c r="P237" s="835"/>
      <c r="Q237" s="837">
        <v>0</v>
      </c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22</v>
      </c>
      <c r="B238" s="832" t="s">
        <v>839</v>
      </c>
      <c r="C238" s="832" t="s">
        <v>843</v>
      </c>
      <c r="D238" s="833" t="s">
        <v>1340</v>
      </c>
      <c r="E238" s="834" t="s">
        <v>851</v>
      </c>
      <c r="F238" s="832" t="s">
        <v>840</v>
      </c>
      <c r="G238" s="832" t="s">
        <v>859</v>
      </c>
      <c r="H238" s="832" t="s">
        <v>556</v>
      </c>
      <c r="I238" s="832" t="s">
        <v>890</v>
      </c>
      <c r="J238" s="832" t="s">
        <v>891</v>
      </c>
      <c r="K238" s="832" t="s">
        <v>793</v>
      </c>
      <c r="L238" s="835">
        <v>79.03</v>
      </c>
      <c r="M238" s="835">
        <v>395.15</v>
      </c>
      <c r="N238" s="832">
        <v>5</v>
      </c>
      <c r="O238" s="836">
        <v>4</v>
      </c>
      <c r="P238" s="835">
        <v>237.09</v>
      </c>
      <c r="Q238" s="837">
        <v>0.60000000000000009</v>
      </c>
      <c r="R238" s="832">
        <v>3</v>
      </c>
      <c r="S238" s="837">
        <v>0.6</v>
      </c>
      <c r="T238" s="836">
        <v>2</v>
      </c>
      <c r="U238" s="838">
        <v>0.5</v>
      </c>
    </row>
    <row r="239" spans="1:21" ht="14.4" customHeight="1" x14ac:dyDescent="0.3">
      <c r="A239" s="831">
        <v>22</v>
      </c>
      <c r="B239" s="832" t="s">
        <v>839</v>
      </c>
      <c r="C239" s="832" t="s">
        <v>843</v>
      </c>
      <c r="D239" s="833" t="s">
        <v>1340</v>
      </c>
      <c r="E239" s="834" t="s">
        <v>851</v>
      </c>
      <c r="F239" s="832" t="s">
        <v>840</v>
      </c>
      <c r="G239" s="832" t="s">
        <v>859</v>
      </c>
      <c r="H239" s="832" t="s">
        <v>556</v>
      </c>
      <c r="I239" s="832" t="s">
        <v>890</v>
      </c>
      <c r="J239" s="832" t="s">
        <v>891</v>
      </c>
      <c r="K239" s="832" t="s">
        <v>793</v>
      </c>
      <c r="L239" s="835">
        <v>84.18</v>
      </c>
      <c r="M239" s="835">
        <v>336.72</v>
      </c>
      <c r="N239" s="832">
        <v>4</v>
      </c>
      <c r="O239" s="836">
        <v>3</v>
      </c>
      <c r="P239" s="835">
        <v>84.18</v>
      </c>
      <c r="Q239" s="837">
        <v>0.25</v>
      </c>
      <c r="R239" s="832">
        <v>1</v>
      </c>
      <c r="S239" s="837">
        <v>0.25</v>
      </c>
      <c r="T239" s="836">
        <v>1</v>
      </c>
      <c r="U239" s="838">
        <v>0.33333333333333331</v>
      </c>
    </row>
    <row r="240" spans="1:21" ht="14.4" customHeight="1" x14ac:dyDescent="0.3">
      <c r="A240" s="831">
        <v>22</v>
      </c>
      <c r="B240" s="832" t="s">
        <v>839</v>
      </c>
      <c r="C240" s="832" t="s">
        <v>843</v>
      </c>
      <c r="D240" s="833" t="s">
        <v>1340</v>
      </c>
      <c r="E240" s="834" t="s">
        <v>851</v>
      </c>
      <c r="F240" s="832" t="s">
        <v>840</v>
      </c>
      <c r="G240" s="832" t="s">
        <v>859</v>
      </c>
      <c r="H240" s="832" t="s">
        <v>556</v>
      </c>
      <c r="I240" s="832" t="s">
        <v>1152</v>
      </c>
      <c r="J240" s="832" t="s">
        <v>891</v>
      </c>
      <c r="K240" s="832" t="s">
        <v>791</v>
      </c>
      <c r="L240" s="835">
        <v>46.07</v>
      </c>
      <c r="M240" s="835">
        <v>322.49</v>
      </c>
      <c r="N240" s="832">
        <v>7</v>
      </c>
      <c r="O240" s="836">
        <v>5</v>
      </c>
      <c r="P240" s="835">
        <v>230.35</v>
      </c>
      <c r="Q240" s="837">
        <v>0.7142857142857143</v>
      </c>
      <c r="R240" s="832">
        <v>5</v>
      </c>
      <c r="S240" s="837">
        <v>0.7142857142857143</v>
      </c>
      <c r="T240" s="836">
        <v>4</v>
      </c>
      <c r="U240" s="838">
        <v>0.8</v>
      </c>
    </row>
    <row r="241" spans="1:21" ht="14.4" customHeight="1" x14ac:dyDescent="0.3">
      <c r="A241" s="831">
        <v>22</v>
      </c>
      <c r="B241" s="832" t="s">
        <v>839</v>
      </c>
      <c r="C241" s="832" t="s">
        <v>843</v>
      </c>
      <c r="D241" s="833" t="s">
        <v>1340</v>
      </c>
      <c r="E241" s="834" t="s">
        <v>851</v>
      </c>
      <c r="F241" s="832" t="s">
        <v>840</v>
      </c>
      <c r="G241" s="832" t="s">
        <v>859</v>
      </c>
      <c r="H241" s="832" t="s">
        <v>556</v>
      </c>
      <c r="I241" s="832" t="s">
        <v>1152</v>
      </c>
      <c r="J241" s="832" t="s">
        <v>891</v>
      </c>
      <c r="K241" s="832" t="s">
        <v>791</v>
      </c>
      <c r="L241" s="835">
        <v>49.08</v>
      </c>
      <c r="M241" s="835">
        <v>196.32</v>
      </c>
      <c r="N241" s="832">
        <v>4</v>
      </c>
      <c r="O241" s="836">
        <v>3</v>
      </c>
      <c r="P241" s="835">
        <v>147.24</v>
      </c>
      <c r="Q241" s="837">
        <v>0.75000000000000011</v>
      </c>
      <c r="R241" s="832">
        <v>3</v>
      </c>
      <c r="S241" s="837">
        <v>0.75</v>
      </c>
      <c r="T241" s="836">
        <v>2</v>
      </c>
      <c r="U241" s="838">
        <v>0.66666666666666663</v>
      </c>
    </row>
    <row r="242" spans="1:21" ht="14.4" customHeight="1" x14ac:dyDescent="0.3">
      <c r="A242" s="831">
        <v>22</v>
      </c>
      <c r="B242" s="832" t="s">
        <v>839</v>
      </c>
      <c r="C242" s="832" t="s">
        <v>843</v>
      </c>
      <c r="D242" s="833" t="s">
        <v>1340</v>
      </c>
      <c r="E242" s="834" t="s">
        <v>851</v>
      </c>
      <c r="F242" s="832" t="s">
        <v>840</v>
      </c>
      <c r="G242" s="832" t="s">
        <v>997</v>
      </c>
      <c r="H242" s="832" t="s">
        <v>556</v>
      </c>
      <c r="I242" s="832" t="s">
        <v>998</v>
      </c>
      <c r="J242" s="832" t="s">
        <v>999</v>
      </c>
      <c r="K242" s="832" t="s">
        <v>1000</v>
      </c>
      <c r="L242" s="835">
        <v>195.77</v>
      </c>
      <c r="M242" s="835">
        <v>587.31000000000006</v>
      </c>
      <c r="N242" s="832">
        <v>3</v>
      </c>
      <c r="O242" s="836">
        <v>2</v>
      </c>
      <c r="P242" s="835">
        <v>587.31000000000006</v>
      </c>
      <c r="Q242" s="837">
        <v>1</v>
      </c>
      <c r="R242" s="832">
        <v>3</v>
      </c>
      <c r="S242" s="837">
        <v>1</v>
      </c>
      <c r="T242" s="836">
        <v>2</v>
      </c>
      <c r="U242" s="838">
        <v>1</v>
      </c>
    </row>
    <row r="243" spans="1:21" ht="14.4" customHeight="1" x14ac:dyDescent="0.3">
      <c r="A243" s="831">
        <v>22</v>
      </c>
      <c r="B243" s="832" t="s">
        <v>839</v>
      </c>
      <c r="C243" s="832" t="s">
        <v>843</v>
      </c>
      <c r="D243" s="833" t="s">
        <v>1340</v>
      </c>
      <c r="E243" s="834" t="s">
        <v>851</v>
      </c>
      <c r="F243" s="832" t="s">
        <v>840</v>
      </c>
      <c r="G243" s="832" t="s">
        <v>1153</v>
      </c>
      <c r="H243" s="832" t="s">
        <v>556</v>
      </c>
      <c r="I243" s="832" t="s">
        <v>1154</v>
      </c>
      <c r="J243" s="832" t="s">
        <v>1155</v>
      </c>
      <c r="K243" s="832" t="s">
        <v>1156</v>
      </c>
      <c r="L243" s="835">
        <v>38.56</v>
      </c>
      <c r="M243" s="835">
        <v>38.56</v>
      </c>
      <c r="N243" s="832">
        <v>1</v>
      </c>
      <c r="O243" s="836">
        <v>1</v>
      </c>
      <c r="P243" s="835">
        <v>38.56</v>
      </c>
      <c r="Q243" s="837">
        <v>1</v>
      </c>
      <c r="R243" s="832">
        <v>1</v>
      </c>
      <c r="S243" s="837">
        <v>1</v>
      </c>
      <c r="T243" s="836">
        <v>1</v>
      </c>
      <c r="U243" s="838">
        <v>1</v>
      </c>
    </row>
    <row r="244" spans="1:21" ht="14.4" customHeight="1" x14ac:dyDescent="0.3">
      <c r="A244" s="831">
        <v>22</v>
      </c>
      <c r="B244" s="832" t="s">
        <v>839</v>
      </c>
      <c r="C244" s="832" t="s">
        <v>843</v>
      </c>
      <c r="D244" s="833" t="s">
        <v>1340</v>
      </c>
      <c r="E244" s="834" t="s">
        <v>851</v>
      </c>
      <c r="F244" s="832" t="s">
        <v>840</v>
      </c>
      <c r="G244" s="832" t="s">
        <v>1157</v>
      </c>
      <c r="H244" s="832" t="s">
        <v>556</v>
      </c>
      <c r="I244" s="832" t="s">
        <v>1158</v>
      </c>
      <c r="J244" s="832" t="s">
        <v>1159</v>
      </c>
      <c r="K244" s="832" t="s">
        <v>1160</v>
      </c>
      <c r="L244" s="835">
        <v>0</v>
      </c>
      <c r="M244" s="835">
        <v>0</v>
      </c>
      <c r="N244" s="832">
        <v>1</v>
      </c>
      <c r="O244" s="836">
        <v>0.5</v>
      </c>
      <c r="P244" s="835"/>
      <c r="Q244" s="837"/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22</v>
      </c>
      <c r="B245" s="832" t="s">
        <v>839</v>
      </c>
      <c r="C245" s="832" t="s">
        <v>843</v>
      </c>
      <c r="D245" s="833" t="s">
        <v>1340</v>
      </c>
      <c r="E245" s="834" t="s">
        <v>851</v>
      </c>
      <c r="F245" s="832" t="s">
        <v>840</v>
      </c>
      <c r="G245" s="832" t="s">
        <v>1161</v>
      </c>
      <c r="H245" s="832" t="s">
        <v>556</v>
      </c>
      <c r="I245" s="832" t="s">
        <v>1162</v>
      </c>
      <c r="J245" s="832" t="s">
        <v>1163</v>
      </c>
      <c r="K245" s="832" t="s">
        <v>1164</v>
      </c>
      <c r="L245" s="835">
        <v>48.42</v>
      </c>
      <c r="M245" s="835">
        <v>96.84</v>
      </c>
      <c r="N245" s="832">
        <v>2</v>
      </c>
      <c r="O245" s="836">
        <v>1</v>
      </c>
      <c r="P245" s="835">
        <v>96.84</v>
      </c>
      <c r="Q245" s="837">
        <v>1</v>
      </c>
      <c r="R245" s="832">
        <v>2</v>
      </c>
      <c r="S245" s="837">
        <v>1</v>
      </c>
      <c r="T245" s="836">
        <v>1</v>
      </c>
      <c r="U245" s="838">
        <v>1</v>
      </c>
    </row>
    <row r="246" spans="1:21" ht="14.4" customHeight="1" x14ac:dyDescent="0.3">
      <c r="A246" s="831">
        <v>22</v>
      </c>
      <c r="B246" s="832" t="s">
        <v>839</v>
      </c>
      <c r="C246" s="832" t="s">
        <v>843</v>
      </c>
      <c r="D246" s="833" t="s">
        <v>1340</v>
      </c>
      <c r="E246" s="834" t="s">
        <v>851</v>
      </c>
      <c r="F246" s="832" t="s">
        <v>840</v>
      </c>
      <c r="G246" s="832" t="s">
        <v>1165</v>
      </c>
      <c r="H246" s="832" t="s">
        <v>556</v>
      </c>
      <c r="I246" s="832" t="s">
        <v>1166</v>
      </c>
      <c r="J246" s="832" t="s">
        <v>1167</v>
      </c>
      <c r="K246" s="832" t="s">
        <v>1168</v>
      </c>
      <c r="L246" s="835">
        <v>0</v>
      </c>
      <c r="M246" s="835">
        <v>0</v>
      </c>
      <c r="N246" s="832">
        <v>1</v>
      </c>
      <c r="O246" s="836">
        <v>0.5</v>
      </c>
      <c r="P246" s="835">
        <v>0</v>
      </c>
      <c r="Q246" s="837"/>
      <c r="R246" s="832">
        <v>1</v>
      </c>
      <c r="S246" s="837">
        <v>1</v>
      </c>
      <c r="T246" s="836">
        <v>0.5</v>
      </c>
      <c r="U246" s="838">
        <v>1</v>
      </c>
    </row>
    <row r="247" spans="1:21" ht="14.4" customHeight="1" x14ac:dyDescent="0.3">
      <c r="A247" s="831">
        <v>22</v>
      </c>
      <c r="B247" s="832" t="s">
        <v>839</v>
      </c>
      <c r="C247" s="832" t="s">
        <v>843</v>
      </c>
      <c r="D247" s="833" t="s">
        <v>1340</v>
      </c>
      <c r="E247" s="834" t="s">
        <v>851</v>
      </c>
      <c r="F247" s="832" t="s">
        <v>840</v>
      </c>
      <c r="G247" s="832" t="s">
        <v>1165</v>
      </c>
      <c r="H247" s="832" t="s">
        <v>556</v>
      </c>
      <c r="I247" s="832" t="s">
        <v>1169</v>
      </c>
      <c r="J247" s="832" t="s">
        <v>1167</v>
      </c>
      <c r="K247" s="832" t="s">
        <v>1170</v>
      </c>
      <c r="L247" s="835">
        <v>106.09</v>
      </c>
      <c r="M247" s="835">
        <v>954.81</v>
      </c>
      <c r="N247" s="832">
        <v>9</v>
      </c>
      <c r="O247" s="836">
        <v>1.5</v>
      </c>
      <c r="P247" s="835">
        <v>954.81</v>
      </c>
      <c r="Q247" s="837">
        <v>1</v>
      </c>
      <c r="R247" s="832">
        <v>9</v>
      </c>
      <c r="S247" s="837">
        <v>1</v>
      </c>
      <c r="T247" s="836">
        <v>1.5</v>
      </c>
      <c r="U247" s="838">
        <v>1</v>
      </c>
    </row>
    <row r="248" spans="1:21" ht="14.4" customHeight="1" x14ac:dyDescent="0.3">
      <c r="A248" s="831">
        <v>22</v>
      </c>
      <c r="B248" s="832" t="s">
        <v>839</v>
      </c>
      <c r="C248" s="832" t="s">
        <v>843</v>
      </c>
      <c r="D248" s="833" t="s">
        <v>1340</v>
      </c>
      <c r="E248" s="834" t="s">
        <v>851</v>
      </c>
      <c r="F248" s="832" t="s">
        <v>840</v>
      </c>
      <c r="G248" s="832" t="s">
        <v>879</v>
      </c>
      <c r="H248" s="832" t="s">
        <v>556</v>
      </c>
      <c r="I248" s="832" t="s">
        <v>894</v>
      </c>
      <c r="J248" s="832" t="s">
        <v>628</v>
      </c>
      <c r="K248" s="832" t="s">
        <v>893</v>
      </c>
      <c r="L248" s="835">
        <v>185.26</v>
      </c>
      <c r="M248" s="835">
        <v>185.26</v>
      </c>
      <c r="N248" s="832">
        <v>1</v>
      </c>
      <c r="O248" s="836">
        <v>0.5</v>
      </c>
      <c r="P248" s="835">
        <v>185.26</v>
      </c>
      <c r="Q248" s="837">
        <v>1</v>
      </c>
      <c r="R248" s="832">
        <v>1</v>
      </c>
      <c r="S248" s="837">
        <v>1</v>
      </c>
      <c r="T248" s="836">
        <v>0.5</v>
      </c>
      <c r="U248" s="838">
        <v>1</v>
      </c>
    </row>
    <row r="249" spans="1:21" ht="14.4" customHeight="1" x14ac:dyDescent="0.3">
      <c r="A249" s="831">
        <v>22</v>
      </c>
      <c r="B249" s="832" t="s">
        <v>839</v>
      </c>
      <c r="C249" s="832" t="s">
        <v>843</v>
      </c>
      <c r="D249" s="833" t="s">
        <v>1340</v>
      </c>
      <c r="E249" s="834" t="s">
        <v>851</v>
      </c>
      <c r="F249" s="832" t="s">
        <v>840</v>
      </c>
      <c r="G249" s="832" t="s">
        <v>879</v>
      </c>
      <c r="H249" s="832" t="s">
        <v>556</v>
      </c>
      <c r="I249" s="832" t="s">
        <v>894</v>
      </c>
      <c r="J249" s="832" t="s">
        <v>628</v>
      </c>
      <c r="K249" s="832" t="s">
        <v>893</v>
      </c>
      <c r="L249" s="835">
        <v>103.67</v>
      </c>
      <c r="M249" s="835">
        <v>103.67</v>
      </c>
      <c r="N249" s="832">
        <v>1</v>
      </c>
      <c r="O249" s="836">
        <v>1</v>
      </c>
      <c r="P249" s="835">
        <v>103.67</v>
      </c>
      <c r="Q249" s="837">
        <v>1</v>
      </c>
      <c r="R249" s="832">
        <v>1</v>
      </c>
      <c r="S249" s="837">
        <v>1</v>
      </c>
      <c r="T249" s="836">
        <v>1</v>
      </c>
      <c r="U249" s="838">
        <v>1</v>
      </c>
    </row>
    <row r="250" spans="1:21" ht="14.4" customHeight="1" x14ac:dyDescent="0.3">
      <c r="A250" s="831">
        <v>22</v>
      </c>
      <c r="B250" s="832" t="s">
        <v>839</v>
      </c>
      <c r="C250" s="832" t="s">
        <v>843</v>
      </c>
      <c r="D250" s="833" t="s">
        <v>1340</v>
      </c>
      <c r="E250" s="834" t="s">
        <v>851</v>
      </c>
      <c r="F250" s="832" t="s">
        <v>840</v>
      </c>
      <c r="G250" s="832" t="s">
        <v>879</v>
      </c>
      <c r="H250" s="832" t="s">
        <v>556</v>
      </c>
      <c r="I250" s="832" t="s">
        <v>1171</v>
      </c>
      <c r="J250" s="832" t="s">
        <v>1172</v>
      </c>
      <c r="K250" s="832" t="s">
        <v>1173</v>
      </c>
      <c r="L250" s="835">
        <v>115.18</v>
      </c>
      <c r="M250" s="835">
        <v>115.18</v>
      </c>
      <c r="N250" s="832">
        <v>1</v>
      </c>
      <c r="O250" s="836">
        <v>0.5</v>
      </c>
      <c r="P250" s="835"/>
      <c r="Q250" s="837">
        <v>0</v>
      </c>
      <c r="R250" s="832"/>
      <c r="S250" s="837">
        <v>0</v>
      </c>
      <c r="T250" s="836"/>
      <c r="U250" s="838">
        <v>0</v>
      </c>
    </row>
    <row r="251" spans="1:21" ht="14.4" customHeight="1" x14ac:dyDescent="0.3">
      <c r="A251" s="831">
        <v>22</v>
      </c>
      <c r="B251" s="832" t="s">
        <v>839</v>
      </c>
      <c r="C251" s="832" t="s">
        <v>843</v>
      </c>
      <c r="D251" s="833" t="s">
        <v>1340</v>
      </c>
      <c r="E251" s="834" t="s">
        <v>851</v>
      </c>
      <c r="F251" s="832" t="s">
        <v>840</v>
      </c>
      <c r="G251" s="832" t="s">
        <v>928</v>
      </c>
      <c r="H251" s="832" t="s">
        <v>603</v>
      </c>
      <c r="I251" s="832" t="s">
        <v>1007</v>
      </c>
      <c r="J251" s="832" t="s">
        <v>930</v>
      </c>
      <c r="K251" s="832" t="s">
        <v>963</v>
      </c>
      <c r="L251" s="835">
        <v>144.81</v>
      </c>
      <c r="M251" s="835">
        <v>144.81</v>
      </c>
      <c r="N251" s="832">
        <v>1</v>
      </c>
      <c r="O251" s="836">
        <v>0.5</v>
      </c>
      <c r="P251" s="835">
        <v>144.81</v>
      </c>
      <c r="Q251" s="837">
        <v>1</v>
      </c>
      <c r="R251" s="832">
        <v>1</v>
      </c>
      <c r="S251" s="837">
        <v>1</v>
      </c>
      <c r="T251" s="836">
        <v>0.5</v>
      </c>
      <c r="U251" s="838">
        <v>1</v>
      </c>
    </row>
    <row r="252" spans="1:21" ht="14.4" customHeight="1" x14ac:dyDescent="0.3">
      <c r="A252" s="831">
        <v>22</v>
      </c>
      <c r="B252" s="832" t="s">
        <v>839</v>
      </c>
      <c r="C252" s="832" t="s">
        <v>843</v>
      </c>
      <c r="D252" s="833" t="s">
        <v>1340</v>
      </c>
      <c r="E252" s="834" t="s">
        <v>851</v>
      </c>
      <c r="F252" s="832" t="s">
        <v>840</v>
      </c>
      <c r="G252" s="832" t="s">
        <v>928</v>
      </c>
      <c r="H252" s="832" t="s">
        <v>603</v>
      </c>
      <c r="I252" s="832" t="s">
        <v>1007</v>
      </c>
      <c r="J252" s="832" t="s">
        <v>930</v>
      </c>
      <c r="K252" s="832" t="s">
        <v>963</v>
      </c>
      <c r="L252" s="835">
        <v>143.09</v>
      </c>
      <c r="M252" s="835">
        <v>286.18</v>
      </c>
      <c r="N252" s="832">
        <v>2</v>
      </c>
      <c r="O252" s="836">
        <v>1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22</v>
      </c>
      <c r="B253" s="832" t="s">
        <v>839</v>
      </c>
      <c r="C253" s="832" t="s">
        <v>843</v>
      </c>
      <c r="D253" s="833" t="s">
        <v>1340</v>
      </c>
      <c r="E253" s="834" t="s">
        <v>851</v>
      </c>
      <c r="F253" s="832" t="s">
        <v>840</v>
      </c>
      <c r="G253" s="832" t="s">
        <v>920</v>
      </c>
      <c r="H253" s="832" t="s">
        <v>603</v>
      </c>
      <c r="I253" s="832" t="s">
        <v>1008</v>
      </c>
      <c r="J253" s="832" t="s">
        <v>922</v>
      </c>
      <c r="K253" s="832" t="s">
        <v>1009</v>
      </c>
      <c r="L253" s="835">
        <v>218.62</v>
      </c>
      <c r="M253" s="835">
        <v>655.86</v>
      </c>
      <c r="N253" s="832">
        <v>3</v>
      </c>
      <c r="O253" s="836">
        <v>1.5</v>
      </c>
      <c r="P253" s="835">
        <v>437.24</v>
      </c>
      <c r="Q253" s="837">
        <v>0.66666666666666663</v>
      </c>
      <c r="R253" s="832">
        <v>2</v>
      </c>
      <c r="S253" s="837">
        <v>0.66666666666666663</v>
      </c>
      <c r="T253" s="836">
        <v>1</v>
      </c>
      <c r="U253" s="838">
        <v>0.66666666666666663</v>
      </c>
    </row>
    <row r="254" spans="1:21" ht="14.4" customHeight="1" x14ac:dyDescent="0.3">
      <c r="A254" s="831">
        <v>22</v>
      </c>
      <c r="B254" s="832" t="s">
        <v>839</v>
      </c>
      <c r="C254" s="832" t="s">
        <v>843</v>
      </c>
      <c r="D254" s="833" t="s">
        <v>1340</v>
      </c>
      <c r="E254" s="834" t="s">
        <v>851</v>
      </c>
      <c r="F254" s="832" t="s">
        <v>840</v>
      </c>
      <c r="G254" s="832" t="s">
        <v>920</v>
      </c>
      <c r="H254" s="832" t="s">
        <v>603</v>
      </c>
      <c r="I254" s="832" t="s">
        <v>1174</v>
      </c>
      <c r="J254" s="832" t="s">
        <v>922</v>
      </c>
      <c r="K254" s="832" t="s">
        <v>1175</v>
      </c>
      <c r="L254" s="835">
        <v>437.23</v>
      </c>
      <c r="M254" s="835">
        <v>874.46</v>
      </c>
      <c r="N254" s="832">
        <v>2</v>
      </c>
      <c r="O254" s="836">
        <v>1</v>
      </c>
      <c r="P254" s="835">
        <v>874.46</v>
      </c>
      <c r="Q254" s="837">
        <v>1</v>
      </c>
      <c r="R254" s="832">
        <v>2</v>
      </c>
      <c r="S254" s="837">
        <v>1</v>
      </c>
      <c r="T254" s="836">
        <v>1</v>
      </c>
      <c r="U254" s="838">
        <v>1</v>
      </c>
    </row>
    <row r="255" spans="1:21" ht="14.4" customHeight="1" x14ac:dyDescent="0.3">
      <c r="A255" s="831">
        <v>22</v>
      </c>
      <c r="B255" s="832" t="s">
        <v>839</v>
      </c>
      <c r="C255" s="832" t="s">
        <v>843</v>
      </c>
      <c r="D255" s="833" t="s">
        <v>1340</v>
      </c>
      <c r="E255" s="834" t="s">
        <v>851</v>
      </c>
      <c r="F255" s="832" t="s">
        <v>840</v>
      </c>
      <c r="G255" s="832" t="s">
        <v>1010</v>
      </c>
      <c r="H255" s="832" t="s">
        <v>556</v>
      </c>
      <c r="I255" s="832" t="s">
        <v>1176</v>
      </c>
      <c r="J255" s="832" t="s">
        <v>1177</v>
      </c>
      <c r="K255" s="832" t="s">
        <v>1178</v>
      </c>
      <c r="L255" s="835">
        <v>238.44</v>
      </c>
      <c r="M255" s="835">
        <v>238.44</v>
      </c>
      <c r="N255" s="832">
        <v>1</v>
      </c>
      <c r="O255" s="836">
        <v>1</v>
      </c>
      <c r="P255" s="835"/>
      <c r="Q255" s="837">
        <v>0</v>
      </c>
      <c r="R255" s="832"/>
      <c r="S255" s="837">
        <v>0</v>
      </c>
      <c r="T255" s="836"/>
      <c r="U255" s="838">
        <v>0</v>
      </c>
    </row>
    <row r="256" spans="1:21" ht="14.4" customHeight="1" x14ac:dyDescent="0.3">
      <c r="A256" s="831">
        <v>22</v>
      </c>
      <c r="B256" s="832" t="s">
        <v>839</v>
      </c>
      <c r="C256" s="832" t="s">
        <v>843</v>
      </c>
      <c r="D256" s="833" t="s">
        <v>1340</v>
      </c>
      <c r="E256" s="834" t="s">
        <v>851</v>
      </c>
      <c r="F256" s="832" t="s">
        <v>840</v>
      </c>
      <c r="G256" s="832" t="s">
        <v>1015</v>
      </c>
      <c r="H256" s="832" t="s">
        <v>556</v>
      </c>
      <c r="I256" s="832" t="s">
        <v>1016</v>
      </c>
      <c r="J256" s="832" t="s">
        <v>1017</v>
      </c>
      <c r="K256" s="832" t="s">
        <v>1018</v>
      </c>
      <c r="L256" s="835">
        <v>83.74</v>
      </c>
      <c r="M256" s="835">
        <v>837.4</v>
      </c>
      <c r="N256" s="832">
        <v>10</v>
      </c>
      <c r="O256" s="836">
        <v>2.5</v>
      </c>
      <c r="P256" s="835"/>
      <c r="Q256" s="837">
        <v>0</v>
      </c>
      <c r="R256" s="832"/>
      <c r="S256" s="837">
        <v>0</v>
      </c>
      <c r="T256" s="836"/>
      <c r="U256" s="838">
        <v>0</v>
      </c>
    </row>
    <row r="257" spans="1:21" ht="14.4" customHeight="1" x14ac:dyDescent="0.3">
      <c r="A257" s="831">
        <v>22</v>
      </c>
      <c r="B257" s="832" t="s">
        <v>839</v>
      </c>
      <c r="C257" s="832" t="s">
        <v>843</v>
      </c>
      <c r="D257" s="833" t="s">
        <v>1340</v>
      </c>
      <c r="E257" s="834" t="s">
        <v>851</v>
      </c>
      <c r="F257" s="832" t="s">
        <v>840</v>
      </c>
      <c r="G257" s="832" t="s">
        <v>1179</v>
      </c>
      <c r="H257" s="832" t="s">
        <v>556</v>
      </c>
      <c r="I257" s="832" t="s">
        <v>1180</v>
      </c>
      <c r="J257" s="832" t="s">
        <v>1181</v>
      </c>
      <c r="K257" s="832" t="s">
        <v>1182</v>
      </c>
      <c r="L257" s="835">
        <v>210.38</v>
      </c>
      <c r="M257" s="835">
        <v>210.38</v>
      </c>
      <c r="N257" s="832">
        <v>1</v>
      </c>
      <c r="O257" s="836">
        <v>1</v>
      </c>
      <c r="P257" s="835"/>
      <c r="Q257" s="837">
        <v>0</v>
      </c>
      <c r="R257" s="832"/>
      <c r="S257" s="837">
        <v>0</v>
      </c>
      <c r="T257" s="836"/>
      <c r="U257" s="838">
        <v>0</v>
      </c>
    </row>
    <row r="258" spans="1:21" ht="14.4" customHeight="1" x14ac:dyDescent="0.3">
      <c r="A258" s="831">
        <v>22</v>
      </c>
      <c r="B258" s="832" t="s">
        <v>839</v>
      </c>
      <c r="C258" s="832" t="s">
        <v>843</v>
      </c>
      <c r="D258" s="833" t="s">
        <v>1340</v>
      </c>
      <c r="E258" s="834" t="s">
        <v>851</v>
      </c>
      <c r="F258" s="832" t="s">
        <v>840</v>
      </c>
      <c r="G258" s="832" t="s">
        <v>935</v>
      </c>
      <c r="H258" s="832" t="s">
        <v>556</v>
      </c>
      <c r="I258" s="832" t="s">
        <v>936</v>
      </c>
      <c r="J258" s="832" t="s">
        <v>937</v>
      </c>
      <c r="K258" s="832" t="s">
        <v>938</v>
      </c>
      <c r="L258" s="835">
        <v>192.28</v>
      </c>
      <c r="M258" s="835">
        <v>192.28</v>
      </c>
      <c r="N258" s="832">
        <v>1</v>
      </c>
      <c r="O258" s="836">
        <v>1</v>
      </c>
      <c r="P258" s="835"/>
      <c r="Q258" s="837">
        <v>0</v>
      </c>
      <c r="R258" s="832"/>
      <c r="S258" s="837">
        <v>0</v>
      </c>
      <c r="T258" s="836"/>
      <c r="U258" s="838">
        <v>0</v>
      </c>
    </row>
    <row r="259" spans="1:21" ht="14.4" customHeight="1" x14ac:dyDescent="0.3">
      <c r="A259" s="831">
        <v>22</v>
      </c>
      <c r="B259" s="832" t="s">
        <v>839</v>
      </c>
      <c r="C259" s="832" t="s">
        <v>843</v>
      </c>
      <c r="D259" s="833" t="s">
        <v>1340</v>
      </c>
      <c r="E259" s="834" t="s">
        <v>851</v>
      </c>
      <c r="F259" s="832" t="s">
        <v>840</v>
      </c>
      <c r="G259" s="832" t="s">
        <v>1183</v>
      </c>
      <c r="H259" s="832" t="s">
        <v>556</v>
      </c>
      <c r="I259" s="832" t="s">
        <v>1184</v>
      </c>
      <c r="J259" s="832" t="s">
        <v>1185</v>
      </c>
      <c r="K259" s="832" t="s">
        <v>1186</v>
      </c>
      <c r="L259" s="835">
        <v>0</v>
      </c>
      <c r="M259" s="835">
        <v>0</v>
      </c>
      <c r="N259" s="832">
        <v>1</v>
      </c>
      <c r="O259" s="836">
        <v>1</v>
      </c>
      <c r="P259" s="835">
        <v>0</v>
      </c>
      <c r="Q259" s="837"/>
      <c r="R259" s="832">
        <v>1</v>
      </c>
      <c r="S259" s="837">
        <v>1</v>
      </c>
      <c r="T259" s="836">
        <v>1</v>
      </c>
      <c r="U259" s="838">
        <v>1</v>
      </c>
    </row>
    <row r="260" spans="1:21" ht="14.4" customHeight="1" x14ac:dyDescent="0.3">
      <c r="A260" s="831">
        <v>22</v>
      </c>
      <c r="B260" s="832" t="s">
        <v>839</v>
      </c>
      <c r="C260" s="832" t="s">
        <v>843</v>
      </c>
      <c r="D260" s="833" t="s">
        <v>1340</v>
      </c>
      <c r="E260" s="834" t="s">
        <v>851</v>
      </c>
      <c r="F260" s="832" t="s">
        <v>840</v>
      </c>
      <c r="G260" s="832" t="s">
        <v>1023</v>
      </c>
      <c r="H260" s="832" t="s">
        <v>603</v>
      </c>
      <c r="I260" s="832" t="s">
        <v>805</v>
      </c>
      <c r="J260" s="832" t="s">
        <v>685</v>
      </c>
      <c r="K260" s="832" t="s">
        <v>806</v>
      </c>
      <c r="L260" s="835">
        <v>0</v>
      </c>
      <c r="M260" s="835">
        <v>0</v>
      </c>
      <c r="N260" s="832">
        <v>2</v>
      </c>
      <c r="O260" s="836">
        <v>2</v>
      </c>
      <c r="P260" s="835">
        <v>0</v>
      </c>
      <c r="Q260" s="837"/>
      <c r="R260" s="832">
        <v>1</v>
      </c>
      <c r="S260" s="837">
        <v>0.5</v>
      </c>
      <c r="T260" s="836">
        <v>1</v>
      </c>
      <c r="U260" s="838">
        <v>0.5</v>
      </c>
    </row>
    <row r="261" spans="1:21" ht="14.4" customHeight="1" x14ac:dyDescent="0.3">
      <c r="A261" s="831">
        <v>22</v>
      </c>
      <c r="B261" s="832" t="s">
        <v>839</v>
      </c>
      <c r="C261" s="832" t="s">
        <v>843</v>
      </c>
      <c r="D261" s="833" t="s">
        <v>1340</v>
      </c>
      <c r="E261" s="834" t="s">
        <v>851</v>
      </c>
      <c r="F261" s="832" t="s">
        <v>840</v>
      </c>
      <c r="G261" s="832" t="s">
        <v>1023</v>
      </c>
      <c r="H261" s="832" t="s">
        <v>556</v>
      </c>
      <c r="I261" s="832" t="s">
        <v>1187</v>
      </c>
      <c r="J261" s="832" t="s">
        <v>1188</v>
      </c>
      <c r="K261" s="832" t="s">
        <v>949</v>
      </c>
      <c r="L261" s="835">
        <v>0</v>
      </c>
      <c r="M261" s="835">
        <v>0</v>
      </c>
      <c r="N261" s="832">
        <v>2</v>
      </c>
      <c r="O261" s="836">
        <v>2</v>
      </c>
      <c r="P261" s="835">
        <v>0</v>
      </c>
      <c r="Q261" s="837"/>
      <c r="R261" s="832">
        <v>2</v>
      </c>
      <c r="S261" s="837">
        <v>1</v>
      </c>
      <c r="T261" s="836">
        <v>2</v>
      </c>
      <c r="U261" s="838">
        <v>1</v>
      </c>
    </row>
    <row r="262" spans="1:21" ht="14.4" customHeight="1" x14ac:dyDescent="0.3">
      <c r="A262" s="831">
        <v>22</v>
      </c>
      <c r="B262" s="832" t="s">
        <v>839</v>
      </c>
      <c r="C262" s="832" t="s">
        <v>843</v>
      </c>
      <c r="D262" s="833" t="s">
        <v>1340</v>
      </c>
      <c r="E262" s="834" t="s">
        <v>851</v>
      </c>
      <c r="F262" s="832" t="s">
        <v>840</v>
      </c>
      <c r="G262" s="832" t="s">
        <v>1189</v>
      </c>
      <c r="H262" s="832" t="s">
        <v>556</v>
      </c>
      <c r="I262" s="832" t="s">
        <v>1190</v>
      </c>
      <c r="J262" s="832" t="s">
        <v>1191</v>
      </c>
      <c r="K262" s="832" t="s">
        <v>1192</v>
      </c>
      <c r="L262" s="835">
        <v>0</v>
      </c>
      <c r="M262" s="835">
        <v>0</v>
      </c>
      <c r="N262" s="832">
        <v>4</v>
      </c>
      <c r="O262" s="836">
        <v>4</v>
      </c>
      <c r="P262" s="835">
        <v>0</v>
      </c>
      <c r="Q262" s="837"/>
      <c r="R262" s="832">
        <v>4</v>
      </c>
      <c r="S262" s="837">
        <v>1</v>
      </c>
      <c r="T262" s="836">
        <v>4</v>
      </c>
      <c r="U262" s="838">
        <v>1</v>
      </c>
    </row>
    <row r="263" spans="1:21" ht="14.4" customHeight="1" x14ac:dyDescent="0.3">
      <c r="A263" s="831">
        <v>22</v>
      </c>
      <c r="B263" s="832" t="s">
        <v>839</v>
      </c>
      <c r="C263" s="832" t="s">
        <v>843</v>
      </c>
      <c r="D263" s="833" t="s">
        <v>1340</v>
      </c>
      <c r="E263" s="834" t="s">
        <v>851</v>
      </c>
      <c r="F263" s="832" t="s">
        <v>840</v>
      </c>
      <c r="G263" s="832" t="s">
        <v>1189</v>
      </c>
      <c r="H263" s="832" t="s">
        <v>556</v>
      </c>
      <c r="I263" s="832" t="s">
        <v>1193</v>
      </c>
      <c r="J263" s="832" t="s">
        <v>1191</v>
      </c>
      <c r="K263" s="832" t="s">
        <v>1192</v>
      </c>
      <c r="L263" s="835">
        <v>0</v>
      </c>
      <c r="M263" s="835">
        <v>0</v>
      </c>
      <c r="N263" s="832">
        <v>1</v>
      </c>
      <c r="O263" s="836">
        <v>1</v>
      </c>
      <c r="P263" s="835">
        <v>0</v>
      </c>
      <c r="Q263" s="837"/>
      <c r="R263" s="832">
        <v>1</v>
      </c>
      <c r="S263" s="837">
        <v>1</v>
      </c>
      <c r="T263" s="836">
        <v>1</v>
      </c>
      <c r="U263" s="838">
        <v>1</v>
      </c>
    </row>
    <row r="264" spans="1:21" ht="14.4" customHeight="1" x14ac:dyDescent="0.3">
      <c r="A264" s="831">
        <v>22</v>
      </c>
      <c r="B264" s="832" t="s">
        <v>839</v>
      </c>
      <c r="C264" s="832" t="s">
        <v>843</v>
      </c>
      <c r="D264" s="833" t="s">
        <v>1340</v>
      </c>
      <c r="E264" s="834" t="s">
        <v>851</v>
      </c>
      <c r="F264" s="832" t="s">
        <v>840</v>
      </c>
      <c r="G264" s="832" t="s">
        <v>1032</v>
      </c>
      <c r="H264" s="832" t="s">
        <v>603</v>
      </c>
      <c r="I264" s="832" t="s">
        <v>1033</v>
      </c>
      <c r="J264" s="832" t="s">
        <v>1034</v>
      </c>
      <c r="K264" s="832" t="s">
        <v>1035</v>
      </c>
      <c r="L264" s="835">
        <v>133.94</v>
      </c>
      <c r="M264" s="835">
        <v>133.94</v>
      </c>
      <c r="N264" s="832">
        <v>1</v>
      </c>
      <c r="O264" s="836">
        <v>0.5</v>
      </c>
      <c r="P264" s="835">
        <v>133.94</v>
      </c>
      <c r="Q264" s="837">
        <v>1</v>
      </c>
      <c r="R264" s="832">
        <v>1</v>
      </c>
      <c r="S264" s="837">
        <v>1</v>
      </c>
      <c r="T264" s="836">
        <v>0.5</v>
      </c>
      <c r="U264" s="838">
        <v>1</v>
      </c>
    </row>
    <row r="265" spans="1:21" ht="14.4" customHeight="1" x14ac:dyDescent="0.3">
      <c r="A265" s="831">
        <v>22</v>
      </c>
      <c r="B265" s="832" t="s">
        <v>839</v>
      </c>
      <c r="C265" s="832" t="s">
        <v>843</v>
      </c>
      <c r="D265" s="833" t="s">
        <v>1340</v>
      </c>
      <c r="E265" s="834" t="s">
        <v>851</v>
      </c>
      <c r="F265" s="832" t="s">
        <v>840</v>
      </c>
      <c r="G265" s="832" t="s">
        <v>895</v>
      </c>
      <c r="H265" s="832" t="s">
        <v>556</v>
      </c>
      <c r="I265" s="832" t="s">
        <v>896</v>
      </c>
      <c r="J265" s="832" t="s">
        <v>897</v>
      </c>
      <c r="K265" s="832" t="s">
        <v>898</v>
      </c>
      <c r="L265" s="835">
        <v>0</v>
      </c>
      <c r="M265" s="835">
        <v>0</v>
      </c>
      <c r="N265" s="832">
        <v>30</v>
      </c>
      <c r="O265" s="836">
        <v>22.5</v>
      </c>
      <c r="P265" s="835">
        <v>0</v>
      </c>
      <c r="Q265" s="837"/>
      <c r="R265" s="832">
        <v>30</v>
      </c>
      <c r="S265" s="837">
        <v>1</v>
      </c>
      <c r="T265" s="836">
        <v>22.5</v>
      </c>
      <c r="U265" s="838">
        <v>1</v>
      </c>
    </row>
    <row r="266" spans="1:21" ht="14.4" customHeight="1" x14ac:dyDescent="0.3">
      <c r="A266" s="831">
        <v>22</v>
      </c>
      <c r="B266" s="832" t="s">
        <v>839</v>
      </c>
      <c r="C266" s="832" t="s">
        <v>843</v>
      </c>
      <c r="D266" s="833" t="s">
        <v>1340</v>
      </c>
      <c r="E266" s="834" t="s">
        <v>852</v>
      </c>
      <c r="F266" s="832" t="s">
        <v>840</v>
      </c>
      <c r="G266" s="832" t="s">
        <v>1141</v>
      </c>
      <c r="H266" s="832" t="s">
        <v>556</v>
      </c>
      <c r="I266" s="832" t="s">
        <v>1194</v>
      </c>
      <c r="J266" s="832" t="s">
        <v>1195</v>
      </c>
      <c r="K266" s="832" t="s">
        <v>1196</v>
      </c>
      <c r="L266" s="835">
        <v>98.75</v>
      </c>
      <c r="M266" s="835">
        <v>197.5</v>
      </c>
      <c r="N266" s="832">
        <v>2</v>
      </c>
      <c r="O266" s="836">
        <v>1</v>
      </c>
      <c r="P266" s="835">
        <v>197.5</v>
      </c>
      <c r="Q266" s="837">
        <v>1</v>
      </c>
      <c r="R266" s="832">
        <v>2</v>
      </c>
      <c r="S266" s="837">
        <v>1</v>
      </c>
      <c r="T266" s="836">
        <v>1</v>
      </c>
      <c r="U266" s="838">
        <v>1</v>
      </c>
    </row>
    <row r="267" spans="1:21" ht="14.4" customHeight="1" x14ac:dyDescent="0.3">
      <c r="A267" s="831">
        <v>22</v>
      </c>
      <c r="B267" s="832" t="s">
        <v>839</v>
      </c>
      <c r="C267" s="832" t="s">
        <v>843</v>
      </c>
      <c r="D267" s="833" t="s">
        <v>1340</v>
      </c>
      <c r="E267" s="834" t="s">
        <v>852</v>
      </c>
      <c r="F267" s="832" t="s">
        <v>840</v>
      </c>
      <c r="G267" s="832" t="s">
        <v>1141</v>
      </c>
      <c r="H267" s="832" t="s">
        <v>556</v>
      </c>
      <c r="I267" s="832" t="s">
        <v>1197</v>
      </c>
      <c r="J267" s="832" t="s">
        <v>1195</v>
      </c>
      <c r="K267" s="832" t="s">
        <v>1198</v>
      </c>
      <c r="L267" s="835">
        <v>0</v>
      </c>
      <c r="M267" s="835">
        <v>0</v>
      </c>
      <c r="N267" s="832">
        <v>1</v>
      </c>
      <c r="O267" s="836">
        <v>1</v>
      </c>
      <c r="P267" s="835">
        <v>0</v>
      </c>
      <c r="Q267" s="837"/>
      <c r="R267" s="832">
        <v>1</v>
      </c>
      <c r="S267" s="837">
        <v>1</v>
      </c>
      <c r="T267" s="836">
        <v>1</v>
      </c>
      <c r="U267" s="838">
        <v>1</v>
      </c>
    </row>
    <row r="268" spans="1:21" ht="14.4" customHeight="1" x14ac:dyDescent="0.3">
      <c r="A268" s="831">
        <v>22</v>
      </c>
      <c r="B268" s="832" t="s">
        <v>839</v>
      </c>
      <c r="C268" s="832" t="s">
        <v>843</v>
      </c>
      <c r="D268" s="833" t="s">
        <v>1340</v>
      </c>
      <c r="E268" s="834" t="s">
        <v>853</v>
      </c>
      <c r="F268" s="832" t="s">
        <v>840</v>
      </c>
      <c r="G268" s="832" t="s">
        <v>859</v>
      </c>
      <c r="H268" s="832" t="s">
        <v>603</v>
      </c>
      <c r="I268" s="832" t="s">
        <v>860</v>
      </c>
      <c r="J268" s="832" t="s">
        <v>785</v>
      </c>
      <c r="K268" s="832" t="s">
        <v>861</v>
      </c>
      <c r="L268" s="835">
        <v>69.55</v>
      </c>
      <c r="M268" s="835">
        <v>69.55</v>
      </c>
      <c r="N268" s="832">
        <v>1</v>
      </c>
      <c r="O268" s="836">
        <v>1</v>
      </c>
      <c r="P268" s="835">
        <v>69.55</v>
      </c>
      <c r="Q268" s="837">
        <v>1</v>
      </c>
      <c r="R268" s="832">
        <v>1</v>
      </c>
      <c r="S268" s="837">
        <v>1</v>
      </c>
      <c r="T268" s="836">
        <v>1</v>
      </c>
      <c r="U268" s="838">
        <v>1</v>
      </c>
    </row>
    <row r="269" spans="1:21" ht="14.4" customHeight="1" x14ac:dyDescent="0.3">
      <c r="A269" s="831">
        <v>22</v>
      </c>
      <c r="B269" s="832" t="s">
        <v>839</v>
      </c>
      <c r="C269" s="832" t="s">
        <v>843</v>
      </c>
      <c r="D269" s="833" t="s">
        <v>1340</v>
      </c>
      <c r="E269" s="834" t="s">
        <v>853</v>
      </c>
      <c r="F269" s="832" t="s">
        <v>840</v>
      </c>
      <c r="G269" s="832" t="s">
        <v>859</v>
      </c>
      <c r="H269" s="832" t="s">
        <v>603</v>
      </c>
      <c r="I269" s="832" t="s">
        <v>860</v>
      </c>
      <c r="J269" s="832" t="s">
        <v>785</v>
      </c>
      <c r="K269" s="832" t="s">
        <v>861</v>
      </c>
      <c r="L269" s="835">
        <v>74.08</v>
      </c>
      <c r="M269" s="835">
        <v>148.16</v>
      </c>
      <c r="N269" s="832">
        <v>2</v>
      </c>
      <c r="O269" s="836">
        <v>2</v>
      </c>
      <c r="P269" s="835">
        <v>74.08</v>
      </c>
      <c r="Q269" s="837">
        <v>0.5</v>
      </c>
      <c r="R269" s="832">
        <v>1</v>
      </c>
      <c r="S269" s="837">
        <v>0.5</v>
      </c>
      <c r="T269" s="836">
        <v>1</v>
      </c>
      <c r="U269" s="838">
        <v>0.5</v>
      </c>
    </row>
    <row r="270" spans="1:21" ht="14.4" customHeight="1" x14ac:dyDescent="0.3">
      <c r="A270" s="831">
        <v>22</v>
      </c>
      <c r="B270" s="832" t="s">
        <v>839</v>
      </c>
      <c r="C270" s="832" t="s">
        <v>843</v>
      </c>
      <c r="D270" s="833" t="s">
        <v>1340</v>
      </c>
      <c r="E270" s="834" t="s">
        <v>853</v>
      </c>
      <c r="F270" s="832" t="s">
        <v>840</v>
      </c>
      <c r="G270" s="832" t="s">
        <v>859</v>
      </c>
      <c r="H270" s="832" t="s">
        <v>603</v>
      </c>
      <c r="I270" s="832" t="s">
        <v>784</v>
      </c>
      <c r="J270" s="832" t="s">
        <v>785</v>
      </c>
      <c r="K270" s="832" t="s">
        <v>786</v>
      </c>
      <c r="L270" s="835">
        <v>88.51</v>
      </c>
      <c r="M270" s="835">
        <v>88.51</v>
      </c>
      <c r="N270" s="832">
        <v>1</v>
      </c>
      <c r="O270" s="836">
        <v>1</v>
      </c>
      <c r="P270" s="835">
        <v>88.51</v>
      </c>
      <c r="Q270" s="837">
        <v>1</v>
      </c>
      <c r="R270" s="832">
        <v>1</v>
      </c>
      <c r="S270" s="837">
        <v>1</v>
      </c>
      <c r="T270" s="836">
        <v>1</v>
      </c>
      <c r="U270" s="838">
        <v>1</v>
      </c>
    </row>
    <row r="271" spans="1:21" ht="14.4" customHeight="1" x14ac:dyDescent="0.3">
      <c r="A271" s="831">
        <v>22</v>
      </c>
      <c r="B271" s="832" t="s">
        <v>839</v>
      </c>
      <c r="C271" s="832" t="s">
        <v>843</v>
      </c>
      <c r="D271" s="833" t="s">
        <v>1340</v>
      </c>
      <c r="E271" s="834" t="s">
        <v>853</v>
      </c>
      <c r="F271" s="832" t="s">
        <v>840</v>
      </c>
      <c r="G271" s="832" t="s">
        <v>859</v>
      </c>
      <c r="H271" s="832" t="s">
        <v>603</v>
      </c>
      <c r="I271" s="832" t="s">
        <v>866</v>
      </c>
      <c r="J271" s="832" t="s">
        <v>785</v>
      </c>
      <c r="K271" s="832" t="s">
        <v>867</v>
      </c>
      <c r="L271" s="835">
        <v>0</v>
      </c>
      <c r="M271" s="835">
        <v>0</v>
      </c>
      <c r="N271" s="832">
        <v>1</v>
      </c>
      <c r="O271" s="836">
        <v>1</v>
      </c>
      <c r="P271" s="835">
        <v>0</v>
      </c>
      <c r="Q271" s="837"/>
      <c r="R271" s="832">
        <v>1</v>
      </c>
      <c r="S271" s="837">
        <v>1</v>
      </c>
      <c r="T271" s="836">
        <v>1</v>
      </c>
      <c r="U271" s="838">
        <v>1</v>
      </c>
    </row>
    <row r="272" spans="1:21" ht="14.4" customHeight="1" x14ac:dyDescent="0.3">
      <c r="A272" s="831">
        <v>22</v>
      </c>
      <c r="B272" s="832" t="s">
        <v>839</v>
      </c>
      <c r="C272" s="832" t="s">
        <v>843</v>
      </c>
      <c r="D272" s="833" t="s">
        <v>1340</v>
      </c>
      <c r="E272" s="834" t="s">
        <v>853</v>
      </c>
      <c r="F272" s="832" t="s">
        <v>840</v>
      </c>
      <c r="G272" s="832" t="s">
        <v>859</v>
      </c>
      <c r="H272" s="832" t="s">
        <v>603</v>
      </c>
      <c r="I272" s="832" t="s">
        <v>868</v>
      </c>
      <c r="J272" s="832" t="s">
        <v>785</v>
      </c>
      <c r="K272" s="832" t="s">
        <v>869</v>
      </c>
      <c r="L272" s="835">
        <v>115.33</v>
      </c>
      <c r="M272" s="835">
        <v>115.33</v>
      </c>
      <c r="N272" s="832">
        <v>1</v>
      </c>
      <c r="O272" s="836">
        <v>1</v>
      </c>
      <c r="P272" s="835">
        <v>115.33</v>
      </c>
      <c r="Q272" s="837">
        <v>1</v>
      </c>
      <c r="R272" s="832">
        <v>1</v>
      </c>
      <c r="S272" s="837">
        <v>1</v>
      </c>
      <c r="T272" s="836">
        <v>1</v>
      </c>
      <c r="U272" s="838">
        <v>1</v>
      </c>
    </row>
    <row r="273" spans="1:21" ht="14.4" customHeight="1" x14ac:dyDescent="0.3">
      <c r="A273" s="831">
        <v>22</v>
      </c>
      <c r="B273" s="832" t="s">
        <v>839</v>
      </c>
      <c r="C273" s="832" t="s">
        <v>843</v>
      </c>
      <c r="D273" s="833" t="s">
        <v>1340</v>
      </c>
      <c r="E273" s="834" t="s">
        <v>853</v>
      </c>
      <c r="F273" s="832" t="s">
        <v>840</v>
      </c>
      <c r="G273" s="832" t="s">
        <v>859</v>
      </c>
      <c r="H273" s="832" t="s">
        <v>603</v>
      </c>
      <c r="I273" s="832" t="s">
        <v>787</v>
      </c>
      <c r="J273" s="832" t="s">
        <v>788</v>
      </c>
      <c r="K273" s="832" t="s">
        <v>789</v>
      </c>
      <c r="L273" s="835">
        <v>98.78</v>
      </c>
      <c r="M273" s="835">
        <v>197.56</v>
      </c>
      <c r="N273" s="832">
        <v>2</v>
      </c>
      <c r="O273" s="836">
        <v>1</v>
      </c>
      <c r="P273" s="835"/>
      <c r="Q273" s="837">
        <v>0</v>
      </c>
      <c r="R273" s="832"/>
      <c r="S273" s="837">
        <v>0</v>
      </c>
      <c r="T273" s="836"/>
      <c r="U273" s="838">
        <v>0</v>
      </c>
    </row>
    <row r="274" spans="1:21" ht="14.4" customHeight="1" x14ac:dyDescent="0.3">
      <c r="A274" s="831">
        <v>22</v>
      </c>
      <c r="B274" s="832" t="s">
        <v>839</v>
      </c>
      <c r="C274" s="832" t="s">
        <v>843</v>
      </c>
      <c r="D274" s="833" t="s">
        <v>1340</v>
      </c>
      <c r="E274" s="834" t="s">
        <v>853</v>
      </c>
      <c r="F274" s="832" t="s">
        <v>840</v>
      </c>
      <c r="G274" s="832" t="s">
        <v>859</v>
      </c>
      <c r="H274" s="832" t="s">
        <v>603</v>
      </c>
      <c r="I274" s="832" t="s">
        <v>787</v>
      </c>
      <c r="J274" s="832" t="s">
        <v>788</v>
      </c>
      <c r="K274" s="832" t="s">
        <v>789</v>
      </c>
      <c r="L274" s="835">
        <v>105.23</v>
      </c>
      <c r="M274" s="835">
        <v>105.23</v>
      </c>
      <c r="N274" s="832">
        <v>1</v>
      </c>
      <c r="O274" s="836">
        <v>1</v>
      </c>
      <c r="P274" s="835">
        <v>105.23</v>
      </c>
      <c r="Q274" s="837">
        <v>1</v>
      </c>
      <c r="R274" s="832">
        <v>1</v>
      </c>
      <c r="S274" s="837">
        <v>1</v>
      </c>
      <c r="T274" s="836">
        <v>1</v>
      </c>
      <c r="U274" s="838">
        <v>1</v>
      </c>
    </row>
    <row r="275" spans="1:21" ht="14.4" customHeight="1" x14ac:dyDescent="0.3">
      <c r="A275" s="831">
        <v>22</v>
      </c>
      <c r="B275" s="832" t="s">
        <v>839</v>
      </c>
      <c r="C275" s="832" t="s">
        <v>843</v>
      </c>
      <c r="D275" s="833" t="s">
        <v>1340</v>
      </c>
      <c r="E275" s="834" t="s">
        <v>853</v>
      </c>
      <c r="F275" s="832" t="s">
        <v>840</v>
      </c>
      <c r="G275" s="832" t="s">
        <v>859</v>
      </c>
      <c r="H275" s="832" t="s">
        <v>603</v>
      </c>
      <c r="I275" s="832" t="s">
        <v>870</v>
      </c>
      <c r="J275" s="832" t="s">
        <v>788</v>
      </c>
      <c r="K275" s="832" t="s">
        <v>871</v>
      </c>
      <c r="L275" s="835">
        <v>118.54</v>
      </c>
      <c r="M275" s="835">
        <v>237.08</v>
      </c>
      <c r="N275" s="832">
        <v>2</v>
      </c>
      <c r="O275" s="836">
        <v>1.5</v>
      </c>
      <c r="P275" s="835"/>
      <c r="Q275" s="837">
        <v>0</v>
      </c>
      <c r="R275" s="832"/>
      <c r="S275" s="837">
        <v>0</v>
      </c>
      <c r="T275" s="836"/>
      <c r="U275" s="838">
        <v>0</v>
      </c>
    </row>
    <row r="276" spans="1:21" ht="14.4" customHeight="1" x14ac:dyDescent="0.3">
      <c r="A276" s="831">
        <v>22</v>
      </c>
      <c r="B276" s="832" t="s">
        <v>839</v>
      </c>
      <c r="C276" s="832" t="s">
        <v>843</v>
      </c>
      <c r="D276" s="833" t="s">
        <v>1340</v>
      </c>
      <c r="E276" s="834" t="s">
        <v>853</v>
      </c>
      <c r="F276" s="832" t="s">
        <v>840</v>
      </c>
      <c r="G276" s="832" t="s">
        <v>859</v>
      </c>
      <c r="H276" s="832" t="s">
        <v>603</v>
      </c>
      <c r="I276" s="832" t="s">
        <v>870</v>
      </c>
      <c r="J276" s="832" t="s">
        <v>788</v>
      </c>
      <c r="K276" s="832" t="s">
        <v>871</v>
      </c>
      <c r="L276" s="835">
        <v>126.27</v>
      </c>
      <c r="M276" s="835">
        <v>126.27</v>
      </c>
      <c r="N276" s="832">
        <v>1</v>
      </c>
      <c r="O276" s="836">
        <v>1</v>
      </c>
      <c r="P276" s="835"/>
      <c r="Q276" s="837">
        <v>0</v>
      </c>
      <c r="R276" s="832"/>
      <c r="S276" s="837">
        <v>0</v>
      </c>
      <c r="T276" s="836"/>
      <c r="U276" s="838">
        <v>0</v>
      </c>
    </row>
    <row r="277" spans="1:21" ht="14.4" customHeight="1" x14ac:dyDescent="0.3">
      <c r="A277" s="831">
        <v>22</v>
      </c>
      <c r="B277" s="832" t="s">
        <v>839</v>
      </c>
      <c r="C277" s="832" t="s">
        <v>843</v>
      </c>
      <c r="D277" s="833" t="s">
        <v>1340</v>
      </c>
      <c r="E277" s="834" t="s">
        <v>853</v>
      </c>
      <c r="F277" s="832" t="s">
        <v>840</v>
      </c>
      <c r="G277" s="832" t="s">
        <v>859</v>
      </c>
      <c r="H277" s="832" t="s">
        <v>603</v>
      </c>
      <c r="I277" s="832" t="s">
        <v>872</v>
      </c>
      <c r="J277" s="832" t="s">
        <v>788</v>
      </c>
      <c r="K277" s="832" t="s">
        <v>873</v>
      </c>
      <c r="L277" s="835">
        <v>63.14</v>
      </c>
      <c r="M277" s="835">
        <v>126.28</v>
      </c>
      <c r="N277" s="832">
        <v>2</v>
      </c>
      <c r="O277" s="836">
        <v>2</v>
      </c>
      <c r="P277" s="835">
        <v>63.14</v>
      </c>
      <c r="Q277" s="837">
        <v>0.5</v>
      </c>
      <c r="R277" s="832">
        <v>1</v>
      </c>
      <c r="S277" s="837">
        <v>0.5</v>
      </c>
      <c r="T277" s="836">
        <v>1</v>
      </c>
      <c r="U277" s="838">
        <v>0.5</v>
      </c>
    </row>
    <row r="278" spans="1:21" ht="14.4" customHeight="1" x14ac:dyDescent="0.3">
      <c r="A278" s="831">
        <v>22</v>
      </c>
      <c r="B278" s="832" t="s">
        <v>839</v>
      </c>
      <c r="C278" s="832" t="s">
        <v>843</v>
      </c>
      <c r="D278" s="833" t="s">
        <v>1340</v>
      </c>
      <c r="E278" s="834" t="s">
        <v>853</v>
      </c>
      <c r="F278" s="832" t="s">
        <v>840</v>
      </c>
      <c r="G278" s="832" t="s">
        <v>859</v>
      </c>
      <c r="H278" s="832" t="s">
        <v>603</v>
      </c>
      <c r="I278" s="832" t="s">
        <v>872</v>
      </c>
      <c r="J278" s="832" t="s">
        <v>788</v>
      </c>
      <c r="K278" s="832" t="s">
        <v>873</v>
      </c>
      <c r="L278" s="835">
        <v>59.27</v>
      </c>
      <c r="M278" s="835">
        <v>59.27</v>
      </c>
      <c r="N278" s="832">
        <v>1</v>
      </c>
      <c r="O278" s="836">
        <v>1</v>
      </c>
      <c r="P278" s="835">
        <v>59.27</v>
      </c>
      <c r="Q278" s="837">
        <v>1</v>
      </c>
      <c r="R278" s="832">
        <v>1</v>
      </c>
      <c r="S278" s="837">
        <v>1</v>
      </c>
      <c r="T278" s="836">
        <v>1</v>
      </c>
      <c r="U278" s="838">
        <v>1</v>
      </c>
    </row>
    <row r="279" spans="1:21" ht="14.4" customHeight="1" x14ac:dyDescent="0.3">
      <c r="A279" s="831">
        <v>22</v>
      </c>
      <c r="B279" s="832" t="s">
        <v>839</v>
      </c>
      <c r="C279" s="832" t="s">
        <v>843</v>
      </c>
      <c r="D279" s="833" t="s">
        <v>1340</v>
      </c>
      <c r="E279" s="834" t="s">
        <v>853</v>
      </c>
      <c r="F279" s="832" t="s">
        <v>840</v>
      </c>
      <c r="G279" s="832" t="s">
        <v>859</v>
      </c>
      <c r="H279" s="832" t="s">
        <v>603</v>
      </c>
      <c r="I279" s="832" t="s">
        <v>792</v>
      </c>
      <c r="J279" s="832" t="s">
        <v>788</v>
      </c>
      <c r="K279" s="832" t="s">
        <v>793</v>
      </c>
      <c r="L279" s="835">
        <v>79.03</v>
      </c>
      <c r="M279" s="835">
        <v>237.09</v>
      </c>
      <c r="N279" s="832">
        <v>3</v>
      </c>
      <c r="O279" s="836">
        <v>2.5</v>
      </c>
      <c r="P279" s="835">
        <v>79.03</v>
      </c>
      <c r="Q279" s="837">
        <v>0.33333333333333331</v>
      </c>
      <c r="R279" s="832">
        <v>1</v>
      </c>
      <c r="S279" s="837">
        <v>0.33333333333333331</v>
      </c>
      <c r="T279" s="836">
        <v>1</v>
      </c>
      <c r="U279" s="838">
        <v>0.4</v>
      </c>
    </row>
    <row r="280" spans="1:21" ht="14.4" customHeight="1" x14ac:dyDescent="0.3">
      <c r="A280" s="831">
        <v>22</v>
      </c>
      <c r="B280" s="832" t="s">
        <v>839</v>
      </c>
      <c r="C280" s="832" t="s">
        <v>843</v>
      </c>
      <c r="D280" s="833" t="s">
        <v>1340</v>
      </c>
      <c r="E280" s="834" t="s">
        <v>853</v>
      </c>
      <c r="F280" s="832" t="s">
        <v>840</v>
      </c>
      <c r="G280" s="832" t="s">
        <v>859</v>
      </c>
      <c r="H280" s="832" t="s">
        <v>603</v>
      </c>
      <c r="I280" s="832" t="s">
        <v>792</v>
      </c>
      <c r="J280" s="832" t="s">
        <v>788</v>
      </c>
      <c r="K280" s="832" t="s">
        <v>793</v>
      </c>
      <c r="L280" s="835">
        <v>84.18</v>
      </c>
      <c r="M280" s="835">
        <v>168.36</v>
      </c>
      <c r="N280" s="832">
        <v>2</v>
      </c>
      <c r="O280" s="836">
        <v>2</v>
      </c>
      <c r="P280" s="835">
        <v>84.18</v>
      </c>
      <c r="Q280" s="837">
        <v>0.5</v>
      </c>
      <c r="R280" s="832">
        <v>1</v>
      </c>
      <c r="S280" s="837">
        <v>0.5</v>
      </c>
      <c r="T280" s="836">
        <v>1</v>
      </c>
      <c r="U280" s="838">
        <v>0.5</v>
      </c>
    </row>
    <row r="281" spans="1:21" ht="14.4" customHeight="1" x14ac:dyDescent="0.3">
      <c r="A281" s="831">
        <v>22</v>
      </c>
      <c r="B281" s="832" t="s">
        <v>839</v>
      </c>
      <c r="C281" s="832" t="s">
        <v>843</v>
      </c>
      <c r="D281" s="833" t="s">
        <v>1340</v>
      </c>
      <c r="E281" s="834" t="s">
        <v>853</v>
      </c>
      <c r="F281" s="832" t="s">
        <v>840</v>
      </c>
      <c r="G281" s="832" t="s">
        <v>859</v>
      </c>
      <c r="H281" s="832" t="s">
        <v>603</v>
      </c>
      <c r="I281" s="832" t="s">
        <v>790</v>
      </c>
      <c r="J281" s="832" t="s">
        <v>788</v>
      </c>
      <c r="K281" s="832" t="s">
        <v>791</v>
      </c>
      <c r="L281" s="835">
        <v>46.07</v>
      </c>
      <c r="M281" s="835">
        <v>92.14</v>
      </c>
      <c r="N281" s="832">
        <v>2</v>
      </c>
      <c r="O281" s="836">
        <v>2</v>
      </c>
      <c r="P281" s="835">
        <v>46.07</v>
      </c>
      <c r="Q281" s="837">
        <v>0.5</v>
      </c>
      <c r="R281" s="832">
        <v>1</v>
      </c>
      <c r="S281" s="837">
        <v>0.5</v>
      </c>
      <c r="T281" s="836">
        <v>1</v>
      </c>
      <c r="U281" s="838">
        <v>0.5</v>
      </c>
    </row>
    <row r="282" spans="1:21" ht="14.4" customHeight="1" x14ac:dyDescent="0.3">
      <c r="A282" s="831">
        <v>22</v>
      </c>
      <c r="B282" s="832" t="s">
        <v>839</v>
      </c>
      <c r="C282" s="832" t="s">
        <v>843</v>
      </c>
      <c r="D282" s="833" t="s">
        <v>1340</v>
      </c>
      <c r="E282" s="834" t="s">
        <v>853</v>
      </c>
      <c r="F282" s="832" t="s">
        <v>840</v>
      </c>
      <c r="G282" s="832" t="s">
        <v>859</v>
      </c>
      <c r="H282" s="832" t="s">
        <v>603</v>
      </c>
      <c r="I282" s="832" t="s">
        <v>790</v>
      </c>
      <c r="J282" s="832" t="s">
        <v>788</v>
      </c>
      <c r="K282" s="832" t="s">
        <v>791</v>
      </c>
      <c r="L282" s="835">
        <v>49.08</v>
      </c>
      <c r="M282" s="835">
        <v>98.16</v>
      </c>
      <c r="N282" s="832">
        <v>2</v>
      </c>
      <c r="O282" s="836">
        <v>2</v>
      </c>
      <c r="P282" s="835">
        <v>49.08</v>
      </c>
      <c r="Q282" s="837">
        <v>0.5</v>
      </c>
      <c r="R282" s="832">
        <v>1</v>
      </c>
      <c r="S282" s="837">
        <v>0.5</v>
      </c>
      <c r="T282" s="836">
        <v>1</v>
      </c>
      <c r="U282" s="838">
        <v>0.5</v>
      </c>
    </row>
    <row r="283" spans="1:21" ht="14.4" customHeight="1" x14ac:dyDescent="0.3">
      <c r="A283" s="831">
        <v>22</v>
      </c>
      <c r="B283" s="832" t="s">
        <v>839</v>
      </c>
      <c r="C283" s="832" t="s">
        <v>843</v>
      </c>
      <c r="D283" s="833" t="s">
        <v>1340</v>
      </c>
      <c r="E283" s="834" t="s">
        <v>853</v>
      </c>
      <c r="F283" s="832" t="s">
        <v>840</v>
      </c>
      <c r="G283" s="832" t="s">
        <v>1199</v>
      </c>
      <c r="H283" s="832" t="s">
        <v>603</v>
      </c>
      <c r="I283" s="832" t="s">
        <v>1200</v>
      </c>
      <c r="J283" s="832" t="s">
        <v>1201</v>
      </c>
      <c r="K283" s="832" t="s">
        <v>1202</v>
      </c>
      <c r="L283" s="835">
        <v>96.84</v>
      </c>
      <c r="M283" s="835">
        <v>96.84</v>
      </c>
      <c r="N283" s="832">
        <v>1</v>
      </c>
      <c r="O283" s="836">
        <v>0.5</v>
      </c>
      <c r="P283" s="835">
        <v>96.84</v>
      </c>
      <c r="Q283" s="837">
        <v>1</v>
      </c>
      <c r="R283" s="832">
        <v>1</v>
      </c>
      <c r="S283" s="837">
        <v>1</v>
      </c>
      <c r="T283" s="836">
        <v>0.5</v>
      </c>
      <c r="U283" s="838">
        <v>1</v>
      </c>
    </row>
    <row r="284" spans="1:21" ht="14.4" customHeight="1" x14ac:dyDescent="0.3">
      <c r="A284" s="831">
        <v>22</v>
      </c>
      <c r="B284" s="832" t="s">
        <v>839</v>
      </c>
      <c r="C284" s="832" t="s">
        <v>843</v>
      </c>
      <c r="D284" s="833" t="s">
        <v>1340</v>
      </c>
      <c r="E284" s="834" t="s">
        <v>853</v>
      </c>
      <c r="F284" s="832" t="s">
        <v>840</v>
      </c>
      <c r="G284" s="832" t="s">
        <v>879</v>
      </c>
      <c r="H284" s="832" t="s">
        <v>556</v>
      </c>
      <c r="I284" s="832" t="s">
        <v>917</v>
      </c>
      <c r="J284" s="832" t="s">
        <v>918</v>
      </c>
      <c r="K284" s="832" t="s">
        <v>919</v>
      </c>
      <c r="L284" s="835">
        <v>0</v>
      </c>
      <c r="M284" s="835">
        <v>0</v>
      </c>
      <c r="N284" s="832">
        <v>1</v>
      </c>
      <c r="O284" s="836">
        <v>0.5</v>
      </c>
      <c r="P284" s="835">
        <v>0</v>
      </c>
      <c r="Q284" s="837"/>
      <c r="R284" s="832">
        <v>1</v>
      </c>
      <c r="S284" s="837">
        <v>1</v>
      </c>
      <c r="T284" s="836">
        <v>0.5</v>
      </c>
      <c r="U284" s="838">
        <v>1</v>
      </c>
    </row>
    <row r="285" spans="1:21" ht="14.4" customHeight="1" x14ac:dyDescent="0.3">
      <c r="A285" s="831">
        <v>22</v>
      </c>
      <c r="B285" s="832" t="s">
        <v>839</v>
      </c>
      <c r="C285" s="832" t="s">
        <v>843</v>
      </c>
      <c r="D285" s="833" t="s">
        <v>1340</v>
      </c>
      <c r="E285" s="834" t="s">
        <v>854</v>
      </c>
      <c r="F285" s="832" t="s">
        <v>840</v>
      </c>
      <c r="G285" s="832" t="s">
        <v>1080</v>
      </c>
      <c r="H285" s="832" t="s">
        <v>556</v>
      </c>
      <c r="I285" s="832" t="s">
        <v>1081</v>
      </c>
      <c r="J285" s="832" t="s">
        <v>1082</v>
      </c>
      <c r="K285" s="832" t="s">
        <v>1083</v>
      </c>
      <c r="L285" s="835">
        <v>35.11</v>
      </c>
      <c r="M285" s="835">
        <v>105.33</v>
      </c>
      <c r="N285" s="832">
        <v>3</v>
      </c>
      <c r="O285" s="836">
        <v>0.5</v>
      </c>
      <c r="P285" s="835"/>
      <c r="Q285" s="837">
        <v>0</v>
      </c>
      <c r="R285" s="832"/>
      <c r="S285" s="837">
        <v>0</v>
      </c>
      <c r="T285" s="836"/>
      <c r="U285" s="838">
        <v>0</v>
      </c>
    </row>
    <row r="286" spans="1:21" ht="14.4" customHeight="1" x14ac:dyDescent="0.3">
      <c r="A286" s="831">
        <v>22</v>
      </c>
      <c r="B286" s="832" t="s">
        <v>839</v>
      </c>
      <c r="C286" s="832" t="s">
        <v>843</v>
      </c>
      <c r="D286" s="833" t="s">
        <v>1340</v>
      </c>
      <c r="E286" s="834" t="s">
        <v>854</v>
      </c>
      <c r="F286" s="832" t="s">
        <v>840</v>
      </c>
      <c r="G286" s="832" t="s">
        <v>1203</v>
      </c>
      <c r="H286" s="832" t="s">
        <v>603</v>
      </c>
      <c r="I286" s="832" t="s">
        <v>1204</v>
      </c>
      <c r="J286" s="832" t="s">
        <v>1205</v>
      </c>
      <c r="K286" s="832" t="s">
        <v>1206</v>
      </c>
      <c r="L286" s="835">
        <v>4.7</v>
      </c>
      <c r="M286" s="835">
        <v>4.7</v>
      </c>
      <c r="N286" s="832">
        <v>1</v>
      </c>
      <c r="O286" s="836">
        <v>1</v>
      </c>
      <c r="P286" s="835">
        <v>4.7</v>
      </c>
      <c r="Q286" s="837">
        <v>1</v>
      </c>
      <c r="R286" s="832">
        <v>1</v>
      </c>
      <c r="S286" s="837">
        <v>1</v>
      </c>
      <c r="T286" s="836">
        <v>1</v>
      </c>
      <c r="U286" s="838">
        <v>1</v>
      </c>
    </row>
    <row r="287" spans="1:21" ht="14.4" customHeight="1" x14ac:dyDescent="0.3">
      <c r="A287" s="831">
        <v>22</v>
      </c>
      <c r="B287" s="832" t="s">
        <v>839</v>
      </c>
      <c r="C287" s="832" t="s">
        <v>843</v>
      </c>
      <c r="D287" s="833" t="s">
        <v>1340</v>
      </c>
      <c r="E287" s="834" t="s">
        <v>854</v>
      </c>
      <c r="F287" s="832" t="s">
        <v>840</v>
      </c>
      <c r="G287" s="832" t="s">
        <v>1207</v>
      </c>
      <c r="H287" s="832" t="s">
        <v>556</v>
      </c>
      <c r="I287" s="832" t="s">
        <v>1208</v>
      </c>
      <c r="J287" s="832" t="s">
        <v>1209</v>
      </c>
      <c r="K287" s="832" t="s">
        <v>1210</v>
      </c>
      <c r="L287" s="835">
        <v>87.77</v>
      </c>
      <c r="M287" s="835">
        <v>87.77</v>
      </c>
      <c r="N287" s="832">
        <v>1</v>
      </c>
      <c r="O287" s="836">
        <v>1</v>
      </c>
      <c r="P287" s="835">
        <v>87.77</v>
      </c>
      <c r="Q287" s="837">
        <v>1</v>
      </c>
      <c r="R287" s="832">
        <v>1</v>
      </c>
      <c r="S287" s="837">
        <v>1</v>
      </c>
      <c r="T287" s="836">
        <v>1</v>
      </c>
      <c r="U287" s="838">
        <v>1</v>
      </c>
    </row>
    <row r="288" spans="1:21" ht="14.4" customHeight="1" x14ac:dyDescent="0.3">
      <c r="A288" s="831">
        <v>22</v>
      </c>
      <c r="B288" s="832" t="s">
        <v>839</v>
      </c>
      <c r="C288" s="832" t="s">
        <v>843</v>
      </c>
      <c r="D288" s="833" t="s">
        <v>1340</v>
      </c>
      <c r="E288" s="834" t="s">
        <v>854</v>
      </c>
      <c r="F288" s="832" t="s">
        <v>840</v>
      </c>
      <c r="G288" s="832" t="s">
        <v>942</v>
      </c>
      <c r="H288" s="832" t="s">
        <v>603</v>
      </c>
      <c r="I288" s="832" t="s">
        <v>1211</v>
      </c>
      <c r="J288" s="832" t="s">
        <v>944</v>
      </c>
      <c r="K288" s="832" t="s">
        <v>945</v>
      </c>
      <c r="L288" s="835">
        <v>154.36000000000001</v>
      </c>
      <c r="M288" s="835">
        <v>154.36000000000001</v>
      </c>
      <c r="N288" s="832">
        <v>1</v>
      </c>
      <c r="O288" s="836">
        <v>1</v>
      </c>
      <c r="P288" s="835">
        <v>154.36000000000001</v>
      </c>
      <c r="Q288" s="837">
        <v>1</v>
      </c>
      <c r="R288" s="832">
        <v>1</v>
      </c>
      <c r="S288" s="837">
        <v>1</v>
      </c>
      <c r="T288" s="836">
        <v>1</v>
      </c>
      <c r="U288" s="838">
        <v>1</v>
      </c>
    </row>
    <row r="289" spans="1:21" ht="14.4" customHeight="1" x14ac:dyDescent="0.3">
      <c r="A289" s="831">
        <v>22</v>
      </c>
      <c r="B289" s="832" t="s">
        <v>839</v>
      </c>
      <c r="C289" s="832" t="s">
        <v>843</v>
      </c>
      <c r="D289" s="833" t="s">
        <v>1340</v>
      </c>
      <c r="E289" s="834" t="s">
        <v>854</v>
      </c>
      <c r="F289" s="832" t="s">
        <v>840</v>
      </c>
      <c r="G289" s="832" t="s">
        <v>942</v>
      </c>
      <c r="H289" s="832" t="s">
        <v>556</v>
      </c>
      <c r="I289" s="832" t="s">
        <v>1212</v>
      </c>
      <c r="J289" s="832" t="s">
        <v>1213</v>
      </c>
      <c r="K289" s="832" t="s">
        <v>945</v>
      </c>
      <c r="L289" s="835">
        <v>154.36000000000001</v>
      </c>
      <c r="M289" s="835">
        <v>154.36000000000001</v>
      </c>
      <c r="N289" s="832">
        <v>1</v>
      </c>
      <c r="O289" s="836">
        <v>1</v>
      </c>
      <c r="P289" s="835">
        <v>154.36000000000001</v>
      </c>
      <c r="Q289" s="837">
        <v>1</v>
      </c>
      <c r="R289" s="832">
        <v>1</v>
      </c>
      <c r="S289" s="837">
        <v>1</v>
      </c>
      <c r="T289" s="836">
        <v>1</v>
      </c>
      <c r="U289" s="838">
        <v>1</v>
      </c>
    </row>
    <row r="290" spans="1:21" ht="14.4" customHeight="1" x14ac:dyDescent="0.3">
      <c r="A290" s="831">
        <v>22</v>
      </c>
      <c r="B290" s="832" t="s">
        <v>839</v>
      </c>
      <c r="C290" s="832" t="s">
        <v>843</v>
      </c>
      <c r="D290" s="833" t="s">
        <v>1340</v>
      </c>
      <c r="E290" s="834" t="s">
        <v>854</v>
      </c>
      <c r="F290" s="832" t="s">
        <v>840</v>
      </c>
      <c r="G290" s="832" t="s">
        <v>899</v>
      </c>
      <c r="H290" s="832" t="s">
        <v>556</v>
      </c>
      <c r="I290" s="832" t="s">
        <v>1214</v>
      </c>
      <c r="J290" s="832" t="s">
        <v>1215</v>
      </c>
      <c r="K290" s="832" t="s">
        <v>1216</v>
      </c>
      <c r="L290" s="835">
        <v>35.11</v>
      </c>
      <c r="M290" s="835">
        <v>70.22</v>
      </c>
      <c r="N290" s="832">
        <v>2</v>
      </c>
      <c r="O290" s="836">
        <v>0.5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22</v>
      </c>
      <c r="B291" s="832" t="s">
        <v>839</v>
      </c>
      <c r="C291" s="832" t="s">
        <v>843</v>
      </c>
      <c r="D291" s="833" t="s">
        <v>1340</v>
      </c>
      <c r="E291" s="834" t="s">
        <v>854</v>
      </c>
      <c r="F291" s="832" t="s">
        <v>840</v>
      </c>
      <c r="G291" s="832" t="s">
        <v>1102</v>
      </c>
      <c r="H291" s="832" t="s">
        <v>603</v>
      </c>
      <c r="I291" s="832" t="s">
        <v>1103</v>
      </c>
      <c r="J291" s="832" t="s">
        <v>1104</v>
      </c>
      <c r="K291" s="832" t="s">
        <v>1105</v>
      </c>
      <c r="L291" s="835">
        <v>176.32</v>
      </c>
      <c r="M291" s="835">
        <v>176.32</v>
      </c>
      <c r="N291" s="832">
        <v>1</v>
      </c>
      <c r="O291" s="836">
        <v>1</v>
      </c>
      <c r="P291" s="835">
        <v>176.32</v>
      </c>
      <c r="Q291" s="837">
        <v>1</v>
      </c>
      <c r="R291" s="832">
        <v>1</v>
      </c>
      <c r="S291" s="837">
        <v>1</v>
      </c>
      <c r="T291" s="836">
        <v>1</v>
      </c>
      <c r="U291" s="838">
        <v>1</v>
      </c>
    </row>
    <row r="292" spans="1:21" ht="14.4" customHeight="1" x14ac:dyDescent="0.3">
      <c r="A292" s="831">
        <v>22</v>
      </c>
      <c r="B292" s="832" t="s">
        <v>839</v>
      </c>
      <c r="C292" s="832" t="s">
        <v>843</v>
      </c>
      <c r="D292" s="833" t="s">
        <v>1340</v>
      </c>
      <c r="E292" s="834" t="s">
        <v>854</v>
      </c>
      <c r="F292" s="832" t="s">
        <v>840</v>
      </c>
      <c r="G292" s="832" t="s">
        <v>958</v>
      </c>
      <c r="H292" s="832" t="s">
        <v>603</v>
      </c>
      <c r="I292" s="832" t="s">
        <v>1217</v>
      </c>
      <c r="J292" s="832" t="s">
        <v>1218</v>
      </c>
      <c r="K292" s="832" t="s">
        <v>963</v>
      </c>
      <c r="L292" s="835">
        <v>176.32</v>
      </c>
      <c r="M292" s="835">
        <v>176.32</v>
      </c>
      <c r="N292" s="832">
        <v>1</v>
      </c>
      <c r="O292" s="836">
        <v>1</v>
      </c>
      <c r="P292" s="835"/>
      <c r="Q292" s="837">
        <v>0</v>
      </c>
      <c r="R292" s="832"/>
      <c r="S292" s="837">
        <v>0</v>
      </c>
      <c r="T292" s="836"/>
      <c r="U292" s="838">
        <v>0</v>
      </c>
    </row>
    <row r="293" spans="1:21" ht="14.4" customHeight="1" x14ac:dyDescent="0.3">
      <c r="A293" s="831">
        <v>22</v>
      </c>
      <c r="B293" s="832" t="s">
        <v>839</v>
      </c>
      <c r="C293" s="832" t="s">
        <v>843</v>
      </c>
      <c r="D293" s="833" t="s">
        <v>1340</v>
      </c>
      <c r="E293" s="834" t="s">
        <v>854</v>
      </c>
      <c r="F293" s="832" t="s">
        <v>840</v>
      </c>
      <c r="G293" s="832" t="s">
        <v>1057</v>
      </c>
      <c r="H293" s="832" t="s">
        <v>556</v>
      </c>
      <c r="I293" s="832" t="s">
        <v>1219</v>
      </c>
      <c r="J293" s="832" t="s">
        <v>1220</v>
      </c>
      <c r="K293" s="832" t="s">
        <v>1221</v>
      </c>
      <c r="L293" s="835">
        <v>0</v>
      </c>
      <c r="M293" s="835">
        <v>0</v>
      </c>
      <c r="N293" s="832">
        <v>2</v>
      </c>
      <c r="O293" s="836">
        <v>1.5</v>
      </c>
      <c r="P293" s="835">
        <v>0</v>
      </c>
      <c r="Q293" s="837"/>
      <c r="R293" s="832">
        <v>2</v>
      </c>
      <c r="S293" s="837">
        <v>1</v>
      </c>
      <c r="T293" s="836">
        <v>1.5</v>
      </c>
      <c r="U293" s="838">
        <v>1</v>
      </c>
    </row>
    <row r="294" spans="1:21" ht="14.4" customHeight="1" x14ac:dyDescent="0.3">
      <c r="A294" s="831">
        <v>22</v>
      </c>
      <c r="B294" s="832" t="s">
        <v>839</v>
      </c>
      <c r="C294" s="832" t="s">
        <v>843</v>
      </c>
      <c r="D294" s="833" t="s">
        <v>1340</v>
      </c>
      <c r="E294" s="834" t="s">
        <v>854</v>
      </c>
      <c r="F294" s="832" t="s">
        <v>840</v>
      </c>
      <c r="G294" s="832" t="s">
        <v>1125</v>
      </c>
      <c r="H294" s="832" t="s">
        <v>556</v>
      </c>
      <c r="I294" s="832" t="s">
        <v>1126</v>
      </c>
      <c r="J294" s="832" t="s">
        <v>1127</v>
      </c>
      <c r="K294" s="832" t="s">
        <v>1128</v>
      </c>
      <c r="L294" s="835">
        <v>3480.65</v>
      </c>
      <c r="M294" s="835">
        <v>3480.65</v>
      </c>
      <c r="N294" s="832">
        <v>1</v>
      </c>
      <c r="O294" s="836">
        <v>1</v>
      </c>
      <c r="P294" s="835">
        <v>3480.65</v>
      </c>
      <c r="Q294" s="837">
        <v>1</v>
      </c>
      <c r="R294" s="832">
        <v>1</v>
      </c>
      <c r="S294" s="837">
        <v>1</v>
      </c>
      <c r="T294" s="836">
        <v>1</v>
      </c>
      <c r="U294" s="838">
        <v>1</v>
      </c>
    </row>
    <row r="295" spans="1:21" ht="14.4" customHeight="1" x14ac:dyDescent="0.3">
      <c r="A295" s="831">
        <v>22</v>
      </c>
      <c r="B295" s="832" t="s">
        <v>839</v>
      </c>
      <c r="C295" s="832" t="s">
        <v>843</v>
      </c>
      <c r="D295" s="833" t="s">
        <v>1340</v>
      </c>
      <c r="E295" s="834" t="s">
        <v>854</v>
      </c>
      <c r="F295" s="832" t="s">
        <v>840</v>
      </c>
      <c r="G295" s="832" t="s">
        <v>1222</v>
      </c>
      <c r="H295" s="832" t="s">
        <v>556</v>
      </c>
      <c r="I295" s="832" t="s">
        <v>1223</v>
      </c>
      <c r="J295" s="832" t="s">
        <v>1224</v>
      </c>
      <c r="K295" s="832" t="s">
        <v>1225</v>
      </c>
      <c r="L295" s="835">
        <v>0</v>
      </c>
      <c r="M295" s="835">
        <v>0</v>
      </c>
      <c r="N295" s="832">
        <v>1</v>
      </c>
      <c r="O295" s="836">
        <v>1</v>
      </c>
      <c r="P295" s="835">
        <v>0</v>
      </c>
      <c r="Q295" s="837"/>
      <c r="R295" s="832">
        <v>1</v>
      </c>
      <c r="S295" s="837">
        <v>1</v>
      </c>
      <c r="T295" s="836">
        <v>1</v>
      </c>
      <c r="U295" s="838">
        <v>1</v>
      </c>
    </row>
    <row r="296" spans="1:21" ht="14.4" customHeight="1" x14ac:dyDescent="0.3">
      <c r="A296" s="831">
        <v>22</v>
      </c>
      <c r="B296" s="832" t="s">
        <v>839</v>
      </c>
      <c r="C296" s="832" t="s">
        <v>843</v>
      </c>
      <c r="D296" s="833" t="s">
        <v>1340</v>
      </c>
      <c r="E296" s="834" t="s">
        <v>854</v>
      </c>
      <c r="F296" s="832" t="s">
        <v>840</v>
      </c>
      <c r="G296" s="832" t="s">
        <v>1129</v>
      </c>
      <c r="H296" s="832" t="s">
        <v>556</v>
      </c>
      <c r="I296" s="832" t="s">
        <v>1130</v>
      </c>
      <c r="J296" s="832" t="s">
        <v>1131</v>
      </c>
      <c r="K296" s="832" t="s">
        <v>1132</v>
      </c>
      <c r="L296" s="835">
        <v>107.27</v>
      </c>
      <c r="M296" s="835">
        <v>536.35</v>
      </c>
      <c r="N296" s="832">
        <v>5</v>
      </c>
      <c r="O296" s="836">
        <v>3.5</v>
      </c>
      <c r="P296" s="835">
        <v>321.81</v>
      </c>
      <c r="Q296" s="837">
        <v>0.6</v>
      </c>
      <c r="R296" s="832">
        <v>3</v>
      </c>
      <c r="S296" s="837">
        <v>0.6</v>
      </c>
      <c r="T296" s="836">
        <v>1.5</v>
      </c>
      <c r="U296" s="838">
        <v>0.42857142857142855</v>
      </c>
    </row>
    <row r="297" spans="1:21" ht="14.4" customHeight="1" x14ac:dyDescent="0.3">
      <c r="A297" s="831">
        <v>22</v>
      </c>
      <c r="B297" s="832" t="s">
        <v>839</v>
      </c>
      <c r="C297" s="832" t="s">
        <v>843</v>
      </c>
      <c r="D297" s="833" t="s">
        <v>1340</v>
      </c>
      <c r="E297" s="834" t="s">
        <v>854</v>
      </c>
      <c r="F297" s="832" t="s">
        <v>840</v>
      </c>
      <c r="G297" s="832" t="s">
        <v>910</v>
      </c>
      <c r="H297" s="832" t="s">
        <v>556</v>
      </c>
      <c r="I297" s="832" t="s">
        <v>1226</v>
      </c>
      <c r="J297" s="832" t="s">
        <v>912</v>
      </c>
      <c r="K297" s="832" t="s">
        <v>913</v>
      </c>
      <c r="L297" s="835">
        <v>34.15</v>
      </c>
      <c r="M297" s="835">
        <v>34.15</v>
      </c>
      <c r="N297" s="832">
        <v>1</v>
      </c>
      <c r="O297" s="836">
        <v>1</v>
      </c>
      <c r="P297" s="835">
        <v>34.15</v>
      </c>
      <c r="Q297" s="837">
        <v>1</v>
      </c>
      <c r="R297" s="832">
        <v>1</v>
      </c>
      <c r="S297" s="837">
        <v>1</v>
      </c>
      <c r="T297" s="836">
        <v>1</v>
      </c>
      <c r="U297" s="838">
        <v>1</v>
      </c>
    </row>
    <row r="298" spans="1:21" ht="14.4" customHeight="1" x14ac:dyDescent="0.3">
      <c r="A298" s="831">
        <v>22</v>
      </c>
      <c r="B298" s="832" t="s">
        <v>839</v>
      </c>
      <c r="C298" s="832" t="s">
        <v>843</v>
      </c>
      <c r="D298" s="833" t="s">
        <v>1340</v>
      </c>
      <c r="E298" s="834" t="s">
        <v>854</v>
      </c>
      <c r="F298" s="832" t="s">
        <v>840</v>
      </c>
      <c r="G298" s="832" t="s">
        <v>1227</v>
      </c>
      <c r="H298" s="832" t="s">
        <v>556</v>
      </c>
      <c r="I298" s="832" t="s">
        <v>1228</v>
      </c>
      <c r="J298" s="832" t="s">
        <v>1229</v>
      </c>
      <c r="K298" s="832" t="s">
        <v>1230</v>
      </c>
      <c r="L298" s="835">
        <v>0</v>
      </c>
      <c r="M298" s="835">
        <v>0</v>
      </c>
      <c r="N298" s="832">
        <v>1</v>
      </c>
      <c r="O298" s="836">
        <v>0.5</v>
      </c>
      <c r="P298" s="835">
        <v>0</v>
      </c>
      <c r="Q298" s="837"/>
      <c r="R298" s="832">
        <v>1</v>
      </c>
      <c r="S298" s="837">
        <v>1</v>
      </c>
      <c r="T298" s="836">
        <v>0.5</v>
      </c>
      <c r="U298" s="838">
        <v>1</v>
      </c>
    </row>
    <row r="299" spans="1:21" ht="14.4" customHeight="1" x14ac:dyDescent="0.3">
      <c r="A299" s="831">
        <v>22</v>
      </c>
      <c r="B299" s="832" t="s">
        <v>839</v>
      </c>
      <c r="C299" s="832" t="s">
        <v>843</v>
      </c>
      <c r="D299" s="833" t="s">
        <v>1340</v>
      </c>
      <c r="E299" s="834" t="s">
        <v>854</v>
      </c>
      <c r="F299" s="832" t="s">
        <v>840</v>
      </c>
      <c r="G299" s="832" t="s">
        <v>971</v>
      </c>
      <c r="H299" s="832" t="s">
        <v>556</v>
      </c>
      <c r="I299" s="832" t="s">
        <v>1138</v>
      </c>
      <c r="J299" s="832" t="s">
        <v>1139</v>
      </c>
      <c r="K299" s="832" t="s">
        <v>1140</v>
      </c>
      <c r="L299" s="835">
        <v>89.91</v>
      </c>
      <c r="M299" s="835">
        <v>89.91</v>
      </c>
      <c r="N299" s="832">
        <v>1</v>
      </c>
      <c r="O299" s="836">
        <v>1</v>
      </c>
      <c r="P299" s="835">
        <v>89.91</v>
      </c>
      <c r="Q299" s="837">
        <v>1</v>
      </c>
      <c r="R299" s="832">
        <v>1</v>
      </c>
      <c r="S299" s="837">
        <v>1</v>
      </c>
      <c r="T299" s="836">
        <v>1</v>
      </c>
      <c r="U299" s="838">
        <v>1</v>
      </c>
    </row>
    <row r="300" spans="1:21" ht="14.4" customHeight="1" x14ac:dyDescent="0.3">
      <c r="A300" s="831">
        <v>22</v>
      </c>
      <c r="B300" s="832" t="s">
        <v>839</v>
      </c>
      <c r="C300" s="832" t="s">
        <v>843</v>
      </c>
      <c r="D300" s="833" t="s">
        <v>1340</v>
      </c>
      <c r="E300" s="834" t="s">
        <v>854</v>
      </c>
      <c r="F300" s="832" t="s">
        <v>840</v>
      </c>
      <c r="G300" s="832" t="s">
        <v>1231</v>
      </c>
      <c r="H300" s="832" t="s">
        <v>556</v>
      </c>
      <c r="I300" s="832" t="s">
        <v>1232</v>
      </c>
      <c r="J300" s="832" t="s">
        <v>1233</v>
      </c>
      <c r="K300" s="832" t="s">
        <v>1087</v>
      </c>
      <c r="L300" s="835">
        <v>95.57</v>
      </c>
      <c r="M300" s="835">
        <v>286.70999999999998</v>
      </c>
      <c r="N300" s="832">
        <v>3</v>
      </c>
      <c r="O300" s="836">
        <v>1</v>
      </c>
      <c r="P300" s="835">
        <v>286.70999999999998</v>
      </c>
      <c r="Q300" s="837">
        <v>1</v>
      </c>
      <c r="R300" s="832">
        <v>3</v>
      </c>
      <c r="S300" s="837">
        <v>1</v>
      </c>
      <c r="T300" s="836">
        <v>1</v>
      </c>
      <c r="U300" s="838">
        <v>1</v>
      </c>
    </row>
    <row r="301" spans="1:21" ht="14.4" customHeight="1" x14ac:dyDescent="0.3">
      <c r="A301" s="831">
        <v>22</v>
      </c>
      <c r="B301" s="832" t="s">
        <v>839</v>
      </c>
      <c r="C301" s="832" t="s">
        <v>843</v>
      </c>
      <c r="D301" s="833" t="s">
        <v>1340</v>
      </c>
      <c r="E301" s="834" t="s">
        <v>854</v>
      </c>
      <c r="F301" s="832" t="s">
        <v>840</v>
      </c>
      <c r="G301" s="832" t="s">
        <v>1234</v>
      </c>
      <c r="H301" s="832" t="s">
        <v>556</v>
      </c>
      <c r="I301" s="832" t="s">
        <v>1235</v>
      </c>
      <c r="J301" s="832" t="s">
        <v>1236</v>
      </c>
      <c r="K301" s="832" t="s">
        <v>1237</v>
      </c>
      <c r="L301" s="835">
        <v>1322.72</v>
      </c>
      <c r="M301" s="835">
        <v>1322.72</v>
      </c>
      <c r="N301" s="832">
        <v>1</v>
      </c>
      <c r="O301" s="836">
        <v>1</v>
      </c>
      <c r="P301" s="835">
        <v>1322.72</v>
      </c>
      <c r="Q301" s="837">
        <v>1</v>
      </c>
      <c r="R301" s="832">
        <v>1</v>
      </c>
      <c r="S301" s="837">
        <v>1</v>
      </c>
      <c r="T301" s="836">
        <v>1</v>
      </c>
      <c r="U301" s="838">
        <v>1</v>
      </c>
    </row>
    <row r="302" spans="1:21" ht="14.4" customHeight="1" x14ac:dyDescent="0.3">
      <c r="A302" s="831">
        <v>22</v>
      </c>
      <c r="B302" s="832" t="s">
        <v>839</v>
      </c>
      <c r="C302" s="832" t="s">
        <v>843</v>
      </c>
      <c r="D302" s="833" t="s">
        <v>1340</v>
      </c>
      <c r="E302" s="834" t="s">
        <v>854</v>
      </c>
      <c r="F302" s="832" t="s">
        <v>840</v>
      </c>
      <c r="G302" s="832" t="s">
        <v>1234</v>
      </c>
      <c r="H302" s="832" t="s">
        <v>556</v>
      </c>
      <c r="I302" s="832" t="s">
        <v>1235</v>
      </c>
      <c r="J302" s="832" t="s">
        <v>1236</v>
      </c>
      <c r="K302" s="832" t="s">
        <v>1237</v>
      </c>
      <c r="L302" s="835">
        <v>333.7</v>
      </c>
      <c r="M302" s="835">
        <v>333.7</v>
      </c>
      <c r="N302" s="832">
        <v>1</v>
      </c>
      <c r="O302" s="836">
        <v>1</v>
      </c>
      <c r="P302" s="835">
        <v>333.7</v>
      </c>
      <c r="Q302" s="837">
        <v>1</v>
      </c>
      <c r="R302" s="832">
        <v>1</v>
      </c>
      <c r="S302" s="837">
        <v>1</v>
      </c>
      <c r="T302" s="836">
        <v>1</v>
      </c>
      <c r="U302" s="838">
        <v>1</v>
      </c>
    </row>
    <row r="303" spans="1:21" ht="14.4" customHeight="1" x14ac:dyDescent="0.3">
      <c r="A303" s="831">
        <v>22</v>
      </c>
      <c r="B303" s="832" t="s">
        <v>839</v>
      </c>
      <c r="C303" s="832" t="s">
        <v>843</v>
      </c>
      <c r="D303" s="833" t="s">
        <v>1340</v>
      </c>
      <c r="E303" s="834" t="s">
        <v>854</v>
      </c>
      <c r="F303" s="832" t="s">
        <v>840</v>
      </c>
      <c r="G303" s="832" t="s">
        <v>1238</v>
      </c>
      <c r="H303" s="832" t="s">
        <v>603</v>
      </c>
      <c r="I303" s="832" t="s">
        <v>1239</v>
      </c>
      <c r="J303" s="832" t="s">
        <v>1240</v>
      </c>
      <c r="K303" s="832" t="s">
        <v>1241</v>
      </c>
      <c r="L303" s="835">
        <v>28.81</v>
      </c>
      <c r="M303" s="835">
        <v>28.81</v>
      </c>
      <c r="N303" s="832">
        <v>1</v>
      </c>
      <c r="O303" s="836">
        <v>1</v>
      </c>
      <c r="P303" s="835">
        <v>28.81</v>
      </c>
      <c r="Q303" s="837">
        <v>1</v>
      </c>
      <c r="R303" s="832">
        <v>1</v>
      </c>
      <c r="S303" s="837">
        <v>1</v>
      </c>
      <c r="T303" s="836">
        <v>1</v>
      </c>
      <c r="U303" s="838">
        <v>1</v>
      </c>
    </row>
    <row r="304" spans="1:21" ht="14.4" customHeight="1" x14ac:dyDescent="0.3">
      <c r="A304" s="831">
        <v>22</v>
      </c>
      <c r="B304" s="832" t="s">
        <v>839</v>
      </c>
      <c r="C304" s="832" t="s">
        <v>843</v>
      </c>
      <c r="D304" s="833" t="s">
        <v>1340</v>
      </c>
      <c r="E304" s="834" t="s">
        <v>854</v>
      </c>
      <c r="F304" s="832" t="s">
        <v>840</v>
      </c>
      <c r="G304" s="832" t="s">
        <v>859</v>
      </c>
      <c r="H304" s="832" t="s">
        <v>603</v>
      </c>
      <c r="I304" s="832" t="s">
        <v>989</v>
      </c>
      <c r="J304" s="832" t="s">
        <v>785</v>
      </c>
      <c r="K304" s="832" t="s">
        <v>990</v>
      </c>
      <c r="L304" s="835">
        <v>0</v>
      </c>
      <c r="M304" s="835">
        <v>0</v>
      </c>
      <c r="N304" s="832">
        <v>3</v>
      </c>
      <c r="O304" s="836">
        <v>3</v>
      </c>
      <c r="P304" s="835">
        <v>0</v>
      </c>
      <c r="Q304" s="837"/>
      <c r="R304" s="832">
        <v>1</v>
      </c>
      <c r="S304" s="837">
        <v>0.33333333333333331</v>
      </c>
      <c r="T304" s="836">
        <v>1</v>
      </c>
      <c r="U304" s="838">
        <v>0.33333333333333331</v>
      </c>
    </row>
    <row r="305" spans="1:21" ht="14.4" customHeight="1" x14ac:dyDescent="0.3">
      <c r="A305" s="831">
        <v>22</v>
      </c>
      <c r="B305" s="832" t="s">
        <v>839</v>
      </c>
      <c r="C305" s="832" t="s">
        <v>843</v>
      </c>
      <c r="D305" s="833" t="s">
        <v>1340</v>
      </c>
      <c r="E305" s="834" t="s">
        <v>854</v>
      </c>
      <c r="F305" s="832" t="s">
        <v>840</v>
      </c>
      <c r="G305" s="832" t="s">
        <v>859</v>
      </c>
      <c r="H305" s="832" t="s">
        <v>603</v>
      </c>
      <c r="I305" s="832" t="s">
        <v>860</v>
      </c>
      <c r="J305" s="832" t="s">
        <v>785</v>
      </c>
      <c r="K305" s="832" t="s">
        <v>861</v>
      </c>
      <c r="L305" s="835">
        <v>69.55</v>
      </c>
      <c r="M305" s="835">
        <v>139.1</v>
      </c>
      <c r="N305" s="832">
        <v>2</v>
      </c>
      <c r="O305" s="836">
        <v>2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22</v>
      </c>
      <c r="B306" s="832" t="s">
        <v>839</v>
      </c>
      <c r="C306" s="832" t="s">
        <v>843</v>
      </c>
      <c r="D306" s="833" t="s">
        <v>1340</v>
      </c>
      <c r="E306" s="834" t="s">
        <v>854</v>
      </c>
      <c r="F306" s="832" t="s">
        <v>840</v>
      </c>
      <c r="G306" s="832" t="s">
        <v>859</v>
      </c>
      <c r="H306" s="832" t="s">
        <v>603</v>
      </c>
      <c r="I306" s="832" t="s">
        <v>860</v>
      </c>
      <c r="J306" s="832" t="s">
        <v>785</v>
      </c>
      <c r="K306" s="832" t="s">
        <v>861</v>
      </c>
      <c r="L306" s="835">
        <v>74.08</v>
      </c>
      <c r="M306" s="835">
        <v>444.48</v>
      </c>
      <c r="N306" s="832">
        <v>6</v>
      </c>
      <c r="O306" s="836">
        <v>6</v>
      </c>
      <c r="P306" s="835">
        <v>222.24</v>
      </c>
      <c r="Q306" s="837">
        <v>0.5</v>
      </c>
      <c r="R306" s="832">
        <v>3</v>
      </c>
      <c r="S306" s="837">
        <v>0.5</v>
      </c>
      <c r="T306" s="836">
        <v>3</v>
      </c>
      <c r="U306" s="838">
        <v>0.5</v>
      </c>
    </row>
    <row r="307" spans="1:21" ht="14.4" customHeight="1" x14ac:dyDescent="0.3">
      <c r="A307" s="831">
        <v>22</v>
      </c>
      <c r="B307" s="832" t="s">
        <v>839</v>
      </c>
      <c r="C307" s="832" t="s">
        <v>843</v>
      </c>
      <c r="D307" s="833" t="s">
        <v>1340</v>
      </c>
      <c r="E307" s="834" t="s">
        <v>854</v>
      </c>
      <c r="F307" s="832" t="s">
        <v>840</v>
      </c>
      <c r="G307" s="832" t="s">
        <v>859</v>
      </c>
      <c r="H307" s="832" t="s">
        <v>603</v>
      </c>
      <c r="I307" s="832" t="s">
        <v>784</v>
      </c>
      <c r="J307" s="832" t="s">
        <v>785</v>
      </c>
      <c r="K307" s="832" t="s">
        <v>786</v>
      </c>
      <c r="L307" s="835">
        <v>88.51</v>
      </c>
      <c r="M307" s="835">
        <v>88.51</v>
      </c>
      <c r="N307" s="832">
        <v>1</v>
      </c>
      <c r="O307" s="836">
        <v>0.5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22</v>
      </c>
      <c r="B308" s="832" t="s">
        <v>839</v>
      </c>
      <c r="C308" s="832" t="s">
        <v>843</v>
      </c>
      <c r="D308" s="833" t="s">
        <v>1340</v>
      </c>
      <c r="E308" s="834" t="s">
        <v>854</v>
      </c>
      <c r="F308" s="832" t="s">
        <v>840</v>
      </c>
      <c r="G308" s="832" t="s">
        <v>859</v>
      </c>
      <c r="H308" s="832" t="s">
        <v>603</v>
      </c>
      <c r="I308" s="832" t="s">
        <v>784</v>
      </c>
      <c r="J308" s="832" t="s">
        <v>785</v>
      </c>
      <c r="K308" s="832" t="s">
        <v>786</v>
      </c>
      <c r="L308" s="835">
        <v>94.28</v>
      </c>
      <c r="M308" s="835">
        <v>188.56</v>
      </c>
      <c r="N308" s="832">
        <v>2</v>
      </c>
      <c r="O308" s="836">
        <v>1.5</v>
      </c>
      <c r="P308" s="835">
        <v>94.28</v>
      </c>
      <c r="Q308" s="837">
        <v>0.5</v>
      </c>
      <c r="R308" s="832">
        <v>1</v>
      </c>
      <c r="S308" s="837">
        <v>0.5</v>
      </c>
      <c r="T308" s="836">
        <v>1</v>
      </c>
      <c r="U308" s="838">
        <v>0.66666666666666663</v>
      </c>
    </row>
    <row r="309" spans="1:21" ht="14.4" customHeight="1" x14ac:dyDescent="0.3">
      <c r="A309" s="831">
        <v>22</v>
      </c>
      <c r="B309" s="832" t="s">
        <v>839</v>
      </c>
      <c r="C309" s="832" t="s">
        <v>843</v>
      </c>
      <c r="D309" s="833" t="s">
        <v>1340</v>
      </c>
      <c r="E309" s="834" t="s">
        <v>854</v>
      </c>
      <c r="F309" s="832" t="s">
        <v>840</v>
      </c>
      <c r="G309" s="832" t="s">
        <v>859</v>
      </c>
      <c r="H309" s="832" t="s">
        <v>556</v>
      </c>
      <c r="I309" s="832" t="s">
        <v>862</v>
      </c>
      <c r="J309" s="832" t="s">
        <v>785</v>
      </c>
      <c r="K309" s="832" t="s">
        <v>863</v>
      </c>
      <c r="L309" s="835">
        <v>0</v>
      </c>
      <c r="M309" s="835">
        <v>0</v>
      </c>
      <c r="N309" s="832">
        <v>4</v>
      </c>
      <c r="O309" s="836">
        <v>4</v>
      </c>
      <c r="P309" s="835">
        <v>0</v>
      </c>
      <c r="Q309" s="837"/>
      <c r="R309" s="832">
        <v>1</v>
      </c>
      <c r="S309" s="837">
        <v>0.25</v>
      </c>
      <c r="T309" s="836">
        <v>1</v>
      </c>
      <c r="U309" s="838">
        <v>0.25</v>
      </c>
    </row>
    <row r="310" spans="1:21" ht="14.4" customHeight="1" x14ac:dyDescent="0.3">
      <c r="A310" s="831">
        <v>22</v>
      </c>
      <c r="B310" s="832" t="s">
        <v>839</v>
      </c>
      <c r="C310" s="832" t="s">
        <v>843</v>
      </c>
      <c r="D310" s="833" t="s">
        <v>1340</v>
      </c>
      <c r="E310" s="834" t="s">
        <v>854</v>
      </c>
      <c r="F310" s="832" t="s">
        <v>840</v>
      </c>
      <c r="G310" s="832" t="s">
        <v>859</v>
      </c>
      <c r="H310" s="832" t="s">
        <v>556</v>
      </c>
      <c r="I310" s="832" t="s">
        <v>864</v>
      </c>
      <c r="J310" s="832" t="s">
        <v>785</v>
      </c>
      <c r="K310" s="832" t="s">
        <v>865</v>
      </c>
      <c r="L310" s="835">
        <v>158.05000000000001</v>
      </c>
      <c r="M310" s="835">
        <v>790.25</v>
      </c>
      <c r="N310" s="832">
        <v>5</v>
      </c>
      <c r="O310" s="836">
        <v>4</v>
      </c>
      <c r="P310" s="835">
        <v>632.20000000000005</v>
      </c>
      <c r="Q310" s="837">
        <v>0.8</v>
      </c>
      <c r="R310" s="832">
        <v>4</v>
      </c>
      <c r="S310" s="837">
        <v>0.8</v>
      </c>
      <c r="T310" s="836">
        <v>3</v>
      </c>
      <c r="U310" s="838">
        <v>0.75</v>
      </c>
    </row>
    <row r="311" spans="1:21" ht="14.4" customHeight="1" x14ac:dyDescent="0.3">
      <c r="A311" s="831">
        <v>22</v>
      </c>
      <c r="B311" s="832" t="s">
        <v>839</v>
      </c>
      <c r="C311" s="832" t="s">
        <v>843</v>
      </c>
      <c r="D311" s="833" t="s">
        <v>1340</v>
      </c>
      <c r="E311" s="834" t="s">
        <v>854</v>
      </c>
      <c r="F311" s="832" t="s">
        <v>840</v>
      </c>
      <c r="G311" s="832" t="s">
        <v>859</v>
      </c>
      <c r="H311" s="832" t="s">
        <v>556</v>
      </c>
      <c r="I311" s="832" t="s">
        <v>864</v>
      </c>
      <c r="J311" s="832" t="s">
        <v>785</v>
      </c>
      <c r="K311" s="832" t="s">
        <v>865</v>
      </c>
      <c r="L311" s="835">
        <v>168.36</v>
      </c>
      <c r="M311" s="835">
        <v>1178.52</v>
      </c>
      <c r="N311" s="832">
        <v>7</v>
      </c>
      <c r="O311" s="836">
        <v>5.5</v>
      </c>
      <c r="P311" s="835">
        <v>841.80000000000007</v>
      </c>
      <c r="Q311" s="837">
        <v>0.7142857142857143</v>
      </c>
      <c r="R311" s="832">
        <v>5</v>
      </c>
      <c r="S311" s="837">
        <v>0.7142857142857143</v>
      </c>
      <c r="T311" s="836">
        <v>4.5</v>
      </c>
      <c r="U311" s="838">
        <v>0.81818181818181823</v>
      </c>
    </row>
    <row r="312" spans="1:21" ht="14.4" customHeight="1" x14ac:dyDescent="0.3">
      <c r="A312" s="831">
        <v>22</v>
      </c>
      <c r="B312" s="832" t="s">
        <v>839</v>
      </c>
      <c r="C312" s="832" t="s">
        <v>843</v>
      </c>
      <c r="D312" s="833" t="s">
        <v>1340</v>
      </c>
      <c r="E312" s="834" t="s">
        <v>854</v>
      </c>
      <c r="F312" s="832" t="s">
        <v>840</v>
      </c>
      <c r="G312" s="832" t="s">
        <v>859</v>
      </c>
      <c r="H312" s="832" t="s">
        <v>603</v>
      </c>
      <c r="I312" s="832" t="s">
        <v>866</v>
      </c>
      <c r="J312" s="832" t="s">
        <v>785</v>
      </c>
      <c r="K312" s="832" t="s">
        <v>867</v>
      </c>
      <c r="L312" s="835">
        <v>0</v>
      </c>
      <c r="M312" s="835">
        <v>0</v>
      </c>
      <c r="N312" s="832">
        <v>1</v>
      </c>
      <c r="O312" s="836">
        <v>1</v>
      </c>
      <c r="P312" s="835"/>
      <c r="Q312" s="837"/>
      <c r="R312" s="832"/>
      <c r="S312" s="837">
        <v>0</v>
      </c>
      <c r="T312" s="836"/>
      <c r="U312" s="838">
        <v>0</v>
      </c>
    </row>
    <row r="313" spans="1:21" ht="14.4" customHeight="1" x14ac:dyDescent="0.3">
      <c r="A313" s="831">
        <v>22</v>
      </c>
      <c r="B313" s="832" t="s">
        <v>839</v>
      </c>
      <c r="C313" s="832" t="s">
        <v>843</v>
      </c>
      <c r="D313" s="833" t="s">
        <v>1340</v>
      </c>
      <c r="E313" s="834" t="s">
        <v>854</v>
      </c>
      <c r="F313" s="832" t="s">
        <v>840</v>
      </c>
      <c r="G313" s="832" t="s">
        <v>859</v>
      </c>
      <c r="H313" s="832" t="s">
        <v>603</v>
      </c>
      <c r="I313" s="832" t="s">
        <v>787</v>
      </c>
      <c r="J313" s="832" t="s">
        <v>788</v>
      </c>
      <c r="K313" s="832" t="s">
        <v>789</v>
      </c>
      <c r="L313" s="835">
        <v>98.78</v>
      </c>
      <c r="M313" s="835">
        <v>2765.8399999999997</v>
      </c>
      <c r="N313" s="832">
        <v>28</v>
      </c>
      <c r="O313" s="836">
        <v>26</v>
      </c>
      <c r="P313" s="835">
        <v>1284.1399999999999</v>
      </c>
      <c r="Q313" s="837">
        <v>0.4642857142857143</v>
      </c>
      <c r="R313" s="832">
        <v>13</v>
      </c>
      <c r="S313" s="837">
        <v>0.4642857142857143</v>
      </c>
      <c r="T313" s="836">
        <v>11</v>
      </c>
      <c r="U313" s="838">
        <v>0.42307692307692307</v>
      </c>
    </row>
    <row r="314" spans="1:21" ht="14.4" customHeight="1" x14ac:dyDescent="0.3">
      <c r="A314" s="831">
        <v>22</v>
      </c>
      <c r="B314" s="832" t="s">
        <v>839</v>
      </c>
      <c r="C314" s="832" t="s">
        <v>843</v>
      </c>
      <c r="D314" s="833" t="s">
        <v>1340</v>
      </c>
      <c r="E314" s="834" t="s">
        <v>854</v>
      </c>
      <c r="F314" s="832" t="s">
        <v>840</v>
      </c>
      <c r="G314" s="832" t="s">
        <v>859</v>
      </c>
      <c r="H314" s="832" t="s">
        <v>603</v>
      </c>
      <c r="I314" s="832" t="s">
        <v>787</v>
      </c>
      <c r="J314" s="832" t="s">
        <v>788</v>
      </c>
      <c r="K314" s="832" t="s">
        <v>789</v>
      </c>
      <c r="L314" s="835">
        <v>105.23</v>
      </c>
      <c r="M314" s="835">
        <v>3367.36</v>
      </c>
      <c r="N314" s="832">
        <v>32</v>
      </c>
      <c r="O314" s="836">
        <v>31</v>
      </c>
      <c r="P314" s="835">
        <v>1788.91</v>
      </c>
      <c r="Q314" s="837">
        <v>0.53125</v>
      </c>
      <c r="R314" s="832">
        <v>17</v>
      </c>
      <c r="S314" s="837">
        <v>0.53125</v>
      </c>
      <c r="T314" s="836">
        <v>16.5</v>
      </c>
      <c r="U314" s="838">
        <v>0.532258064516129</v>
      </c>
    </row>
    <row r="315" spans="1:21" ht="14.4" customHeight="1" x14ac:dyDescent="0.3">
      <c r="A315" s="831">
        <v>22</v>
      </c>
      <c r="B315" s="832" t="s">
        <v>839</v>
      </c>
      <c r="C315" s="832" t="s">
        <v>843</v>
      </c>
      <c r="D315" s="833" t="s">
        <v>1340</v>
      </c>
      <c r="E315" s="834" t="s">
        <v>854</v>
      </c>
      <c r="F315" s="832" t="s">
        <v>840</v>
      </c>
      <c r="G315" s="832" t="s">
        <v>859</v>
      </c>
      <c r="H315" s="832" t="s">
        <v>603</v>
      </c>
      <c r="I315" s="832" t="s">
        <v>870</v>
      </c>
      <c r="J315" s="832" t="s">
        <v>788</v>
      </c>
      <c r="K315" s="832" t="s">
        <v>871</v>
      </c>
      <c r="L315" s="835">
        <v>118.54</v>
      </c>
      <c r="M315" s="835">
        <v>2963.4999999999995</v>
      </c>
      <c r="N315" s="832">
        <v>25</v>
      </c>
      <c r="O315" s="836">
        <v>22.5</v>
      </c>
      <c r="P315" s="835">
        <v>1541.0199999999998</v>
      </c>
      <c r="Q315" s="837">
        <v>0.52</v>
      </c>
      <c r="R315" s="832">
        <v>13</v>
      </c>
      <c r="S315" s="837">
        <v>0.52</v>
      </c>
      <c r="T315" s="836">
        <v>11</v>
      </c>
      <c r="U315" s="838">
        <v>0.48888888888888887</v>
      </c>
    </row>
    <row r="316" spans="1:21" ht="14.4" customHeight="1" x14ac:dyDescent="0.3">
      <c r="A316" s="831">
        <v>22</v>
      </c>
      <c r="B316" s="832" t="s">
        <v>839</v>
      </c>
      <c r="C316" s="832" t="s">
        <v>843</v>
      </c>
      <c r="D316" s="833" t="s">
        <v>1340</v>
      </c>
      <c r="E316" s="834" t="s">
        <v>854</v>
      </c>
      <c r="F316" s="832" t="s">
        <v>840</v>
      </c>
      <c r="G316" s="832" t="s">
        <v>859</v>
      </c>
      <c r="H316" s="832" t="s">
        <v>603</v>
      </c>
      <c r="I316" s="832" t="s">
        <v>870</v>
      </c>
      <c r="J316" s="832" t="s">
        <v>788</v>
      </c>
      <c r="K316" s="832" t="s">
        <v>871</v>
      </c>
      <c r="L316" s="835">
        <v>126.27</v>
      </c>
      <c r="M316" s="835">
        <v>3535.56</v>
      </c>
      <c r="N316" s="832">
        <v>28</v>
      </c>
      <c r="O316" s="836">
        <v>22</v>
      </c>
      <c r="P316" s="835">
        <v>2020.32</v>
      </c>
      <c r="Q316" s="837">
        <v>0.5714285714285714</v>
      </c>
      <c r="R316" s="832">
        <v>16</v>
      </c>
      <c r="S316" s="837">
        <v>0.5714285714285714</v>
      </c>
      <c r="T316" s="836">
        <v>11</v>
      </c>
      <c r="U316" s="838">
        <v>0.5</v>
      </c>
    </row>
    <row r="317" spans="1:21" ht="14.4" customHeight="1" x14ac:dyDescent="0.3">
      <c r="A317" s="831">
        <v>22</v>
      </c>
      <c r="B317" s="832" t="s">
        <v>839</v>
      </c>
      <c r="C317" s="832" t="s">
        <v>843</v>
      </c>
      <c r="D317" s="833" t="s">
        <v>1340</v>
      </c>
      <c r="E317" s="834" t="s">
        <v>854</v>
      </c>
      <c r="F317" s="832" t="s">
        <v>840</v>
      </c>
      <c r="G317" s="832" t="s">
        <v>859</v>
      </c>
      <c r="H317" s="832" t="s">
        <v>603</v>
      </c>
      <c r="I317" s="832" t="s">
        <v>872</v>
      </c>
      <c r="J317" s="832" t="s">
        <v>788</v>
      </c>
      <c r="K317" s="832" t="s">
        <v>873</v>
      </c>
      <c r="L317" s="835">
        <v>63.14</v>
      </c>
      <c r="M317" s="835">
        <v>315.70000000000005</v>
      </c>
      <c r="N317" s="832">
        <v>5</v>
      </c>
      <c r="O317" s="836">
        <v>4</v>
      </c>
      <c r="P317" s="835">
        <v>126.28</v>
      </c>
      <c r="Q317" s="837">
        <v>0.39999999999999997</v>
      </c>
      <c r="R317" s="832">
        <v>2</v>
      </c>
      <c r="S317" s="837">
        <v>0.4</v>
      </c>
      <c r="T317" s="836">
        <v>1.5</v>
      </c>
      <c r="U317" s="838">
        <v>0.375</v>
      </c>
    </row>
    <row r="318" spans="1:21" ht="14.4" customHeight="1" x14ac:dyDescent="0.3">
      <c r="A318" s="831">
        <v>22</v>
      </c>
      <c r="B318" s="832" t="s">
        <v>839</v>
      </c>
      <c r="C318" s="832" t="s">
        <v>843</v>
      </c>
      <c r="D318" s="833" t="s">
        <v>1340</v>
      </c>
      <c r="E318" s="834" t="s">
        <v>854</v>
      </c>
      <c r="F318" s="832" t="s">
        <v>840</v>
      </c>
      <c r="G318" s="832" t="s">
        <v>859</v>
      </c>
      <c r="H318" s="832" t="s">
        <v>603</v>
      </c>
      <c r="I318" s="832" t="s">
        <v>872</v>
      </c>
      <c r="J318" s="832" t="s">
        <v>788</v>
      </c>
      <c r="K318" s="832" t="s">
        <v>873</v>
      </c>
      <c r="L318" s="835">
        <v>59.27</v>
      </c>
      <c r="M318" s="835">
        <v>355.62</v>
      </c>
      <c r="N318" s="832">
        <v>6</v>
      </c>
      <c r="O318" s="836">
        <v>5</v>
      </c>
      <c r="P318" s="835">
        <v>237.08</v>
      </c>
      <c r="Q318" s="837">
        <v>0.66666666666666674</v>
      </c>
      <c r="R318" s="832">
        <v>4</v>
      </c>
      <c r="S318" s="837">
        <v>0.66666666666666663</v>
      </c>
      <c r="T318" s="836">
        <v>3.5</v>
      </c>
      <c r="U318" s="838">
        <v>0.7</v>
      </c>
    </row>
    <row r="319" spans="1:21" ht="14.4" customHeight="1" x14ac:dyDescent="0.3">
      <c r="A319" s="831">
        <v>22</v>
      </c>
      <c r="B319" s="832" t="s">
        <v>839</v>
      </c>
      <c r="C319" s="832" t="s">
        <v>843</v>
      </c>
      <c r="D319" s="833" t="s">
        <v>1340</v>
      </c>
      <c r="E319" s="834" t="s">
        <v>854</v>
      </c>
      <c r="F319" s="832" t="s">
        <v>840</v>
      </c>
      <c r="G319" s="832" t="s">
        <v>859</v>
      </c>
      <c r="H319" s="832" t="s">
        <v>603</v>
      </c>
      <c r="I319" s="832" t="s">
        <v>792</v>
      </c>
      <c r="J319" s="832" t="s">
        <v>788</v>
      </c>
      <c r="K319" s="832" t="s">
        <v>793</v>
      </c>
      <c r="L319" s="835">
        <v>79.03</v>
      </c>
      <c r="M319" s="835">
        <v>4899.8600000000015</v>
      </c>
      <c r="N319" s="832">
        <v>62</v>
      </c>
      <c r="O319" s="836">
        <v>50.5</v>
      </c>
      <c r="P319" s="835">
        <v>2449.9300000000007</v>
      </c>
      <c r="Q319" s="837">
        <v>0.5</v>
      </c>
      <c r="R319" s="832">
        <v>31</v>
      </c>
      <c r="S319" s="837">
        <v>0.5</v>
      </c>
      <c r="T319" s="836">
        <v>23</v>
      </c>
      <c r="U319" s="838">
        <v>0.45544554455445546</v>
      </c>
    </row>
    <row r="320" spans="1:21" ht="14.4" customHeight="1" x14ac:dyDescent="0.3">
      <c r="A320" s="831">
        <v>22</v>
      </c>
      <c r="B320" s="832" t="s">
        <v>839</v>
      </c>
      <c r="C320" s="832" t="s">
        <v>843</v>
      </c>
      <c r="D320" s="833" t="s">
        <v>1340</v>
      </c>
      <c r="E320" s="834" t="s">
        <v>854</v>
      </c>
      <c r="F320" s="832" t="s">
        <v>840</v>
      </c>
      <c r="G320" s="832" t="s">
        <v>859</v>
      </c>
      <c r="H320" s="832" t="s">
        <v>603</v>
      </c>
      <c r="I320" s="832" t="s">
        <v>792</v>
      </c>
      <c r="J320" s="832" t="s">
        <v>788</v>
      </c>
      <c r="K320" s="832" t="s">
        <v>793</v>
      </c>
      <c r="L320" s="835">
        <v>84.18</v>
      </c>
      <c r="M320" s="835">
        <v>3619.7400000000011</v>
      </c>
      <c r="N320" s="832">
        <v>43</v>
      </c>
      <c r="O320" s="836">
        <v>32</v>
      </c>
      <c r="P320" s="835">
        <v>2188.6800000000007</v>
      </c>
      <c r="Q320" s="837">
        <v>0.60465116279069764</v>
      </c>
      <c r="R320" s="832">
        <v>26</v>
      </c>
      <c r="S320" s="837">
        <v>0.60465116279069764</v>
      </c>
      <c r="T320" s="836">
        <v>18</v>
      </c>
      <c r="U320" s="838">
        <v>0.5625</v>
      </c>
    </row>
    <row r="321" spans="1:21" ht="14.4" customHeight="1" x14ac:dyDescent="0.3">
      <c r="A321" s="831">
        <v>22</v>
      </c>
      <c r="B321" s="832" t="s">
        <v>839</v>
      </c>
      <c r="C321" s="832" t="s">
        <v>843</v>
      </c>
      <c r="D321" s="833" t="s">
        <v>1340</v>
      </c>
      <c r="E321" s="834" t="s">
        <v>854</v>
      </c>
      <c r="F321" s="832" t="s">
        <v>840</v>
      </c>
      <c r="G321" s="832" t="s">
        <v>859</v>
      </c>
      <c r="H321" s="832" t="s">
        <v>603</v>
      </c>
      <c r="I321" s="832" t="s">
        <v>874</v>
      </c>
      <c r="J321" s="832" t="s">
        <v>785</v>
      </c>
      <c r="K321" s="832" t="s">
        <v>873</v>
      </c>
      <c r="L321" s="835">
        <v>63.14</v>
      </c>
      <c r="M321" s="835">
        <v>378.84000000000003</v>
      </c>
      <c r="N321" s="832">
        <v>6</v>
      </c>
      <c r="O321" s="836">
        <v>6</v>
      </c>
      <c r="P321" s="835">
        <v>252.56</v>
      </c>
      <c r="Q321" s="837">
        <v>0.66666666666666663</v>
      </c>
      <c r="R321" s="832">
        <v>4</v>
      </c>
      <c r="S321" s="837">
        <v>0.66666666666666663</v>
      </c>
      <c r="T321" s="836">
        <v>4</v>
      </c>
      <c r="U321" s="838">
        <v>0.66666666666666663</v>
      </c>
    </row>
    <row r="322" spans="1:21" ht="14.4" customHeight="1" x14ac:dyDescent="0.3">
      <c r="A322" s="831">
        <v>22</v>
      </c>
      <c r="B322" s="832" t="s">
        <v>839</v>
      </c>
      <c r="C322" s="832" t="s">
        <v>843</v>
      </c>
      <c r="D322" s="833" t="s">
        <v>1340</v>
      </c>
      <c r="E322" s="834" t="s">
        <v>854</v>
      </c>
      <c r="F322" s="832" t="s">
        <v>840</v>
      </c>
      <c r="G322" s="832" t="s">
        <v>859</v>
      </c>
      <c r="H322" s="832" t="s">
        <v>603</v>
      </c>
      <c r="I322" s="832" t="s">
        <v>874</v>
      </c>
      <c r="J322" s="832" t="s">
        <v>785</v>
      </c>
      <c r="K322" s="832" t="s">
        <v>873</v>
      </c>
      <c r="L322" s="835">
        <v>59.27</v>
      </c>
      <c r="M322" s="835">
        <v>355.62</v>
      </c>
      <c r="N322" s="832">
        <v>6</v>
      </c>
      <c r="O322" s="836">
        <v>5.5</v>
      </c>
      <c r="P322" s="835">
        <v>177.81</v>
      </c>
      <c r="Q322" s="837">
        <v>0.5</v>
      </c>
      <c r="R322" s="832">
        <v>3</v>
      </c>
      <c r="S322" s="837">
        <v>0.5</v>
      </c>
      <c r="T322" s="836">
        <v>2.5</v>
      </c>
      <c r="U322" s="838">
        <v>0.45454545454545453</v>
      </c>
    </row>
    <row r="323" spans="1:21" ht="14.4" customHeight="1" x14ac:dyDescent="0.3">
      <c r="A323" s="831">
        <v>22</v>
      </c>
      <c r="B323" s="832" t="s">
        <v>839</v>
      </c>
      <c r="C323" s="832" t="s">
        <v>843</v>
      </c>
      <c r="D323" s="833" t="s">
        <v>1340</v>
      </c>
      <c r="E323" s="834" t="s">
        <v>854</v>
      </c>
      <c r="F323" s="832" t="s">
        <v>840</v>
      </c>
      <c r="G323" s="832" t="s">
        <v>859</v>
      </c>
      <c r="H323" s="832" t="s">
        <v>556</v>
      </c>
      <c r="I323" s="832" t="s">
        <v>1242</v>
      </c>
      <c r="J323" s="832" t="s">
        <v>785</v>
      </c>
      <c r="K323" s="832" t="s">
        <v>1243</v>
      </c>
      <c r="L323" s="835">
        <v>0</v>
      </c>
      <c r="M323" s="835">
        <v>0</v>
      </c>
      <c r="N323" s="832">
        <v>1</v>
      </c>
      <c r="O323" s="836">
        <v>1</v>
      </c>
      <c r="P323" s="835">
        <v>0</v>
      </c>
      <c r="Q323" s="837"/>
      <c r="R323" s="832">
        <v>1</v>
      </c>
      <c r="S323" s="837">
        <v>1</v>
      </c>
      <c r="T323" s="836">
        <v>1</v>
      </c>
      <c r="U323" s="838">
        <v>1</v>
      </c>
    </row>
    <row r="324" spans="1:21" ht="14.4" customHeight="1" x14ac:dyDescent="0.3">
      <c r="A324" s="831">
        <v>22</v>
      </c>
      <c r="B324" s="832" t="s">
        <v>839</v>
      </c>
      <c r="C324" s="832" t="s">
        <v>843</v>
      </c>
      <c r="D324" s="833" t="s">
        <v>1340</v>
      </c>
      <c r="E324" s="834" t="s">
        <v>854</v>
      </c>
      <c r="F324" s="832" t="s">
        <v>840</v>
      </c>
      <c r="G324" s="832" t="s">
        <v>859</v>
      </c>
      <c r="H324" s="832" t="s">
        <v>556</v>
      </c>
      <c r="I324" s="832" t="s">
        <v>875</v>
      </c>
      <c r="J324" s="832" t="s">
        <v>785</v>
      </c>
      <c r="K324" s="832" t="s">
        <v>789</v>
      </c>
      <c r="L324" s="835">
        <v>98.78</v>
      </c>
      <c r="M324" s="835">
        <v>296.34000000000003</v>
      </c>
      <c r="N324" s="832">
        <v>3</v>
      </c>
      <c r="O324" s="836">
        <v>3</v>
      </c>
      <c r="P324" s="835">
        <v>197.56</v>
      </c>
      <c r="Q324" s="837">
        <v>0.66666666666666663</v>
      </c>
      <c r="R324" s="832">
        <v>2</v>
      </c>
      <c r="S324" s="837">
        <v>0.66666666666666663</v>
      </c>
      <c r="T324" s="836">
        <v>2</v>
      </c>
      <c r="U324" s="838">
        <v>0.66666666666666663</v>
      </c>
    </row>
    <row r="325" spans="1:21" ht="14.4" customHeight="1" x14ac:dyDescent="0.3">
      <c r="A325" s="831">
        <v>22</v>
      </c>
      <c r="B325" s="832" t="s">
        <v>839</v>
      </c>
      <c r="C325" s="832" t="s">
        <v>843</v>
      </c>
      <c r="D325" s="833" t="s">
        <v>1340</v>
      </c>
      <c r="E325" s="834" t="s">
        <v>854</v>
      </c>
      <c r="F325" s="832" t="s">
        <v>840</v>
      </c>
      <c r="G325" s="832" t="s">
        <v>859</v>
      </c>
      <c r="H325" s="832" t="s">
        <v>556</v>
      </c>
      <c r="I325" s="832" t="s">
        <v>875</v>
      </c>
      <c r="J325" s="832" t="s">
        <v>785</v>
      </c>
      <c r="K325" s="832" t="s">
        <v>789</v>
      </c>
      <c r="L325" s="835">
        <v>105.23</v>
      </c>
      <c r="M325" s="835">
        <v>736.61</v>
      </c>
      <c r="N325" s="832">
        <v>7</v>
      </c>
      <c r="O325" s="836">
        <v>7</v>
      </c>
      <c r="P325" s="835">
        <v>315.69</v>
      </c>
      <c r="Q325" s="837">
        <v>0.42857142857142855</v>
      </c>
      <c r="R325" s="832">
        <v>3</v>
      </c>
      <c r="S325" s="837">
        <v>0.42857142857142855</v>
      </c>
      <c r="T325" s="836">
        <v>3</v>
      </c>
      <c r="U325" s="838">
        <v>0.42857142857142855</v>
      </c>
    </row>
    <row r="326" spans="1:21" ht="14.4" customHeight="1" x14ac:dyDescent="0.3">
      <c r="A326" s="831">
        <v>22</v>
      </c>
      <c r="B326" s="832" t="s">
        <v>839</v>
      </c>
      <c r="C326" s="832" t="s">
        <v>843</v>
      </c>
      <c r="D326" s="833" t="s">
        <v>1340</v>
      </c>
      <c r="E326" s="834" t="s">
        <v>854</v>
      </c>
      <c r="F326" s="832" t="s">
        <v>840</v>
      </c>
      <c r="G326" s="832" t="s">
        <v>859</v>
      </c>
      <c r="H326" s="832" t="s">
        <v>603</v>
      </c>
      <c r="I326" s="832" t="s">
        <v>1244</v>
      </c>
      <c r="J326" s="832" t="s">
        <v>638</v>
      </c>
      <c r="K326" s="832" t="s">
        <v>1245</v>
      </c>
      <c r="L326" s="835">
        <v>79.03</v>
      </c>
      <c r="M326" s="835">
        <v>79.03</v>
      </c>
      <c r="N326" s="832">
        <v>1</v>
      </c>
      <c r="O326" s="836">
        <v>1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22</v>
      </c>
      <c r="B327" s="832" t="s">
        <v>839</v>
      </c>
      <c r="C327" s="832" t="s">
        <v>843</v>
      </c>
      <c r="D327" s="833" t="s">
        <v>1340</v>
      </c>
      <c r="E327" s="834" t="s">
        <v>854</v>
      </c>
      <c r="F327" s="832" t="s">
        <v>840</v>
      </c>
      <c r="G327" s="832" t="s">
        <v>859</v>
      </c>
      <c r="H327" s="832" t="s">
        <v>603</v>
      </c>
      <c r="I327" s="832" t="s">
        <v>876</v>
      </c>
      <c r="J327" s="832" t="s">
        <v>785</v>
      </c>
      <c r="K327" s="832" t="s">
        <v>871</v>
      </c>
      <c r="L327" s="835">
        <v>118.54</v>
      </c>
      <c r="M327" s="835">
        <v>1541.02</v>
      </c>
      <c r="N327" s="832">
        <v>13</v>
      </c>
      <c r="O327" s="836">
        <v>12</v>
      </c>
      <c r="P327" s="835">
        <v>829.78</v>
      </c>
      <c r="Q327" s="837">
        <v>0.53846153846153844</v>
      </c>
      <c r="R327" s="832">
        <v>7</v>
      </c>
      <c r="S327" s="837">
        <v>0.53846153846153844</v>
      </c>
      <c r="T327" s="836">
        <v>6</v>
      </c>
      <c r="U327" s="838">
        <v>0.5</v>
      </c>
    </row>
    <row r="328" spans="1:21" ht="14.4" customHeight="1" x14ac:dyDescent="0.3">
      <c r="A328" s="831">
        <v>22</v>
      </c>
      <c r="B328" s="832" t="s">
        <v>839</v>
      </c>
      <c r="C328" s="832" t="s">
        <v>843</v>
      </c>
      <c r="D328" s="833" t="s">
        <v>1340</v>
      </c>
      <c r="E328" s="834" t="s">
        <v>854</v>
      </c>
      <c r="F328" s="832" t="s">
        <v>840</v>
      </c>
      <c r="G328" s="832" t="s">
        <v>859</v>
      </c>
      <c r="H328" s="832" t="s">
        <v>603</v>
      </c>
      <c r="I328" s="832" t="s">
        <v>876</v>
      </c>
      <c r="J328" s="832" t="s">
        <v>785</v>
      </c>
      <c r="K328" s="832" t="s">
        <v>871</v>
      </c>
      <c r="L328" s="835">
        <v>126.27</v>
      </c>
      <c r="M328" s="835">
        <v>1894.0500000000002</v>
      </c>
      <c r="N328" s="832">
        <v>15</v>
      </c>
      <c r="O328" s="836">
        <v>13</v>
      </c>
      <c r="P328" s="835">
        <v>1136.43</v>
      </c>
      <c r="Q328" s="837">
        <v>0.6</v>
      </c>
      <c r="R328" s="832">
        <v>9</v>
      </c>
      <c r="S328" s="837">
        <v>0.6</v>
      </c>
      <c r="T328" s="836">
        <v>9</v>
      </c>
      <c r="U328" s="838">
        <v>0.69230769230769229</v>
      </c>
    </row>
    <row r="329" spans="1:21" ht="14.4" customHeight="1" x14ac:dyDescent="0.3">
      <c r="A329" s="831">
        <v>22</v>
      </c>
      <c r="B329" s="832" t="s">
        <v>839</v>
      </c>
      <c r="C329" s="832" t="s">
        <v>843</v>
      </c>
      <c r="D329" s="833" t="s">
        <v>1340</v>
      </c>
      <c r="E329" s="834" t="s">
        <v>854</v>
      </c>
      <c r="F329" s="832" t="s">
        <v>840</v>
      </c>
      <c r="G329" s="832" t="s">
        <v>859</v>
      </c>
      <c r="H329" s="832" t="s">
        <v>556</v>
      </c>
      <c r="I329" s="832" t="s">
        <v>877</v>
      </c>
      <c r="J329" s="832" t="s">
        <v>785</v>
      </c>
      <c r="K329" s="832" t="s">
        <v>878</v>
      </c>
      <c r="L329" s="835">
        <v>79.03</v>
      </c>
      <c r="M329" s="835">
        <v>1659.6299999999997</v>
      </c>
      <c r="N329" s="832">
        <v>21</v>
      </c>
      <c r="O329" s="836">
        <v>19.5</v>
      </c>
      <c r="P329" s="835">
        <v>711.26999999999987</v>
      </c>
      <c r="Q329" s="837">
        <v>0.4285714285714286</v>
      </c>
      <c r="R329" s="832">
        <v>9</v>
      </c>
      <c r="S329" s="837">
        <v>0.42857142857142855</v>
      </c>
      <c r="T329" s="836">
        <v>8.5</v>
      </c>
      <c r="U329" s="838">
        <v>0.4358974358974359</v>
      </c>
    </row>
    <row r="330" spans="1:21" ht="14.4" customHeight="1" x14ac:dyDescent="0.3">
      <c r="A330" s="831">
        <v>22</v>
      </c>
      <c r="B330" s="832" t="s">
        <v>839</v>
      </c>
      <c r="C330" s="832" t="s">
        <v>843</v>
      </c>
      <c r="D330" s="833" t="s">
        <v>1340</v>
      </c>
      <c r="E330" s="834" t="s">
        <v>854</v>
      </c>
      <c r="F330" s="832" t="s">
        <v>840</v>
      </c>
      <c r="G330" s="832" t="s">
        <v>859</v>
      </c>
      <c r="H330" s="832" t="s">
        <v>556</v>
      </c>
      <c r="I330" s="832" t="s">
        <v>877</v>
      </c>
      <c r="J330" s="832" t="s">
        <v>785</v>
      </c>
      <c r="K330" s="832" t="s">
        <v>878</v>
      </c>
      <c r="L330" s="835">
        <v>84.18</v>
      </c>
      <c r="M330" s="835">
        <v>1094.3400000000001</v>
      </c>
      <c r="N330" s="832">
        <v>13</v>
      </c>
      <c r="O330" s="836">
        <v>12</v>
      </c>
      <c r="P330" s="835">
        <v>505.08000000000004</v>
      </c>
      <c r="Q330" s="837">
        <v>0.46153846153846151</v>
      </c>
      <c r="R330" s="832">
        <v>6</v>
      </c>
      <c r="S330" s="837">
        <v>0.46153846153846156</v>
      </c>
      <c r="T330" s="836">
        <v>5.5</v>
      </c>
      <c r="U330" s="838">
        <v>0.45833333333333331</v>
      </c>
    </row>
    <row r="331" spans="1:21" ht="14.4" customHeight="1" x14ac:dyDescent="0.3">
      <c r="A331" s="831">
        <v>22</v>
      </c>
      <c r="B331" s="832" t="s">
        <v>839</v>
      </c>
      <c r="C331" s="832" t="s">
        <v>843</v>
      </c>
      <c r="D331" s="833" t="s">
        <v>1340</v>
      </c>
      <c r="E331" s="834" t="s">
        <v>854</v>
      </c>
      <c r="F331" s="832" t="s">
        <v>840</v>
      </c>
      <c r="G331" s="832" t="s">
        <v>859</v>
      </c>
      <c r="H331" s="832" t="s">
        <v>603</v>
      </c>
      <c r="I331" s="832" t="s">
        <v>790</v>
      </c>
      <c r="J331" s="832" t="s">
        <v>788</v>
      </c>
      <c r="K331" s="832" t="s">
        <v>791</v>
      </c>
      <c r="L331" s="835">
        <v>46.07</v>
      </c>
      <c r="M331" s="835">
        <v>138.21</v>
      </c>
      <c r="N331" s="832">
        <v>3</v>
      </c>
      <c r="O331" s="836">
        <v>2.5</v>
      </c>
      <c r="P331" s="835">
        <v>46.07</v>
      </c>
      <c r="Q331" s="837">
        <v>0.33333333333333331</v>
      </c>
      <c r="R331" s="832">
        <v>1</v>
      </c>
      <c r="S331" s="837">
        <v>0.33333333333333331</v>
      </c>
      <c r="T331" s="836">
        <v>1</v>
      </c>
      <c r="U331" s="838">
        <v>0.4</v>
      </c>
    </row>
    <row r="332" spans="1:21" ht="14.4" customHeight="1" x14ac:dyDescent="0.3">
      <c r="A332" s="831">
        <v>22</v>
      </c>
      <c r="B332" s="832" t="s">
        <v>839</v>
      </c>
      <c r="C332" s="832" t="s">
        <v>843</v>
      </c>
      <c r="D332" s="833" t="s">
        <v>1340</v>
      </c>
      <c r="E332" s="834" t="s">
        <v>854</v>
      </c>
      <c r="F332" s="832" t="s">
        <v>840</v>
      </c>
      <c r="G332" s="832" t="s">
        <v>859</v>
      </c>
      <c r="H332" s="832" t="s">
        <v>603</v>
      </c>
      <c r="I332" s="832" t="s">
        <v>790</v>
      </c>
      <c r="J332" s="832" t="s">
        <v>788</v>
      </c>
      <c r="K332" s="832" t="s">
        <v>791</v>
      </c>
      <c r="L332" s="835">
        <v>49.08</v>
      </c>
      <c r="M332" s="835">
        <v>196.32</v>
      </c>
      <c r="N332" s="832">
        <v>4</v>
      </c>
      <c r="O332" s="836">
        <v>2.5</v>
      </c>
      <c r="P332" s="835">
        <v>98.16</v>
      </c>
      <c r="Q332" s="837">
        <v>0.5</v>
      </c>
      <c r="R332" s="832">
        <v>2</v>
      </c>
      <c r="S332" s="837">
        <v>0.5</v>
      </c>
      <c r="T332" s="836">
        <v>1.5</v>
      </c>
      <c r="U332" s="838">
        <v>0.6</v>
      </c>
    </row>
    <row r="333" spans="1:21" ht="14.4" customHeight="1" x14ac:dyDescent="0.3">
      <c r="A333" s="831">
        <v>22</v>
      </c>
      <c r="B333" s="832" t="s">
        <v>839</v>
      </c>
      <c r="C333" s="832" t="s">
        <v>843</v>
      </c>
      <c r="D333" s="833" t="s">
        <v>1340</v>
      </c>
      <c r="E333" s="834" t="s">
        <v>854</v>
      </c>
      <c r="F333" s="832" t="s">
        <v>840</v>
      </c>
      <c r="G333" s="832" t="s">
        <v>859</v>
      </c>
      <c r="H333" s="832" t="s">
        <v>556</v>
      </c>
      <c r="I333" s="832" t="s">
        <v>1152</v>
      </c>
      <c r="J333" s="832" t="s">
        <v>891</v>
      </c>
      <c r="K333" s="832" t="s">
        <v>791</v>
      </c>
      <c r="L333" s="835">
        <v>49.08</v>
      </c>
      <c r="M333" s="835">
        <v>294.48</v>
      </c>
      <c r="N333" s="832">
        <v>6</v>
      </c>
      <c r="O333" s="836">
        <v>3</v>
      </c>
      <c r="P333" s="835">
        <v>147.24</v>
      </c>
      <c r="Q333" s="837">
        <v>0.5</v>
      </c>
      <c r="R333" s="832">
        <v>3</v>
      </c>
      <c r="S333" s="837">
        <v>0.5</v>
      </c>
      <c r="T333" s="836">
        <v>2</v>
      </c>
      <c r="U333" s="838">
        <v>0.66666666666666663</v>
      </c>
    </row>
    <row r="334" spans="1:21" ht="14.4" customHeight="1" x14ac:dyDescent="0.3">
      <c r="A334" s="831">
        <v>22</v>
      </c>
      <c r="B334" s="832" t="s">
        <v>839</v>
      </c>
      <c r="C334" s="832" t="s">
        <v>843</v>
      </c>
      <c r="D334" s="833" t="s">
        <v>1340</v>
      </c>
      <c r="E334" s="834" t="s">
        <v>854</v>
      </c>
      <c r="F334" s="832" t="s">
        <v>840</v>
      </c>
      <c r="G334" s="832" t="s">
        <v>1153</v>
      </c>
      <c r="H334" s="832" t="s">
        <v>556</v>
      </c>
      <c r="I334" s="832" t="s">
        <v>1154</v>
      </c>
      <c r="J334" s="832" t="s">
        <v>1155</v>
      </c>
      <c r="K334" s="832" t="s">
        <v>1156</v>
      </c>
      <c r="L334" s="835">
        <v>38.56</v>
      </c>
      <c r="M334" s="835">
        <v>38.56</v>
      </c>
      <c r="N334" s="832">
        <v>1</v>
      </c>
      <c r="O334" s="836">
        <v>0.5</v>
      </c>
      <c r="P334" s="835">
        <v>38.56</v>
      </c>
      <c r="Q334" s="837">
        <v>1</v>
      </c>
      <c r="R334" s="832">
        <v>1</v>
      </c>
      <c r="S334" s="837">
        <v>1</v>
      </c>
      <c r="T334" s="836">
        <v>0.5</v>
      </c>
      <c r="U334" s="838">
        <v>1</v>
      </c>
    </row>
    <row r="335" spans="1:21" ht="14.4" customHeight="1" x14ac:dyDescent="0.3">
      <c r="A335" s="831">
        <v>22</v>
      </c>
      <c r="B335" s="832" t="s">
        <v>839</v>
      </c>
      <c r="C335" s="832" t="s">
        <v>843</v>
      </c>
      <c r="D335" s="833" t="s">
        <v>1340</v>
      </c>
      <c r="E335" s="834" t="s">
        <v>854</v>
      </c>
      <c r="F335" s="832" t="s">
        <v>840</v>
      </c>
      <c r="G335" s="832" t="s">
        <v>879</v>
      </c>
      <c r="H335" s="832" t="s">
        <v>556</v>
      </c>
      <c r="I335" s="832" t="s">
        <v>880</v>
      </c>
      <c r="J335" s="832" t="s">
        <v>628</v>
      </c>
      <c r="K335" s="832" t="s">
        <v>881</v>
      </c>
      <c r="L335" s="835">
        <v>57.64</v>
      </c>
      <c r="M335" s="835">
        <v>57.64</v>
      </c>
      <c r="N335" s="832">
        <v>1</v>
      </c>
      <c r="O335" s="836">
        <v>1</v>
      </c>
      <c r="P335" s="835"/>
      <c r="Q335" s="837">
        <v>0</v>
      </c>
      <c r="R335" s="832"/>
      <c r="S335" s="837">
        <v>0</v>
      </c>
      <c r="T335" s="836"/>
      <c r="U335" s="838">
        <v>0</v>
      </c>
    </row>
    <row r="336" spans="1:21" ht="14.4" customHeight="1" x14ac:dyDescent="0.3">
      <c r="A336" s="831">
        <v>22</v>
      </c>
      <c r="B336" s="832" t="s">
        <v>839</v>
      </c>
      <c r="C336" s="832" t="s">
        <v>843</v>
      </c>
      <c r="D336" s="833" t="s">
        <v>1340</v>
      </c>
      <c r="E336" s="834" t="s">
        <v>854</v>
      </c>
      <c r="F336" s="832" t="s">
        <v>840</v>
      </c>
      <c r="G336" s="832" t="s">
        <v>920</v>
      </c>
      <c r="H336" s="832" t="s">
        <v>603</v>
      </c>
      <c r="I336" s="832" t="s">
        <v>921</v>
      </c>
      <c r="J336" s="832" t="s">
        <v>922</v>
      </c>
      <c r="K336" s="832" t="s">
        <v>923</v>
      </c>
      <c r="L336" s="835">
        <v>72.88</v>
      </c>
      <c r="M336" s="835">
        <v>72.88</v>
      </c>
      <c r="N336" s="832">
        <v>1</v>
      </c>
      <c r="O336" s="836">
        <v>0.5</v>
      </c>
      <c r="P336" s="835">
        <v>72.88</v>
      </c>
      <c r="Q336" s="837">
        <v>1</v>
      </c>
      <c r="R336" s="832">
        <v>1</v>
      </c>
      <c r="S336" s="837">
        <v>1</v>
      </c>
      <c r="T336" s="836">
        <v>0.5</v>
      </c>
      <c r="U336" s="838">
        <v>1</v>
      </c>
    </row>
    <row r="337" spans="1:21" ht="14.4" customHeight="1" x14ac:dyDescent="0.3">
      <c r="A337" s="831">
        <v>22</v>
      </c>
      <c r="B337" s="832" t="s">
        <v>839</v>
      </c>
      <c r="C337" s="832" t="s">
        <v>843</v>
      </c>
      <c r="D337" s="833" t="s">
        <v>1340</v>
      </c>
      <c r="E337" s="834" t="s">
        <v>854</v>
      </c>
      <c r="F337" s="832" t="s">
        <v>840</v>
      </c>
      <c r="G337" s="832" t="s">
        <v>1015</v>
      </c>
      <c r="H337" s="832" t="s">
        <v>556</v>
      </c>
      <c r="I337" s="832" t="s">
        <v>1016</v>
      </c>
      <c r="J337" s="832" t="s">
        <v>1017</v>
      </c>
      <c r="K337" s="832" t="s">
        <v>1018</v>
      </c>
      <c r="L337" s="835">
        <v>83.74</v>
      </c>
      <c r="M337" s="835">
        <v>418.7</v>
      </c>
      <c r="N337" s="832">
        <v>5</v>
      </c>
      <c r="O337" s="836">
        <v>0.5</v>
      </c>
      <c r="P337" s="835"/>
      <c r="Q337" s="837">
        <v>0</v>
      </c>
      <c r="R337" s="832"/>
      <c r="S337" s="837">
        <v>0</v>
      </c>
      <c r="T337" s="836"/>
      <c r="U337" s="838">
        <v>0</v>
      </c>
    </row>
    <row r="338" spans="1:21" ht="14.4" customHeight="1" x14ac:dyDescent="0.3">
      <c r="A338" s="831">
        <v>22</v>
      </c>
      <c r="B338" s="832" t="s">
        <v>839</v>
      </c>
      <c r="C338" s="832" t="s">
        <v>843</v>
      </c>
      <c r="D338" s="833" t="s">
        <v>1340</v>
      </c>
      <c r="E338" s="834" t="s">
        <v>854</v>
      </c>
      <c r="F338" s="832" t="s">
        <v>840</v>
      </c>
      <c r="G338" s="832" t="s">
        <v>1246</v>
      </c>
      <c r="H338" s="832" t="s">
        <v>556</v>
      </c>
      <c r="I338" s="832" t="s">
        <v>1247</v>
      </c>
      <c r="J338" s="832" t="s">
        <v>1248</v>
      </c>
      <c r="K338" s="832" t="s">
        <v>1249</v>
      </c>
      <c r="L338" s="835">
        <v>60.39</v>
      </c>
      <c r="M338" s="835">
        <v>181.17000000000002</v>
      </c>
      <c r="N338" s="832">
        <v>3</v>
      </c>
      <c r="O338" s="836">
        <v>1</v>
      </c>
      <c r="P338" s="835">
        <v>181.17000000000002</v>
      </c>
      <c r="Q338" s="837">
        <v>1</v>
      </c>
      <c r="R338" s="832">
        <v>3</v>
      </c>
      <c r="S338" s="837">
        <v>1</v>
      </c>
      <c r="T338" s="836">
        <v>1</v>
      </c>
      <c r="U338" s="838">
        <v>1</v>
      </c>
    </row>
    <row r="339" spans="1:21" ht="14.4" customHeight="1" x14ac:dyDescent="0.3">
      <c r="A339" s="831">
        <v>22</v>
      </c>
      <c r="B339" s="832" t="s">
        <v>839</v>
      </c>
      <c r="C339" s="832" t="s">
        <v>843</v>
      </c>
      <c r="D339" s="833" t="s">
        <v>1340</v>
      </c>
      <c r="E339" s="834" t="s">
        <v>854</v>
      </c>
      <c r="F339" s="832" t="s">
        <v>840</v>
      </c>
      <c r="G339" s="832" t="s">
        <v>1183</v>
      </c>
      <c r="H339" s="832" t="s">
        <v>556</v>
      </c>
      <c r="I339" s="832" t="s">
        <v>1184</v>
      </c>
      <c r="J339" s="832" t="s">
        <v>1185</v>
      </c>
      <c r="K339" s="832" t="s">
        <v>1186</v>
      </c>
      <c r="L339" s="835">
        <v>0</v>
      </c>
      <c r="M339" s="835">
        <v>0</v>
      </c>
      <c r="N339" s="832">
        <v>2</v>
      </c>
      <c r="O339" s="836">
        <v>1</v>
      </c>
      <c r="P339" s="835">
        <v>0</v>
      </c>
      <c r="Q339" s="837"/>
      <c r="R339" s="832">
        <v>2</v>
      </c>
      <c r="S339" s="837">
        <v>1</v>
      </c>
      <c r="T339" s="836">
        <v>1</v>
      </c>
      <c r="U339" s="838">
        <v>1</v>
      </c>
    </row>
    <row r="340" spans="1:21" ht="14.4" customHeight="1" x14ac:dyDescent="0.3">
      <c r="A340" s="831">
        <v>22</v>
      </c>
      <c r="B340" s="832" t="s">
        <v>839</v>
      </c>
      <c r="C340" s="832" t="s">
        <v>843</v>
      </c>
      <c r="D340" s="833" t="s">
        <v>1340</v>
      </c>
      <c r="E340" s="834" t="s">
        <v>854</v>
      </c>
      <c r="F340" s="832" t="s">
        <v>840</v>
      </c>
      <c r="G340" s="832" t="s">
        <v>1023</v>
      </c>
      <c r="H340" s="832" t="s">
        <v>603</v>
      </c>
      <c r="I340" s="832" t="s">
        <v>805</v>
      </c>
      <c r="J340" s="832" t="s">
        <v>685</v>
      </c>
      <c r="K340" s="832" t="s">
        <v>806</v>
      </c>
      <c r="L340" s="835">
        <v>0</v>
      </c>
      <c r="M340" s="835">
        <v>0</v>
      </c>
      <c r="N340" s="832">
        <v>1</v>
      </c>
      <c r="O340" s="836">
        <v>0.5</v>
      </c>
      <c r="P340" s="835">
        <v>0</v>
      </c>
      <c r="Q340" s="837"/>
      <c r="R340" s="832">
        <v>1</v>
      </c>
      <c r="S340" s="837">
        <v>1</v>
      </c>
      <c r="T340" s="836">
        <v>0.5</v>
      </c>
      <c r="U340" s="838">
        <v>1</v>
      </c>
    </row>
    <row r="341" spans="1:21" ht="14.4" customHeight="1" x14ac:dyDescent="0.3">
      <c r="A341" s="831">
        <v>22</v>
      </c>
      <c r="B341" s="832" t="s">
        <v>839</v>
      </c>
      <c r="C341" s="832" t="s">
        <v>843</v>
      </c>
      <c r="D341" s="833" t="s">
        <v>1340</v>
      </c>
      <c r="E341" s="834" t="s">
        <v>854</v>
      </c>
      <c r="F341" s="832" t="s">
        <v>840</v>
      </c>
      <c r="G341" s="832" t="s">
        <v>1250</v>
      </c>
      <c r="H341" s="832" t="s">
        <v>603</v>
      </c>
      <c r="I341" s="832" t="s">
        <v>1251</v>
      </c>
      <c r="J341" s="832" t="s">
        <v>1252</v>
      </c>
      <c r="K341" s="832" t="s">
        <v>1253</v>
      </c>
      <c r="L341" s="835">
        <v>580.04</v>
      </c>
      <c r="M341" s="835">
        <v>580.04</v>
      </c>
      <c r="N341" s="832">
        <v>1</v>
      </c>
      <c r="O341" s="836">
        <v>1</v>
      </c>
      <c r="P341" s="835">
        <v>580.04</v>
      </c>
      <c r="Q341" s="837">
        <v>1</v>
      </c>
      <c r="R341" s="832">
        <v>1</v>
      </c>
      <c r="S341" s="837">
        <v>1</v>
      </c>
      <c r="T341" s="836">
        <v>1</v>
      </c>
      <c r="U341" s="838">
        <v>1</v>
      </c>
    </row>
    <row r="342" spans="1:21" ht="14.4" customHeight="1" x14ac:dyDescent="0.3">
      <c r="A342" s="831">
        <v>22</v>
      </c>
      <c r="B342" s="832" t="s">
        <v>839</v>
      </c>
      <c r="C342" s="832" t="s">
        <v>843</v>
      </c>
      <c r="D342" s="833" t="s">
        <v>1340</v>
      </c>
      <c r="E342" s="834" t="s">
        <v>854</v>
      </c>
      <c r="F342" s="832" t="s">
        <v>840</v>
      </c>
      <c r="G342" s="832" t="s">
        <v>895</v>
      </c>
      <c r="H342" s="832" t="s">
        <v>556</v>
      </c>
      <c r="I342" s="832" t="s">
        <v>896</v>
      </c>
      <c r="J342" s="832" t="s">
        <v>897</v>
      </c>
      <c r="K342" s="832" t="s">
        <v>898</v>
      </c>
      <c r="L342" s="835">
        <v>0</v>
      </c>
      <c r="M342" s="835">
        <v>0</v>
      </c>
      <c r="N342" s="832">
        <v>36</v>
      </c>
      <c r="O342" s="836">
        <v>26</v>
      </c>
      <c r="P342" s="835">
        <v>0</v>
      </c>
      <c r="Q342" s="837"/>
      <c r="R342" s="832">
        <v>36</v>
      </c>
      <c r="S342" s="837">
        <v>1</v>
      </c>
      <c r="T342" s="836">
        <v>26</v>
      </c>
      <c r="U342" s="838">
        <v>1</v>
      </c>
    </row>
    <row r="343" spans="1:21" ht="14.4" customHeight="1" x14ac:dyDescent="0.3">
      <c r="A343" s="831">
        <v>22</v>
      </c>
      <c r="B343" s="832" t="s">
        <v>839</v>
      </c>
      <c r="C343" s="832" t="s">
        <v>843</v>
      </c>
      <c r="D343" s="833" t="s">
        <v>1340</v>
      </c>
      <c r="E343" s="834" t="s">
        <v>855</v>
      </c>
      <c r="F343" s="832" t="s">
        <v>840</v>
      </c>
      <c r="G343" s="832" t="s">
        <v>1254</v>
      </c>
      <c r="H343" s="832" t="s">
        <v>556</v>
      </c>
      <c r="I343" s="832" t="s">
        <v>1255</v>
      </c>
      <c r="J343" s="832" t="s">
        <v>1256</v>
      </c>
      <c r="K343" s="832" t="s">
        <v>1257</v>
      </c>
      <c r="L343" s="835">
        <v>256.67</v>
      </c>
      <c r="M343" s="835">
        <v>256.67</v>
      </c>
      <c r="N343" s="832">
        <v>1</v>
      </c>
      <c r="O343" s="836">
        <v>1</v>
      </c>
      <c r="P343" s="835">
        <v>256.67</v>
      </c>
      <c r="Q343" s="837">
        <v>1</v>
      </c>
      <c r="R343" s="832">
        <v>1</v>
      </c>
      <c r="S343" s="837">
        <v>1</v>
      </c>
      <c r="T343" s="836">
        <v>1</v>
      </c>
      <c r="U343" s="838">
        <v>1</v>
      </c>
    </row>
    <row r="344" spans="1:21" ht="14.4" customHeight="1" x14ac:dyDescent="0.3">
      <c r="A344" s="831">
        <v>22</v>
      </c>
      <c r="B344" s="832" t="s">
        <v>839</v>
      </c>
      <c r="C344" s="832" t="s">
        <v>843</v>
      </c>
      <c r="D344" s="833" t="s">
        <v>1340</v>
      </c>
      <c r="E344" s="834" t="s">
        <v>849</v>
      </c>
      <c r="F344" s="832" t="s">
        <v>840</v>
      </c>
      <c r="G344" s="832" t="s">
        <v>1084</v>
      </c>
      <c r="H344" s="832" t="s">
        <v>556</v>
      </c>
      <c r="I344" s="832" t="s">
        <v>1085</v>
      </c>
      <c r="J344" s="832" t="s">
        <v>1086</v>
      </c>
      <c r="K344" s="832" t="s">
        <v>1087</v>
      </c>
      <c r="L344" s="835">
        <v>143.34</v>
      </c>
      <c r="M344" s="835">
        <v>430.02</v>
      </c>
      <c r="N344" s="832">
        <v>3</v>
      </c>
      <c r="O344" s="836">
        <v>1</v>
      </c>
      <c r="P344" s="835"/>
      <c r="Q344" s="837">
        <v>0</v>
      </c>
      <c r="R344" s="832"/>
      <c r="S344" s="837">
        <v>0</v>
      </c>
      <c r="T344" s="836"/>
      <c r="U344" s="838">
        <v>0</v>
      </c>
    </row>
    <row r="345" spans="1:21" ht="14.4" customHeight="1" x14ac:dyDescent="0.3">
      <c r="A345" s="831">
        <v>22</v>
      </c>
      <c r="B345" s="832" t="s">
        <v>839</v>
      </c>
      <c r="C345" s="832" t="s">
        <v>843</v>
      </c>
      <c r="D345" s="833" t="s">
        <v>1340</v>
      </c>
      <c r="E345" s="834" t="s">
        <v>849</v>
      </c>
      <c r="F345" s="832" t="s">
        <v>840</v>
      </c>
      <c r="G345" s="832" t="s">
        <v>1129</v>
      </c>
      <c r="H345" s="832" t="s">
        <v>556</v>
      </c>
      <c r="I345" s="832" t="s">
        <v>1130</v>
      </c>
      <c r="J345" s="832" t="s">
        <v>1131</v>
      </c>
      <c r="K345" s="832" t="s">
        <v>1132</v>
      </c>
      <c r="L345" s="835">
        <v>107.27</v>
      </c>
      <c r="M345" s="835">
        <v>107.27</v>
      </c>
      <c r="N345" s="832">
        <v>1</v>
      </c>
      <c r="O345" s="836">
        <v>0.5</v>
      </c>
      <c r="P345" s="835"/>
      <c r="Q345" s="837">
        <v>0</v>
      </c>
      <c r="R345" s="832"/>
      <c r="S345" s="837">
        <v>0</v>
      </c>
      <c r="T345" s="836"/>
      <c r="U345" s="838">
        <v>0</v>
      </c>
    </row>
    <row r="346" spans="1:21" ht="14.4" customHeight="1" x14ac:dyDescent="0.3">
      <c r="A346" s="831">
        <v>22</v>
      </c>
      <c r="B346" s="832" t="s">
        <v>839</v>
      </c>
      <c r="C346" s="832" t="s">
        <v>843</v>
      </c>
      <c r="D346" s="833" t="s">
        <v>1340</v>
      </c>
      <c r="E346" s="834" t="s">
        <v>849</v>
      </c>
      <c r="F346" s="832" t="s">
        <v>840</v>
      </c>
      <c r="G346" s="832" t="s">
        <v>971</v>
      </c>
      <c r="H346" s="832" t="s">
        <v>556</v>
      </c>
      <c r="I346" s="832" t="s">
        <v>1138</v>
      </c>
      <c r="J346" s="832" t="s">
        <v>1139</v>
      </c>
      <c r="K346" s="832" t="s">
        <v>1140</v>
      </c>
      <c r="L346" s="835">
        <v>89.91</v>
      </c>
      <c r="M346" s="835">
        <v>89.91</v>
      </c>
      <c r="N346" s="832">
        <v>1</v>
      </c>
      <c r="O346" s="836">
        <v>1</v>
      </c>
      <c r="P346" s="835">
        <v>89.91</v>
      </c>
      <c r="Q346" s="837">
        <v>1</v>
      </c>
      <c r="R346" s="832">
        <v>1</v>
      </c>
      <c r="S346" s="837">
        <v>1</v>
      </c>
      <c r="T346" s="836">
        <v>1</v>
      </c>
      <c r="U346" s="838">
        <v>1</v>
      </c>
    </row>
    <row r="347" spans="1:21" ht="14.4" customHeight="1" x14ac:dyDescent="0.3">
      <c r="A347" s="831">
        <v>22</v>
      </c>
      <c r="B347" s="832" t="s">
        <v>839</v>
      </c>
      <c r="C347" s="832" t="s">
        <v>843</v>
      </c>
      <c r="D347" s="833" t="s">
        <v>1340</v>
      </c>
      <c r="E347" s="834" t="s">
        <v>849</v>
      </c>
      <c r="F347" s="832" t="s">
        <v>840</v>
      </c>
      <c r="G347" s="832" t="s">
        <v>859</v>
      </c>
      <c r="H347" s="832" t="s">
        <v>603</v>
      </c>
      <c r="I347" s="832" t="s">
        <v>860</v>
      </c>
      <c r="J347" s="832" t="s">
        <v>785</v>
      </c>
      <c r="K347" s="832" t="s">
        <v>861</v>
      </c>
      <c r="L347" s="835">
        <v>74.08</v>
      </c>
      <c r="M347" s="835">
        <v>148.16</v>
      </c>
      <c r="N347" s="832">
        <v>2</v>
      </c>
      <c r="O347" s="836">
        <v>2</v>
      </c>
      <c r="P347" s="835">
        <v>74.08</v>
      </c>
      <c r="Q347" s="837">
        <v>0.5</v>
      </c>
      <c r="R347" s="832">
        <v>1</v>
      </c>
      <c r="S347" s="837">
        <v>0.5</v>
      </c>
      <c r="T347" s="836">
        <v>1</v>
      </c>
      <c r="U347" s="838">
        <v>0.5</v>
      </c>
    </row>
    <row r="348" spans="1:21" ht="14.4" customHeight="1" x14ac:dyDescent="0.3">
      <c r="A348" s="831">
        <v>22</v>
      </c>
      <c r="B348" s="832" t="s">
        <v>839</v>
      </c>
      <c r="C348" s="832" t="s">
        <v>843</v>
      </c>
      <c r="D348" s="833" t="s">
        <v>1340</v>
      </c>
      <c r="E348" s="834" t="s">
        <v>849</v>
      </c>
      <c r="F348" s="832" t="s">
        <v>840</v>
      </c>
      <c r="G348" s="832" t="s">
        <v>859</v>
      </c>
      <c r="H348" s="832" t="s">
        <v>603</v>
      </c>
      <c r="I348" s="832" t="s">
        <v>784</v>
      </c>
      <c r="J348" s="832" t="s">
        <v>785</v>
      </c>
      <c r="K348" s="832" t="s">
        <v>786</v>
      </c>
      <c r="L348" s="835">
        <v>94.28</v>
      </c>
      <c r="M348" s="835">
        <v>377.12</v>
      </c>
      <c r="N348" s="832">
        <v>4</v>
      </c>
      <c r="O348" s="836">
        <v>4</v>
      </c>
      <c r="P348" s="835">
        <v>188.56</v>
      </c>
      <c r="Q348" s="837">
        <v>0.5</v>
      </c>
      <c r="R348" s="832">
        <v>2</v>
      </c>
      <c r="S348" s="837">
        <v>0.5</v>
      </c>
      <c r="T348" s="836">
        <v>2</v>
      </c>
      <c r="U348" s="838">
        <v>0.5</v>
      </c>
    </row>
    <row r="349" spans="1:21" ht="14.4" customHeight="1" x14ac:dyDescent="0.3">
      <c r="A349" s="831">
        <v>22</v>
      </c>
      <c r="B349" s="832" t="s">
        <v>839</v>
      </c>
      <c r="C349" s="832" t="s">
        <v>843</v>
      </c>
      <c r="D349" s="833" t="s">
        <v>1340</v>
      </c>
      <c r="E349" s="834" t="s">
        <v>849</v>
      </c>
      <c r="F349" s="832" t="s">
        <v>840</v>
      </c>
      <c r="G349" s="832" t="s">
        <v>859</v>
      </c>
      <c r="H349" s="832" t="s">
        <v>556</v>
      </c>
      <c r="I349" s="832" t="s">
        <v>864</v>
      </c>
      <c r="J349" s="832" t="s">
        <v>785</v>
      </c>
      <c r="K349" s="832" t="s">
        <v>865</v>
      </c>
      <c r="L349" s="835">
        <v>168.36</v>
      </c>
      <c r="M349" s="835">
        <v>168.36</v>
      </c>
      <c r="N349" s="832">
        <v>1</v>
      </c>
      <c r="O349" s="836">
        <v>0.5</v>
      </c>
      <c r="P349" s="835"/>
      <c r="Q349" s="837">
        <v>0</v>
      </c>
      <c r="R349" s="832"/>
      <c r="S349" s="837">
        <v>0</v>
      </c>
      <c r="T349" s="836"/>
      <c r="U349" s="838">
        <v>0</v>
      </c>
    </row>
    <row r="350" spans="1:21" ht="14.4" customHeight="1" x14ac:dyDescent="0.3">
      <c r="A350" s="831">
        <v>22</v>
      </c>
      <c r="B350" s="832" t="s">
        <v>839</v>
      </c>
      <c r="C350" s="832" t="s">
        <v>843</v>
      </c>
      <c r="D350" s="833" t="s">
        <v>1340</v>
      </c>
      <c r="E350" s="834" t="s">
        <v>849</v>
      </c>
      <c r="F350" s="832" t="s">
        <v>840</v>
      </c>
      <c r="G350" s="832" t="s">
        <v>859</v>
      </c>
      <c r="H350" s="832" t="s">
        <v>603</v>
      </c>
      <c r="I350" s="832" t="s">
        <v>787</v>
      </c>
      <c r="J350" s="832" t="s">
        <v>788</v>
      </c>
      <c r="K350" s="832" t="s">
        <v>789</v>
      </c>
      <c r="L350" s="835">
        <v>105.23</v>
      </c>
      <c r="M350" s="835">
        <v>1578.45</v>
      </c>
      <c r="N350" s="832">
        <v>15</v>
      </c>
      <c r="O350" s="836">
        <v>15</v>
      </c>
      <c r="P350" s="835">
        <v>420.92</v>
      </c>
      <c r="Q350" s="837">
        <v>0.26666666666666666</v>
      </c>
      <c r="R350" s="832">
        <v>4</v>
      </c>
      <c r="S350" s="837">
        <v>0.26666666666666666</v>
      </c>
      <c r="T350" s="836">
        <v>4</v>
      </c>
      <c r="U350" s="838">
        <v>0.26666666666666666</v>
      </c>
    </row>
    <row r="351" spans="1:21" ht="14.4" customHeight="1" x14ac:dyDescent="0.3">
      <c r="A351" s="831">
        <v>22</v>
      </c>
      <c r="B351" s="832" t="s">
        <v>839</v>
      </c>
      <c r="C351" s="832" t="s">
        <v>843</v>
      </c>
      <c r="D351" s="833" t="s">
        <v>1340</v>
      </c>
      <c r="E351" s="834" t="s">
        <v>849</v>
      </c>
      <c r="F351" s="832" t="s">
        <v>840</v>
      </c>
      <c r="G351" s="832" t="s">
        <v>859</v>
      </c>
      <c r="H351" s="832" t="s">
        <v>603</v>
      </c>
      <c r="I351" s="832" t="s">
        <v>870</v>
      </c>
      <c r="J351" s="832" t="s">
        <v>788</v>
      </c>
      <c r="K351" s="832" t="s">
        <v>871</v>
      </c>
      <c r="L351" s="835">
        <v>126.27</v>
      </c>
      <c r="M351" s="835">
        <v>3914.37</v>
      </c>
      <c r="N351" s="832">
        <v>31</v>
      </c>
      <c r="O351" s="836">
        <v>29.5</v>
      </c>
      <c r="P351" s="835">
        <v>2272.86</v>
      </c>
      <c r="Q351" s="837">
        <v>0.58064516129032262</v>
      </c>
      <c r="R351" s="832">
        <v>18</v>
      </c>
      <c r="S351" s="837">
        <v>0.58064516129032262</v>
      </c>
      <c r="T351" s="836">
        <v>17.5</v>
      </c>
      <c r="U351" s="838">
        <v>0.59322033898305082</v>
      </c>
    </row>
    <row r="352" spans="1:21" ht="14.4" customHeight="1" x14ac:dyDescent="0.3">
      <c r="A352" s="831">
        <v>22</v>
      </c>
      <c r="B352" s="832" t="s">
        <v>839</v>
      </c>
      <c r="C352" s="832" t="s">
        <v>843</v>
      </c>
      <c r="D352" s="833" t="s">
        <v>1340</v>
      </c>
      <c r="E352" s="834" t="s">
        <v>849</v>
      </c>
      <c r="F352" s="832" t="s">
        <v>840</v>
      </c>
      <c r="G352" s="832" t="s">
        <v>859</v>
      </c>
      <c r="H352" s="832" t="s">
        <v>603</v>
      </c>
      <c r="I352" s="832" t="s">
        <v>872</v>
      </c>
      <c r="J352" s="832" t="s">
        <v>788</v>
      </c>
      <c r="K352" s="832" t="s">
        <v>873</v>
      </c>
      <c r="L352" s="835">
        <v>63.14</v>
      </c>
      <c r="M352" s="835">
        <v>63.14</v>
      </c>
      <c r="N352" s="832">
        <v>1</v>
      </c>
      <c r="O352" s="836">
        <v>1</v>
      </c>
      <c r="P352" s="835">
        <v>63.14</v>
      </c>
      <c r="Q352" s="837">
        <v>1</v>
      </c>
      <c r="R352" s="832">
        <v>1</v>
      </c>
      <c r="S352" s="837">
        <v>1</v>
      </c>
      <c r="T352" s="836">
        <v>1</v>
      </c>
      <c r="U352" s="838">
        <v>1</v>
      </c>
    </row>
    <row r="353" spans="1:21" ht="14.4" customHeight="1" x14ac:dyDescent="0.3">
      <c r="A353" s="831">
        <v>22</v>
      </c>
      <c r="B353" s="832" t="s">
        <v>839</v>
      </c>
      <c r="C353" s="832" t="s">
        <v>843</v>
      </c>
      <c r="D353" s="833" t="s">
        <v>1340</v>
      </c>
      <c r="E353" s="834" t="s">
        <v>849</v>
      </c>
      <c r="F353" s="832" t="s">
        <v>840</v>
      </c>
      <c r="G353" s="832" t="s">
        <v>859</v>
      </c>
      <c r="H353" s="832" t="s">
        <v>603</v>
      </c>
      <c r="I353" s="832" t="s">
        <v>792</v>
      </c>
      <c r="J353" s="832" t="s">
        <v>788</v>
      </c>
      <c r="K353" s="832" t="s">
        <v>793</v>
      </c>
      <c r="L353" s="835">
        <v>84.18</v>
      </c>
      <c r="M353" s="835">
        <v>2609.5800000000008</v>
      </c>
      <c r="N353" s="832">
        <v>31</v>
      </c>
      <c r="O353" s="836">
        <v>29.5</v>
      </c>
      <c r="P353" s="835">
        <v>1178.5200000000004</v>
      </c>
      <c r="Q353" s="837">
        <v>0.45161290322580649</v>
      </c>
      <c r="R353" s="832">
        <v>14</v>
      </c>
      <c r="S353" s="837">
        <v>0.45161290322580644</v>
      </c>
      <c r="T353" s="836">
        <v>13.5</v>
      </c>
      <c r="U353" s="838">
        <v>0.4576271186440678</v>
      </c>
    </row>
    <row r="354" spans="1:21" ht="14.4" customHeight="1" x14ac:dyDescent="0.3">
      <c r="A354" s="831">
        <v>22</v>
      </c>
      <c r="B354" s="832" t="s">
        <v>839</v>
      </c>
      <c r="C354" s="832" t="s">
        <v>843</v>
      </c>
      <c r="D354" s="833" t="s">
        <v>1340</v>
      </c>
      <c r="E354" s="834" t="s">
        <v>849</v>
      </c>
      <c r="F354" s="832" t="s">
        <v>840</v>
      </c>
      <c r="G354" s="832" t="s">
        <v>859</v>
      </c>
      <c r="H354" s="832" t="s">
        <v>603</v>
      </c>
      <c r="I354" s="832" t="s">
        <v>874</v>
      </c>
      <c r="J354" s="832" t="s">
        <v>785</v>
      </c>
      <c r="K354" s="832" t="s">
        <v>873</v>
      </c>
      <c r="L354" s="835">
        <v>63.14</v>
      </c>
      <c r="M354" s="835">
        <v>63.14</v>
      </c>
      <c r="N354" s="832">
        <v>1</v>
      </c>
      <c r="O354" s="836">
        <v>1</v>
      </c>
      <c r="P354" s="835">
        <v>63.14</v>
      </c>
      <c r="Q354" s="837">
        <v>1</v>
      </c>
      <c r="R354" s="832">
        <v>1</v>
      </c>
      <c r="S354" s="837">
        <v>1</v>
      </c>
      <c r="T354" s="836">
        <v>1</v>
      </c>
      <c r="U354" s="838">
        <v>1</v>
      </c>
    </row>
    <row r="355" spans="1:21" ht="14.4" customHeight="1" x14ac:dyDescent="0.3">
      <c r="A355" s="831">
        <v>22</v>
      </c>
      <c r="B355" s="832" t="s">
        <v>839</v>
      </c>
      <c r="C355" s="832" t="s">
        <v>843</v>
      </c>
      <c r="D355" s="833" t="s">
        <v>1340</v>
      </c>
      <c r="E355" s="834" t="s">
        <v>849</v>
      </c>
      <c r="F355" s="832" t="s">
        <v>840</v>
      </c>
      <c r="G355" s="832" t="s">
        <v>859</v>
      </c>
      <c r="H355" s="832" t="s">
        <v>556</v>
      </c>
      <c r="I355" s="832" t="s">
        <v>875</v>
      </c>
      <c r="J355" s="832" t="s">
        <v>785</v>
      </c>
      <c r="K355" s="832" t="s">
        <v>789</v>
      </c>
      <c r="L355" s="835">
        <v>105.23</v>
      </c>
      <c r="M355" s="835">
        <v>210.46</v>
      </c>
      <c r="N355" s="832">
        <v>2</v>
      </c>
      <c r="O355" s="836">
        <v>2</v>
      </c>
      <c r="P355" s="835">
        <v>210.46</v>
      </c>
      <c r="Q355" s="837">
        <v>1</v>
      </c>
      <c r="R355" s="832">
        <v>2</v>
      </c>
      <c r="S355" s="837">
        <v>1</v>
      </c>
      <c r="T355" s="836">
        <v>2</v>
      </c>
      <c r="U355" s="838">
        <v>1</v>
      </c>
    </row>
    <row r="356" spans="1:21" ht="14.4" customHeight="1" x14ac:dyDescent="0.3">
      <c r="A356" s="831">
        <v>22</v>
      </c>
      <c r="B356" s="832" t="s">
        <v>839</v>
      </c>
      <c r="C356" s="832" t="s">
        <v>843</v>
      </c>
      <c r="D356" s="833" t="s">
        <v>1340</v>
      </c>
      <c r="E356" s="834" t="s">
        <v>849</v>
      </c>
      <c r="F356" s="832" t="s">
        <v>840</v>
      </c>
      <c r="G356" s="832" t="s">
        <v>859</v>
      </c>
      <c r="H356" s="832" t="s">
        <v>603</v>
      </c>
      <c r="I356" s="832" t="s">
        <v>794</v>
      </c>
      <c r="J356" s="832" t="s">
        <v>785</v>
      </c>
      <c r="K356" s="832" t="s">
        <v>791</v>
      </c>
      <c r="L356" s="835">
        <v>49.08</v>
      </c>
      <c r="M356" s="835">
        <v>49.08</v>
      </c>
      <c r="N356" s="832">
        <v>1</v>
      </c>
      <c r="O356" s="836">
        <v>0.5</v>
      </c>
      <c r="P356" s="835"/>
      <c r="Q356" s="837">
        <v>0</v>
      </c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22</v>
      </c>
      <c r="B357" s="832" t="s">
        <v>839</v>
      </c>
      <c r="C357" s="832" t="s">
        <v>843</v>
      </c>
      <c r="D357" s="833" t="s">
        <v>1340</v>
      </c>
      <c r="E357" s="834" t="s">
        <v>849</v>
      </c>
      <c r="F357" s="832" t="s">
        <v>840</v>
      </c>
      <c r="G357" s="832" t="s">
        <v>859</v>
      </c>
      <c r="H357" s="832" t="s">
        <v>603</v>
      </c>
      <c r="I357" s="832" t="s">
        <v>876</v>
      </c>
      <c r="J357" s="832" t="s">
        <v>785</v>
      </c>
      <c r="K357" s="832" t="s">
        <v>871</v>
      </c>
      <c r="L357" s="835">
        <v>126.27</v>
      </c>
      <c r="M357" s="835">
        <v>505.08</v>
      </c>
      <c r="N357" s="832">
        <v>4</v>
      </c>
      <c r="O357" s="836">
        <v>3.5</v>
      </c>
      <c r="P357" s="835">
        <v>126.27</v>
      </c>
      <c r="Q357" s="837">
        <v>0.25</v>
      </c>
      <c r="R357" s="832">
        <v>1</v>
      </c>
      <c r="S357" s="837">
        <v>0.25</v>
      </c>
      <c r="T357" s="836">
        <v>1</v>
      </c>
      <c r="U357" s="838">
        <v>0.2857142857142857</v>
      </c>
    </row>
    <row r="358" spans="1:21" ht="14.4" customHeight="1" x14ac:dyDescent="0.3">
      <c r="A358" s="831">
        <v>22</v>
      </c>
      <c r="B358" s="832" t="s">
        <v>839</v>
      </c>
      <c r="C358" s="832" t="s">
        <v>843</v>
      </c>
      <c r="D358" s="833" t="s">
        <v>1340</v>
      </c>
      <c r="E358" s="834" t="s">
        <v>849</v>
      </c>
      <c r="F358" s="832" t="s">
        <v>840</v>
      </c>
      <c r="G358" s="832" t="s">
        <v>859</v>
      </c>
      <c r="H358" s="832" t="s">
        <v>556</v>
      </c>
      <c r="I358" s="832" t="s">
        <v>877</v>
      </c>
      <c r="J358" s="832" t="s">
        <v>785</v>
      </c>
      <c r="K358" s="832" t="s">
        <v>878</v>
      </c>
      <c r="L358" s="835">
        <v>84.18</v>
      </c>
      <c r="M358" s="835">
        <v>336.72</v>
      </c>
      <c r="N358" s="832">
        <v>4</v>
      </c>
      <c r="O358" s="836">
        <v>3.5</v>
      </c>
      <c r="P358" s="835">
        <v>84.18</v>
      </c>
      <c r="Q358" s="837">
        <v>0.25</v>
      </c>
      <c r="R358" s="832">
        <v>1</v>
      </c>
      <c r="S358" s="837">
        <v>0.25</v>
      </c>
      <c r="T358" s="836">
        <v>1</v>
      </c>
      <c r="U358" s="838">
        <v>0.2857142857142857</v>
      </c>
    </row>
    <row r="359" spans="1:21" ht="14.4" customHeight="1" x14ac:dyDescent="0.3">
      <c r="A359" s="831">
        <v>22</v>
      </c>
      <c r="B359" s="832" t="s">
        <v>839</v>
      </c>
      <c r="C359" s="832" t="s">
        <v>843</v>
      </c>
      <c r="D359" s="833" t="s">
        <v>1340</v>
      </c>
      <c r="E359" s="834" t="s">
        <v>849</v>
      </c>
      <c r="F359" s="832" t="s">
        <v>840</v>
      </c>
      <c r="G359" s="832" t="s">
        <v>859</v>
      </c>
      <c r="H359" s="832" t="s">
        <v>603</v>
      </c>
      <c r="I359" s="832" t="s">
        <v>790</v>
      </c>
      <c r="J359" s="832" t="s">
        <v>788</v>
      </c>
      <c r="K359" s="832" t="s">
        <v>791</v>
      </c>
      <c r="L359" s="835">
        <v>49.08</v>
      </c>
      <c r="M359" s="835">
        <v>196.32</v>
      </c>
      <c r="N359" s="832">
        <v>4</v>
      </c>
      <c r="O359" s="836">
        <v>4</v>
      </c>
      <c r="P359" s="835">
        <v>49.08</v>
      </c>
      <c r="Q359" s="837">
        <v>0.25</v>
      </c>
      <c r="R359" s="832">
        <v>1</v>
      </c>
      <c r="S359" s="837">
        <v>0.25</v>
      </c>
      <c r="T359" s="836">
        <v>1</v>
      </c>
      <c r="U359" s="838">
        <v>0.25</v>
      </c>
    </row>
    <row r="360" spans="1:21" ht="14.4" customHeight="1" x14ac:dyDescent="0.3">
      <c r="A360" s="831">
        <v>22</v>
      </c>
      <c r="B360" s="832" t="s">
        <v>839</v>
      </c>
      <c r="C360" s="832" t="s">
        <v>843</v>
      </c>
      <c r="D360" s="833" t="s">
        <v>1340</v>
      </c>
      <c r="E360" s="834" t="s">
        <v>849</v>
      </c>
      <c r="F360" s="832" t="s">
        <v>840</v>
      </c>
      <c r="G360" s="832" t="s">
        <v>859</v>
      </c>
      <c r="H360" s="832" t="s">
        <v>556</v>
      </c>
      <c r="I360" s="832" t="s">
        <v>890</v>
      </c>
      <c r="J360" s="832" t="s">
        <v>891</v>
      </c>
      <c r="K360" s="832" t="s">
        <v>793</v>
      </c>
      <c r="L360" s="835">
        <v>84.18</v>
      </c>
      <c r="M360" s="835">
        <v>84.18</v>
      </c>
      <c r="N360" s="832">
        <v>1</v>
      </c>
      <c r="O360" s="836">
        <v>1</v>
      </c>
      <c r="P360" s="835"/>
      <c r="Q360" s="837">
        <v>0</v>
      </c>
      <c r="R360" s="832"/>
      <c r="S360" s="837">
        <v>0</v>
      </c>
      <c r="T360" s="836"/>
      <c r="U360" s="838">
        <v>0</v>
      </c>
    </row>
    <row r="361" spans="1:21" ht="14.4" customHeight="1" x14ac:dyDescent="0.3">
      <c r="A361" s="831">
        <v>22</v>
      </c>
      <c r="B361" s="832" t="s">
        <v>839</v>
      </c>
      <c r="C361" s="832" t="s">
        <v>843</v>
      </c>
      <c r="D361" s="833" t="s">
        <v>1340</v>
      </c>
      <c r="E361" s="834" t="s">
        <v>849</v>
      </c>
      <c r="F361" s="832" t="s">
        <v>840</v>
      </c>
      <c r="G361" s="832" t="s">
        <v>859</v>
      </c>
      <c r="H361" s="832" t="s">
        <v>556</v>
      </c>
      <c r="I361" s="832" t="s">
        <v>1152</v>
      </c>
      <c r="J361" s="832" t="s">
        <v>891</v>
      </c>
      <c r="K361" s="832" t="s">
        <v>791</v>
      </c>
      <c r="L361" s="835">
        <v>49.08</v>
      </c>
      <c r="M361" s="835">
        <v>98.16</v>
      </c>
      <c r="N361" s="832">
        <v>2</v>
      </c>
      <c r="O361" s="836">
        <v>2</v>
      </c>
      <c r="P361" s="835">
        <v>98.16</v>
      </c>
      <c r="Q361" s="837">
        <v>1</v>
      </c>
      <c r="R361" s="832">
        <v>2</v>
      </c>
      <c r="S361" s="837">
        <v>1</v>
      </c>
      <c r="T361" s="836">
        <v>2</v>
      </c>
      <c r="U361" s="838">
        <v>1</v>
      </c>
    </row>
    <row r="362" spans="1:21" ht="14.4" customHeight="1" x14ac:dyDescent="0.3">
      <c r="A362" s="831">
        <v>22</v>
      </c>
      <c r="B362" s="832" t="s">
        <v>839</v>
      </c>
      <c r="C362" s="832" t="s">
        <v>843</v>
      </c>
      <c r="D362" s="833" t="s">
        <v>1340</v>
      </c>
      <c r="E362" s="834" t="s">
        <v>849</v>
      </c>
      <c r="F362" s="832" t="s">
        <v>840</v>
      </c>
      <c r="G362" s="832" t="s">
        <v>1258</v>
      </c>
      <c r="H362" s="832" t="s">
        <v>556</v>
      </c>
      <c r="I362" s="832" t="s">
        <v>1259</v>
      </c>
      <c r="J362" s="832" t="s">
        <v>1260</v>
      </c>
      <c r="K362" s="832" t="s">
        <v>1261</v>
      </c>
      <c r="L362" s="835">
        <v>0</v>
      </c>
      <c r="M362" s="835">
        <v>0</v>
      </c>
      <c r="N362" s="832">
        <v>1</v>
      </c>
      <c r="O362" s="836">
        <v>0.5</v>
      </c>
      <c r="P362" s="835">
        <v>0</v>
      </c>
      <c r="Q362" s="837"/>
      <c r="R362" s="832">
        <v>1</v>
      </c>
      <c r="S362" s="837">
        <v>1</v>
      </c>
      <c r="T362" s="836">
        <v>0.5</v>
      </c>
      <c r="U362" s="838">
        <v>1</v>
      </c>
    </row>
    <row r="363" spans="1:21" ht="14.4" customHeight="1" x14ac:dyDescent="0.3">
      <c r="A363" s="831">
        <v>22</v>
      </c>
      <c r="B363" s="832" t="s">
        <v>839</v>
      </c>
      <c r="C363" s="832" t="s">
        <v>843</v>
      </c>
      <c r="D363" s="833" t="s">
        <v>1340</v>
      </c>
      <c r="E363" s="834" t="s">
        <v>849</v>
      </c>
      <c r="F363" s="832" t="s">
        <v>840</v>
      </c>
      <c r="G363" s="832" t="s">
        <v>1262</v>
      </c>
      <c r="H363" s="832" t="s">
        <v>556</v>
      </c>
      <c r="I363" s="832" t="s">
        <v>1263</v>
      </c>
      <c r="J363" s="832" t="s">
        <v>1264</v>
      </c>
      <c r="K363" s="832" t="s">
        <v>1265</v>
      </c>
      <c r="L363" s="835">
        <v>181.04</v>
      </c>
      <c r="M363" s="835">
        <v>181.04</v>
      </c>
      <c r="N363" s="832">
        <v>1</v>
      </c>
      <c r="O363" s="836">
        <v>0.5</v>
      </c>
      <c r="P363" s="835">
        <v>181.04</v>
      </c>
      <c r="Q363" s="837">
        <v>1</v>
      </c>
      <c r="R363" s="832">
        <v>1</v>
      </c>
      <c r="S363" s="837">
        <v>1</v>
      </c>
      <c r="T363" s="836">
        <v>0.5</v>
      </c>
      <c r="U363" s="838">
        <v>1</v>
      </c>
    </row>
    <row r="364" spans="1:21" ht="14.4" customHeight="1" x14ac:dyDescent="0.3">
      <c r="A364" s="831">
        <v>22</v>
      </c>
      <c r="B364" s="832" t="s">
        <v>839</v>
      </c>
      <c r="C364" s="832" t="s">
        <v>843</v>
      </c>
      <c r="D364" s="833" t="s">
        <v>1340</v>
      </c>
      <c r="E364" s="834" t="s">
        <v>849</v>
      </c>
      <c r="F364" s="832" t="s">
        <v>840</v>
      </c>
      <c r="G364" s="832" t="s">
        <v>895</v>
      </c>
      <c r="H364" s="832" t="s">
        <v>556</v>
      </c>
      <c r="I364" s="832" t="s">
        <v>896</v>
      </c>
      <c r="J364" s="832" t="s">
        <v>897</v>
      </c>
      <c r="K364" s="832" t="s">
        <v>898</v>
      </c>
      <c r="L364" s="835">
        <v>0</v>
      </c>
      <c r="M364" s="835">
        <v>0</v>
      </c>
      <c r="N364" s="832">
        <v>8</v>
      </c>
      <c r="O364" s="836">
        <v>8</v>
      </c>
      <c r="P364" s="835">
        <v>0</v>
      </c>
      <c r="Q364" s="837"/>
      <c r="R364" s="832">
        <v>8</v>
      </c>
      <c r="S364" s="837">
        <v>1</v>
      </c>
      <c r="T364" s="836">
        <v>8</v>
      </c>
      <c r="U364" s="838">
        <v>1</v>
      </c>
    </row>
    <row r="365" spans="1:21" ht="14.4" customHeight="1" x14ac:dyDescent="0.3">
      <c r="A365" s="831">
        <v>22</v>
      </c>
      <c r="B365" s="832" t="s">
        <v>839</v>
      </c>
      <c r="C365" s="832" t="s">
        <v>843</v>
      </c>
      <c r="D365" s="833" t="s">
        <v>1340</v>
      </c>
      <c r="E365" s="834" t="s">
        <v>849</v>
      </c>
      <c r="F365" s="832" t="s">
        <v>840</v>
      </c>
      <c r="G365" s="832" t="s">
        <v>1266</v>
      </c>
      <c r="H365" s="832" t="s">
        <v>556</v>
      </c>
      <c r="I365" s="832" t="s">
        <v>1267</v>
      </c>
      <c r="J365" s="832" t="s">
        <v>1268</v>
      </c>
      <c r="K365" s="832" t="s">
        <v>1269</v>
      </c>
      <c r="L365" s="835">
        <v>0</v>
      </c>
      <c r="M365" s="835">
        <v>0</v>
      </c>
      <c r="N365" s="832">
        <v>1</v>
      </c>
      <c r="O365" s="836">
        <v>0.5</v>
      </c>
      <c r="P365" s="835"/>
      <c r="Q365" s="837"/>
      <c r="R365" s="832"/>
      <c r="S365" s="837">
        <v>0</v>
      </c>
      <c r="T365" s="836"/>
      <c r="U365" s="838">
        <v>0</v>
      </c>
    </row>
    <row r="366" spans="1:21" ht="14.4" customHeight="1" x14ac:dyDescent="0.3">
      <c r="A366" s="831">
        <v>22</v>
      </c>
      <c r="B366" s="832" t="s">
        <v>839</v>
      </c>
      <c r="C366" s="832" t="s">
        <v>843</v>
      </c>
      <c r="D366" s="833" t="s">
        <v>1340</v>
      </c>
      <c r="E366" s="834" t="s">
        <v>857</v>
      </c>
      <c r="F366" s="832" t="s">
        <v>840</v>
      </c>
      <c r="G366" s="832" t="s">
        <v>1106</v>
      </c>
      <c r="H366" s="832" t="s">
        <v>556</v>
      </c>
      <c r="I366" s="832" t="s">
        <v>1107</v>
      </c>
      <c r="J366" s="832" t="s">
        <v>1108</v>
      </c>
      <c r="K366" s="832" t="s">
        <v>1109</v>
      </c>
      <c r="L366" s="835">
        <v>160.88999999999999</v>
      </c>
      <c r="M366" s="835">
        <v>160.88999999999999</v>
      </c>
      <c r="N366" s="832">
        <v>1</v>
      </c>
      <c r="O366" s="836">
        <v>1</v>
      </c>
      <c r="P366" s="835">
        <v>160.88999999999999</v>
      </c>
      <c r="Q366" s="837">
        <v>1</v>
      </c>
      <c r="R366" s="832">
        <v>1</v>
      </c>
      <c r="S366" s="837">
        <v>1</v>
      </c>
      <c r="T366" s="836">
        <v>1</v>
      </c>
      <c r="U366" s="838">
        <v>1</v>
      </c>
    </row>
    <row r="367" spans="1:21" ht="14.4" customHeight="1" x14ac:dyDescent="0.3">
      <c r="A367" s="831">
        <v>22</v>
      </c>
      <c r="B367" s="832" t="s">
        <v>839</v>
      </c>
      <c r="C367" s="832" t="s">
        <v>843</v>
      </c>
      <c r="D367" s="833" t="s">
        <v>1340</v>
      </c>
      <c r="E367" s="834" t="s">
        <v>857</v>
      </c>
      <c r="F367" s="832" t="s">
        <v>840</v>
      </c>
      <c r="G367" s="832" t="s">
        <v>1270</v>
      </c>
      <c r="H367" s="832" t="s">
        <v>556</v>
      </c>
      <c r="I367" s="832" t="s">
        <v>1271</v>
      </c>
      <c r="J367" s="832" t="s">
        <v>1272</v>
      </c>
      <c r="K367" s="832" t="s">
        <v>1273</v>
      </c>
      <c r="L367" s="835">
        <v>0</v>
      </c>
      <c r="M367" s="835">
        <v>0</v>
      </c>
      <c r="N367" s="832">
        <v>1</v>
      </c>
      <c r="O367" s="836">
        <v>1</v>
      </c>
      <c r="P367" s="835"/>
      <c r="Q367" s="837"/>
      <c r="R367" s="832"/>
      <c r="S367" s="837">
        <v>0</v>
      </c>
      <c r="T367" s="836"/>
      <c r="U367" s="838">
        <v>0</v>
      </c>
    </row>
    <row r="368" spans="1:21" ht="14.4" customHeight="1" x14ac:dyDescent="0.3">
      <c r="A368" s="831">
        <v>22</v>
      </c>
      <c r="B368" s="832" t="s">
        <v>839</v>
      </c>
      <c r="C368" s="832" t="s">
        <v>843</v>
      </c>
      <c r="D368" s="833" t="s">
        <v>1340</v>
      </c>
      <c r="E368" s="834" t="s">
        <v>857</v>
      </c>
      <c r="F368" s="832" t="s">
        <v>840</v>
      </c>
      <c r="G368" s="832" t="s">
        <v>1274</v>
      </c>
      <c r="H368" s="832" t="s">
        <v>556</v>
      </c>
      <c r="I368" s="832" t="s">
        <v>1275</v>
      </c>
      <c r="J368" s="832" t="s">
        <v>696</v>
      </c>
      <c r="K368" s="832" t="s">
        <v>1276</v>
      </c>
      <c r="L368" s="835">
        <v>18.809999999999999</v>
      </c>
      <c r="M368" s="835">
        <v>18.809999999999999</v>
      </c>
      <c r="N368" s="832">
        <v>1</v>
      </c>
      <c r="O368" s="836">
        <v>1</v>
      </c>
      <c r="P368" s="835">
        <v>18.809999999999999</v>
      </c>
      <c r="Q368" s="837">
        <v>1</v>
      </c>
      <c r="R368" s="832">
        <v>1</v>
      </c>
      <c r="S368" s="837">
        <v>1</v>
      </c>
      <c r="T368" s="836">
        <v>1</v>
      </c>
      <c r="U368" s="838">
        <v>1</v>
      </c>
    </row>
    <row r="369" spans="1:21" ht="14.4" customHeight="1" x14ac:dyDescent="0.3">
      <c r="A369" s="831">
        <v>22</v>
      </c>
      <c r="B369" s="832" t="s">
        <v>839</v>
      </c>
      <c r="C369" s="832" t="s">
        <v>843</v>
      </c>
      <c r="D369" s="833" t="s">
        <v>1340</v>
      </c>
      <c r="E369" s="834" t="s">
        <v>857</v>
      </c>
      <c r="F369" s="832" t="s">
        <v>840</v>
      </c>
      <c r="G369" s="832" t="s">
        <v>964</v>
      </c>
      <c r="H369" s="832" t="s">
        <v>556</v>
      </c>
      <c r="I369" s="832" t="s">
        <v>1277</v>
      </c>
      <c r="J369" s="832" t="s">
        <v>966</v>
      </c>
      <c r="K369" s="832" t="s">
        <v>967</v>
      </c>
      <c r="L369" s="835">
        <v>182.22</v>
      </c>
      <c r="M369" s="835">
        <v>546.66</v>
      </c>
      <c r="N369" s="832">
        <v>3</v>
      </c>
      <c r="O369" s="836">
        <v>3</v>
      </c>
      <c r="P369" s="835"/>
      <c r="Q369" s="837">
        <v>0</v>
      </c>
      <c r="R369" s="832"/>
      <c r="S369" s="837">
        <v>0</v>
      </c>
      <c r="T369" s="836"/>
      <c r="U369" s="838">
        <v>0</v>
      </c>
    </row>
    <row r="370" spans="1:21" ht="14.4" customHeight="1" x14ac:dyDescent="0.3">
      <c r="A370" s="831">
        <v>22</v>
      </c>
      <c r="B370" s="832" t="s">
        <v>839</v>
      </c>
      <c r="C370" s="832" t="s">
        <v>843</v>
      </c>
      <c r="D370" s="833" t="s">
        <v>1340</v>
      </c>
      <c r="E370" s="834" t="s">
        <v>857</v>
      </c>
      <c r="F370" s="832" t="s">
        <v>840</v>
      </c>
      <c r="G370" s="832" t="s">
        <v>1129</v>
      </c>
      <c r="H370" s="832" t="s">
        <v>556</v>
      </c>
      <c r="I370" s="832" t="s">
        <v>1130</v>
      </c>
      <c r="J370" s="832" t="s">
        <v>1131</v>
      </c>
      <c r="K370" s="832" t="s">
        <v>1132</v>
      </c>
      <c r="L370" s="835">
        <v>107.27</v>
      </c>
      <c r="M370" s="835">
        <v>107.27</v>
      </c>
      <c r="N370" s="832">
        <v>1</v>
      </c>
      <c r="O370" s="836">
        <v>1</v>
      </c>
      <c r="P370" s="835"/>
      <c r="Q370" s="837">
        <v>0</v>
      </c>
      <c r="R370" s="832"/>
      <c r="S370" s="837">
        <v>0</v>
      </c>
      <c r="T370" s="836"/>
      <c r="U370" s="838">
        <v>0</v>
      </c>
    </row>
    <row r="371" spans="1:21" ht="14.4" customHeight="1" x14ac:dyDescent="0.3">
      <c r="A371" s="831">
        <v>22</v>
      </c>
      <c r="B371" s="832" t="s">
        <v>839</v>
      </c>
      <c r="C371" s="832" t="s">
        <v>843</v>
      </c>
      <c r="D371" s="833" t="s">
        <v>1340</v>
      </c>
      <c r="E371" s="834" t="s">
        <v>857</v>
      </c>
      <c r="F371" s="832" t="s">
        <v>840</v>
      </c>
      <c r="G371" s="832" t="s">
        <v>968</v>
      </c>
      <c r="H371" s="832" t="s">
        <v>556</v>
      </c>
      <c r="I371" s="832" t="s">
        <v>1137</v>
      </c>
      <c r="J371" s="832" t="s">
        <v>970</v>
      </c>
      <c r="K371" s="832"/>
      <c r="L371" s="835">
        <v>0</v>
      </c>
      <c r="M371" s="835">
        <v>0</v>
      </c>
      <c r="N371" s="832">
        <v>2</v>
      </c>
      <c r="O371" s="836">
        <v>1.5</v>
      </c>
      <c r="P371" s="835"/>
      <c r="Q371" s="837"/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22</v>
      </c>
      <c r="B372" s="832" t="s">
        <v>839</v>
      </c>
      <c r="C372" s="832" t="s">
        <v>843</v>
      </c>
      <c r="D372" s="833" t="s">
        <v>1340</v>
      </c>
      <c r="E372" s="834" t="s">
        <v>857</v>
      </c>
      <c r="F372" s="832" t="s">
        <v>840</v>
      </c>
      <c r="G372" s="832" t="s">
        <v>1231</v>
      </c>
      <c r="H372" s="832" t="s">
        <v>556</v>
      </c>
      <c r="I372" s="832" t="s">
        <v>1232</v>
      </c>
      <c r="J372" s="832" t="s">
        <v>1233</v>
      </c>
      <c r="K372" s="832" t="s">
        <v>1087</v>
      </c>
      <c r="L372" s="835">
        <v>95.57</v>
      </c>
      <c r="M372" s="835">
        <v>286.70999999999998</v>
      </c>
      <c r="N372" s="832">
        <v>3</v>
      </c>
      <c r="O372" s="836">
        <v>0.5</v>
      </c>
      <c r="P372" s="835"/>
      <c r="Q372" s="837">
        <v>0</v>
      </c>
      <c r="R372" s="832"/>
      <c r="S372" s="837">
        <v>0</v>
      </c>
      <c r="T372" s="836"/>
      <c r="U372" s="838">
        <v>0</v>
      </c>
    </row>
    <row r="373" spans="1:21" ht="14.4" customHeight="1" x14ac:dyDescent="0.3">
      <c r="A373" s="831">
        <v>22</v>
      </c>
      <c r="B373" s="832" t="s">
        <v>839</v>
      </c>
      <c r="C373" s="832" t="s">
        <v>843</v>
      </c>
      <c r="D373" s="833" t="s">
        <v>1340</v>
      </c>
      <c r="E373" s="834" t="s">
        <v>857</v>
      </c>
      <c r="F373" s="832" t="s">
        <v>840</v>
      </c>
      <c r="G373" s="832" t="s">
        <v>1141</v>
      </c>
      <c r="H373" s="832" t="s">
        <v>556</v>
      </c>
      <c r="I373" s="832" t="s">
        <v>1194</v>
      </c>
      <c r="J373" s="832" t="s">
        <v>1195</v>
      </c>
      <c r="K373" s="832" t="s">
        <v>1196</v>
      </c>
      <c r="L373" s="835">
        <v>98.75</v>
      </c>
      <c r="M373" s="835">
        <v>98.75</v>
      </c>
      <c r="N373" s="832">
        <v>1</v>
      </c>
      <c r="O373" s="836">
        <v>0.5</v>
      </c>
      <c r="P373" s="835"/>
      <c r="Q373" s="837">
        <v>0</v>
      </c>
      <c r="R373" s="832"/>
      <c r="S373" s="837">
        <v>0</v>
      </c>
      <c r="T373" s="836"/>
      <c r="U373" s="838">
        <v>0</v>
      </c>
    </row>
    <row r="374" spans="1:21" ht="14.4" customHeight="1" x14ac:dyDescent="0.3">
      <c r="A374" s="831">
        <v>22</v>
      </c>
      <c r="B374" s="832" t="s">
        <v>839</v>
      </c>
      <c r="C374" s="832" t="s">
        <v>843</v>
      </c>
      <c r="D374" s="833" t="s">
        <v>1340</v>
      </c>
      <c r="E374" s="834" t="s">
        <v>857</v>
      </c>
      <c r="F374" s="832" t="s">
        <v>840</v>
      </c>
      <c r="G374" s="832" t="s">
        <v>975</v>
      </c>
      <c r="H374" s="832" t="s">
        <v>556</v>
      </c>
      <c r="I374" s="832" t="s">
        <v>1278</v>
      </c>
      <c r="J374" s="832" t="s">
        <v>977</v>
      </c>
      <c r="K374" s="832" t="s">
        <v>980</v>
      </c>
      <c r="L374" s="835">
        <v>73.989999999999995</v>
      </c>
      <c r="M374" s="835">
        <v>147.97999999999999</v>
      </c>
      <c r="N374" s="832">
        <v>2</v>
      </c>
      <c r="O374" s="836">
        <v>1.5</v>
      </c>
      <c r="P374" s="835">
        <v>73.989999999999995</v>
      </c>
      <c r="Q374" s="837">
        <v>0.5</v>
      </c>
      <c r="R374" s="832">
        <v>1</v>
      </c>
      <c r="S374" s="837">
        <v>0.5</v>
      </c>
      <c r="T374" s="836">
        <v>1</v>
      </c>
      <c r="U374" s="838">
        <v>0.66666666666666663</v>
      </c>
    </row>
    <row r="375" spans="1:21" ht="14.4" customHeight="1" x14ac:dyDescent="0.3">
      <c r="A375" s="831">
        <v>22</v>
      </c>
      <c r="B375" s="832" t="s">
        <v>839</v>
      </c>
      <c r="C375" s="832" t="s">
        <v>843</v>
      </c>
      <c r="D375" s="833" t="s">
        <v>1340</v>
      </c>
      <c r="E375" s="834" t="s">
        <v>857</v>
      </c>
      <c r="F375" s="832" t="s">
        <v>840</v>
      </c>
      <c r="G375" s="832" t="s">
        <v>1148</v>
      </c>
      <c r="H375" s="832" t="s">
        <v>556</v>
      </c>
      <c r="I375" s="832" t="s">
        <v>1149</v>
      </c>
      <c r="J375" s="832" t="s">
        <v>1150</v>
      </c>
      <c r="K375" s="832" t="s">
        <v>1151</v>
      </c>
      <c r="L375" s="835">
        <v>39.18</v>
      </c>
      <c r="M375" s="835">
        <v>39.18</v>
      </c>
      <c r="N375" s="832">
        <v>1</v>
      </c>
      <c r="O375" s="836">
        <v>0.5</v>
      </c>
      <c r="P375" s="835"/>
      <c r="Q375" s="837">
        <v>0</v>
      </c>
      <c r="R375" s="832"/>
      <c r="S375" s="837">
        <v>0</v>
      </c>
      <c r="T375" s="836"/>
      <c r="U375" s="838">
        <v>0</v>
      </c>
    </row>
    <row r="376" spans="1:21" ht="14.4" customHeight="1" x14ac:dyDescent="0.3">
      <c r="A376" s="831">
        <v>22</v>
      </c>
      <c r="B376" s="832" t="s">
        <v>839</v>
      </c>
      <c r="C376" s="832" t="s">
        <v>843</v>
      </c>
      <c r="D376" s="833" t="s">
        <v>1340</v>
      </c>
      <c r="E376" s="834" t="s">
        <v>857</v>
      </c>
      <c r="F376" s="832" t="s">
        <v>840</v>
      </c>
      <c r="G376" s="832" t="s">
        <v>859</v>
      </c>
      <c r="H376" s="832" t="s">
        <v>603</v>
      </c>
      <c r="I376" s="832" t="s">
        <v>989</v>
      </c>
      <c r="J376" s="832" t="s">
        <v>785</v>
      </c>
      <c r="K376" s="832" t="s">
        <v>990</v>
      </c>
      <c r="L376" s="835">
        <v>0</v>
      </c>
      <c r="M376" s="835">
        <v>0</v>
      </c>
      <c r="N376" s="832">
        <v>3</v>
      </c>
      <c r="O376" s="836">
        <v>3</v>
      </c>
      <c r="P376" s="835">
        <v>0</v>
      </c>
      <c r="Q376" s="837"/>
      <c r="R376" s="832">
        <v>1</v>
      </c>
      <c r="S376" s="837">
        <v>0.33333333333333331</v>
      </c>
      <c r="T376" s="836">
        <v>1</v>
      </c>
      <c r="U376" s="838">
        <v>0.33333333333333331</v>
      </c>
    </row>
    <row r="377" spans="1:21" ht="14.4" customHeight="1" x14ac:dyDescent="0.3">
      <c r="A377" s="831">
        <v>22</v>
      </c>
      <c r="B377" s="832" t="s">
        <v>839</v>
      </c>
      <c r="C377" s="832" t="s">
        <v>843</v>
      </c>
      <c r="D377" s="833" t="s">
        <v>1340</v>
      </c>
      <c r="E377" s="834" t="s">
        <v>857</v>
      </c>
      <c r="F377" s="832" t="s">
        <v>840</v>
      </c>
      <c r="G377" s="832" t="s">
        <v>859</v>
      </c>
      <c r="H377" s="832" t="s">
        <v>603</v>
      </c>
      <c r="I377" s="832" t="s">
        <v>860</v>
      </c>
      <c r="J377" s="832" t="s">
        <v>785</v>
      </c>
      <c r="K377" s="832" t="s">
        <v>861</v>
      </c>
      <c r="L377" s="835">
        <v>69.55</v>
      </c>
      <c r="M377" s="835">
        <v>208.64999999999998</v>
      </c>
      <c r="N377" s="832">
        <v>3</v>
      </c>
      <c r="O377" s="836">
        <v>3</v>
      </c>
      <c r="P377" s="835">
        <v>69.55</v>
      </c>
      <c r="Q377" s="837">
        <v>0.33333333333333337</v>
      </c>
      <c r="R377" s="832">
        <v>1</v>
      </c>
      <c r="S377" s="837">
        <v>0.33333333333333331</v>
      </c>
      <c r="T377" s="836">
        <v>1</v>
      </c>
      <c r="U377" s="838">
        <v>0.33333333333333331</v>
      </c>
    </row>
    <row r="378" spans="1:21" ht="14.4" customHeight="1" x14ac:dyDescent="0.3">
      <c r="A378" s="831">
        <v>22</v>
      </c>
      <c r="B378" s="832" t="s">
        <v>839</v>
      </c>
      <c r="C378" s="832" t="s">
        <v>843</v>
      </c>
      <c r="D378" s="833" t="s">
        <v>1340</v>
      </c>
      <c r="E378" s="834" t="s">
        <v>857</v>
      </c>
      <c r="F378" s="832" t="s">
        <v>840</v>
      </c>
      <c r="G378" s="832" t="s">
        <v>859</v>
      </c>
      <c r="H378" s="832" t="s">
        <v>603</v>
      </c>
      <c r="I378" s="832" t="s">
        <v>991</v>
      </c>
      <c r="J378" s="832" t="s">
        <v>785</v>
      </c>
      <c r="K378" s="832" t="s">
        <v>992</v>
      </c>
      <c r="L378" s="835">
        <v>0</v>
      </c>
      <c r="M378" s="835">
        <v>0</v>
      </c>
      <c r="N378" s="832">
        <v>7</v>
      </c>
      <c r="O378" s="836">
        <v>6</v>
      </c>
      <c r="P378" s="835">
        <v>0</v>
      </c>
      <c r="Q378" s="837"/>
      <c r="R378" s="832">
        <v>4</v>
      </c>
      <c r="S378" s="837">
        <v>0.5714285714285714</v>
      </c>
      <c r="T378" s="836">
        <v>4</v>
      </c>
      <c r="U378" s="838">
        <v>0.66666666666666663</v>
      </c>
    </row>
    <row r="379" spans="1:21" ht="14.4" customHeight="1" x14ac:dyDescent="0.3">
      <c r="A379" s="831">
        <v>22</v>
      </c>
      <c r="B379" s="832" t="s">
        <v>839</v>
      </c>
      <c r="C379" s="832" t="s">
        <v>843</v>
      </c>
      <c r="D379" s="833" t="s">
        <v>1340</v>
      </c>
      <c r="E379" s="834" t="s">
        <v>857</v>
      </c>
      <c r="F379" s="832" t="s">
        <v>840</v>
      </c>
      <c r="G379" s="832" t="s">
        <v>859</v>
      </c>
      <c r="H379" s="832" t="s">
        <v>603</v>
      </c>
      <c r="I379" s="832" t="s">
        <v>784</v>
      </c>
      <c r="J379" s="832" t="s">
        <v>785</v>
      </c>
      <c r="K379" s="832" t="s">
        <v>786</v>
      </c>
      <c r="L379" s="835">
        <v>88.51</v>
      </c>
      <c r="M379" s="835">
        <v>354.04</v>
      </c>
      <c r="N379" s="832">
        <v>4</v>
      </c>
      <c r="O379" s="836">
        <v>3.5</v>
      </c>
      <c r="P379" s="835">
        <v>177.02</v>
      </c>
      <c r="Q379" s="837">
        <v>0.5</v>
      </c>
      <c r="R379" s="832">
        <v>2</v>
      </c>
      <c r="S379" s="837">
        <v>0.5</v>
      </c>
      <c r="T379" s="836">
        <v>2</v>
      </c>
      <c r="U379" s="838">
        <v>0.5714285714285714</v>
      </c>
    </row>
    <row r="380" spans="1:21" ht="14.4" customHeight="1" x14ac:dyDescent="0.3">
      <c r="A380" s="831">
        <v>22</v>
      </c>
      <c r="B380" s="832" t="s">
        <v>839</v>
      </c>
      <c r="C380" s="832" t="s">
        <v>843</v>
      </c>
      <c r="D380" s="833" t="s">
        <v>1340</v>
      </c>
      <c r="E380" s="834" t="s">
        <v>857</v>
      </c>
      <c r="F380" s="832" t="s">
        <v>840</v>
      </c>
      <c r="G380" s="832" t="s">
        <v>859</v>
      </c>
      <c r="H380" s="832" t="s">
        <v>603</v>
      </c>
      <c r="I380" s="832" t="s">
        <v>784</v>
      </c>
      <c r="J380" s="832" t="s">
        <v>785</v>
      </c>
      <c r="K380" s="832" t="s">
        <v>786</v>
      </c>
      <c r="L380" s="835">
        <v>94.28</v>
      </c>
      <c r="M380" s="835">
        <v>377.12</v>
      </c>
      <c r="N380" s="832">
        <v>4</v>
      </c>
      <c r="O380" s="836">
        <v>3.5</v>
      </c>
      <c r="P380" s="835"/>
      <c r="Q380" s="837">
        <v>0</v>
      </c>
      <c r="R380" s="832"/>
      <c r="S380" s="837">
        <v>0</v>
      </c>
      <c r="T380" s="836"/>
      <c r="U380" s="838">
        <v>0</v>
      </c>
    </row>
    <row r="381" spans="1:21" ht="14.4" customHeight="1" x14ac:dyDescent="0.3">
      <c r="A381" s="831">
        <v>22</v>
      </c>
      <c r="B381" s="832" t="s">
        <v>839</v>
      </c>
      <c r="C381" s="832" t="s">
        <v>843</v>
      </c>
      <c r="D381" s="833" t="s">
        <v>1340</v>
      </c>
      <c r="E381" s="834" t="s">
        <v>857</v>
      </c>
      <c r="F381" s="832" t="s">
        <v>840</v>
      </c>
      <c r="G381" s="832" t="s">
        <v>859</v>
      </c>
      <c r="H381" s="832" t="s">
        <v>556</v>
      </c>
      <c r="I381" s="832" t="s">
        <v>862</v>
      </c>
      <c r="J381" s="832" t="s">
        <v>785</v>
      </c>
      <c r="K381" s="832" t="s">
        <v>863</v>
      </c>
      <c r="L381" s="835">
        <v>0</v>
      </c>
      <c r="M381" s="835">
        <v>0</v>
      </c>
      <c r="N381" s="832">
        <v>11</v>
      </c>
      <c r="O381" s="836">
        <v>8.5</v>
      </c>
      <c r="P381" s="835">
        <v>0</v>
      </c>
      <c r="Q381" s="837"/>
      <c r="R381" s="832">
        <v>7</v>
      </c>
      <c r="S381" s="837">
        <v>0.63636363636363635</v>
      </c>
      <c r="T381" s="836">
        <v>5.5</v>
      </c>
      <c r="U381" s="838">
        <v>0.6470588235294118</v>
      </c>
    </row>
    <row r="382" spans="1:21" ht="14.4" customHeight="1" x14ac:dyDescent="0.3">
      <c r="A382" s="831">
        <v>22</v>
      </c>
      <c r="B382" s="832" t="s">
        <v>839</v>
      </c>
      <c r="C382" s="832" t="s">
        <v>843</v>
      </c>
      <c r="D382" s="833" t="s">
        <v>1340</v>
      </c>
      <c r="E382" s="834" t="s">
        <v>857</v>
      </c>
      <c r="F382" s="832" t="s">
        <v>840</v>
      </c>
      <c r="G382" s="832" t="s">
        <v>859</v>
      </c>
      <c r="H382" s="832" t="s">
        <v>556</v>
      </c>
      <c r="I382" s="832" t="s">
        <v>864</v>
      </c>
      <c r="J382" s="832" t="s">
        <v>785</v>
      </c>
      <c r="K382" s="832" t="s">
        <v>865</v>
      </c>
      <c r="L382" s="835">
        <v>158.05000000000001</v>
      </c>
      <c r="M382" s="835">
        <v>158.05000000000001</v>
      </c>
      <c r="N382" s="832">
        <v>1</v>
      </c>
      <c r="O382" s="836">
        <v>1</v>
      </c>
      <c r="P382" s="835"/>
      <c r="Q382" s="837">
        <v>0</v>
      </c>
      <c r="R382" s="832"/>
      <c r="S382" s="837">
        <v>0</v>
      </c>
      <c r="T382" s="836"/>
      <c r="U382" s="838">
        <v>0</v>
      </c>
    </row>
    <row r="383" spans="1:21" ht="14.4" customHeight="1" x14ac:dyDescent="0.3">
      <c r="A383" s="831">
        <v>22</v>
      </c>
      <c r="B383" s="832" t="s">
        <v>839</v>
      </c>
      <c r="C383" s="832" t="s">
        <v>843</v>
      </c>
      <c r="D383" s="833" t="s">
        <v>1340</v>
      </c>
      <c r="E383" s="834" t="s">
        <v>857</v>
      </c>
      <c r="F383" s="832" t="s">
        <v>840</v>
      </c>
      <c r="G383" s="832" t="s">
        <v>859</v>
      </c>
      <c r="H383" s="832" t="s">
        <v>556</v>
      </c>
      <c r="I383" s="832" t="s">
        <v>864</v>
      </c>
      <c r="J383" s="832" t="s">
        <v>785</v>
      </c>
      <c r="K383" s="832" t="s">
        <v>865</v>
      </c>
      <c r="L383" s="835">
        <v>168.36</v>
      </c>
      <c r="M383" s="835">
        <v>168.36</v>
      </c>
      <c r="N383" s="832">
        <v>1</v>
      </c>
      <c r="O383" s="836">
        <v>1</v>
      </c>
      <c r="P383" s="835">
        <v>168.36</v>
      </c>
      <c r="Q383" s="837">
        <v>1</v>
      </c>
      <c r="R383" s="832">
        <v>1</v>
      </c>
      <c r="S383" s="837">
        <v>1</v>
      </c>
      <c r="T383" s="836">
        <v>1</v>
      </c>
      <c r="U383" s="838">
        <v>1</v>
      </c>
    </row>
    <row r="384" spans="1:21" ht="14.4" customHeight="1" x14ac:dyDescent="0.3">
      <c r="A384" s="831">
        <v>22</v>
      </c>
      <c r="B384" s="832" t="s">
        <v>839</v>
      </c>
      <c r="C384" s="832" t="s">
        <v>843</v>
      </c>
      <c r="D384" s="833" t="s">
        <v>1340</v>
      </c>
      <c r="E384" s="834" t="s">
        <v>857</v>
      </c>
      <c r="F384" s="832" t="s">
        <v>840</v>
      </c>
      <c r="G384" s="832" t="s">
        <v>859</v>
      </c>
      <c r="H384" s="832" t="s">
        <v>603</v>
      </c>
      <c r="I384" s="832" t="s">
        <v>866</v>
      </c>
      <c r="J384" s="832" t="s">
        <v>785</v>
      </c>
      <c r="K384" s="832" t="s">
        <v>867</v>
      </c>
      <c r="L384" s="835">
        <v>0</v>
      </c>
      <c r="M384" s="835">
        <v>0</v>
      </c>
      <c r="N384" s="832">
        <v>10</v>
      </c>
      <c r="O384" s="836">
        <v>10</v>
      </c>
      <c r="P384" s="835">
        <v>0</v>
      </c>
      <c r="Q384" s="837"/>
      <c r="R384" s="832">
        <v>7</v>
      </c>
      <c r="S384" s="837">
        <v>0.7</v>
      </c>
      <c r="T384" s="836">
        <v>7</v>
      </c>
      <c r="U384" s="838">
        <v>0.7</v>
      </c>
    </row>
    <row r="385" spans="1:21" ht="14.4" customHeight="1" x14ac:dyDescent="0.3">
      <c r="A385" s="831">
        <v>22</v>
      </c>
      <c r="B385" s="832" t="s">
        <v>839</v>
      </c>
      <c r="C385" s="832" t="s">
        <v>843</v>
      </c>
      <c r="D385" s="833" t="s">
        <v>1340</v>
      </c>
      <c r="E385" s="834" t="s">
        <v>857</v>
      </c>
      <c r="F385" s="832" t="s">
        <v>840</v>
      </c>
      <c r="G385" s="832" t="s">
        <v>859</v>
      </c>
      <c r="H385" s="832" t="s">
        <v>603</v>
      </c>
      <c r="I385" s="832" t="s">
        <v>868</v>
      </c>
      <c r="J385" s="832" t="s">
        <v>785</v>
      </c>
      <c r="K385" s="832" t="s">
        <v>869</v>
      </c>
      <c r="L385" s="835">
        <v>115.33</v>
      </c>
      <c r="M385" s="835">
        <v>115.33</v>
      </c>
      <c r="N385" s="832">
        <v>1</v>
      </c>
      <c r="O385" s="836">
        <v>1</v>
      </c>
      <c r="P385" s="835"/>
      <c r="Q385" s="837">
        <v>0</v>
      </c>
      <c r="R385" s="832"/>
      <c r="S385" s="837">
        <v>0</v>
      </c>
      <c r="T385" s="836"/>
      <c r="U385" s="838">
        <v>0</v>
      </c>
    </row>
    <row r="386" spans="1:21" ht="14.4" customHeight="1" x14ac:dyDescent="0.3">
      <c r="A386" s="831">
        <v>22</v>
      </c>
      <c r="B386" s="832" t="s">
        <v>839</v>
      </c>
      <c r="C386" s="832" t="s">
        <v>843</v>
      </c>
      <c r="D386" s="833" t="s">
        <v>1340</v>
      </c>
      <c r="E386" s="834" t="s">
        <v>857</v>
      </c>
      <c r="F386" s="832" t="s">
        <v>840</v>
      </c>
      <c r="G386" s="832" t="s">
        <v>859</v>
      </c>
      <c r="H386" s="832" t="s">
        <v>603</v>
      </c>
      <c r="I386" s="832" t="s">
        <v>787</v>
      </c>
      <c r="J386" s="832" t="s">
        <v>788</v>
      </c>
      <c r="K386" s="832" t="s">
        <v>789</v>
      </c>
      <c r="L386" s="835">
        <v>98.78</v>
      </c>
      <c r="M386" s="835">
        <v>1975.6</v>
      </c>
      <c r="N386" s="832">
        <v>20</v>
      </c>
      <c r="O386" s="836">
        <v>17.5</v>
      </c>
      <c r="P386" s="835">
        <v>1086.58</v>
      </c>
      <c r="Q386" s="837">
        <v>0.54999999999999993</v>
      </c>
      <c r="R386" s="832">
        <v>11</v>
      </c>
      <c r="S386" s="837">
        <v>0.55000000000000004</v>
      </c>
      <c r="T386" s="836">
        <v>10</v>
      </c>
      <c r="U386" s="838">
        <v>0.5714285714285714</v>
      </c>
    </row>
    <row r="387" spans="1:21" ht="14.4" customHeight="1" x14ac:dyDescent="0.3">
      <c r="A387" s="831">
        <v>22</v>
      </c>
      <c r="B387" s="832" t="s">
        <v>839</v>
      </c>
      <c r="C387" s="832" t="s">
        <v>843</v>
      </c>
      <c r="D387" s="833" t="s">
        <v>1340</v>
      </c>
      <c r="E387" s="834" t="s">
        <v>857</v>
      </c>
      <c r="F387" s="832" t="s">
        <v>840</v>
      </c>
      <c r="G387" s="832" t="s">
        <v>859</v>
      </c>
      <c r="H387" s="832" t="s">
        <v>603</v>
      </c>
      <c r="I387" s="832" t="s">
        <v>787</v>
      </c>
      <c r="J387" s="832" t="s">
        <v>788</v>
      </c>
      <c r="K387" s="832" t="s">
        <v>789</v>
      </c>
      <c r="L387" s="835">
        <v>105.23</v>
      </c>
      <c r="M387" s="835">
        <v>1473.22</v>
      </c>
      <c r="N387" s="832">
        <v>14</v>
      </c>
      <c r="O387" s="836">
        <v>12.5</v>
      </c>
      <c r="P387" s="835">
        <v>420.92</v>
      </c>
      <c r="Q387" s="837">
        <v>0.2857142857142857</v>
      </c>
      <c r="R387" s="832">
        <v>4</v>
      </c>
      <c r="S387" s="837">
        <v>0.2857142857142857</v>
      </c>
      <c r="T387" s="836">
        <v>3.5</v>
      </c>
      <c r="U387" s="838">
        <v>0.28000000000000003</v>
      </c>
    </row>
    <row r="388" spans="1:21" ht="14.4" customHeight="1" x14ac:dyDescent="0.3">
      <c r="A388" s="831">
        <v>22</v>
      </c>
      <c r="B388" s="832" t="s">
        <v>839</v>
      </c>
      <c r="C388" s="832" t="s">
        <v>843</v>
      </c>
      <c r="D388" s="833" t="s">
        <v>1340</v>
      </c>
      <c r="E388" s="834" t="s">
        <v>857</v>
      </c>
      <c r="F388" s="832" t="s">
        <v>840</v>
      </c>
      <c r="G388" s="832" t="s">
        <v>859</v>
      </c>
      <c r="H388" s="832" t="s">
        <v>603</v>
      </c>
      <c r="I388" s="832" t="s">
        <v>870</v>
      </c>
      <c r="J388" s="832" t="s">
        <v>788</v>
      </c>
      <c r="K388" s="832" t="s">
        <v>871</v>
      </c>
      <c r="L388" s="835">
        <v>118.54</v>
      </c>
      <c r="M388" s="835">
        <v>5808.4599999999991</v>
      </c>
      <c r="N388" s="832">
        <v>49</v>
      </c>
      <c r="O388" s="836">
        <v>40.5</v>
      </c>
      <c r="P388" s="835">
        <v>1778.0999999999997</v>
      </c>
      <c r="Q388" s="837">
        <v>0.30612244897959184</v>
      </c>
      <c r="R388" s="832">
        <v>15</v>
      </c>
      <c r="S388" s="837">
        <v>0.30612244897959184</v>
      </c>
      <c r="T388" s="836">
        <v>14</v>
      </c>
      <c r="U388" s="838">
        <v>0.34567901234567899</v>
      </c>
    </row>
    <row r="389" spans="1:21" ht="14.4" customHeight="1" x14ac:dyDescent="0.3">
      <c r="A389" s="831">
        <v>22</v>
      </c>
      <c r="B389" s="832" t="s">
        <v>839</v>
      </c>
      <c r="C389" s="832" t="s">
        <v>843</v>
      </c>
      <c r="D389" s="833" t="s">
        <v>1340</v>
      </c>
      <c r="E389" s="834" t="s">
        <v>857</v>
      </c>
      <c r="F389" s="832" t="s">
        <v>840</v>
      </c>
      <c r="G389" s="832" t="s">
        <v>859</v>
      </c>
      <c r="H389" s="832" t="s">
        <v>603</v>
      </c>
      <c r="I389" s="832" t="s">
        <v>870</v>
      </c>
      <c r="J389" s="832" t="s">
        <v>788</v>
      </c>
      <c r="K389" s="832" t="s">
        <v>871</v>
      </c>
      <c r="L389" s="835">
        <v>126.27</v>
      </c>
      <c r="M389" s="835">
        <v>4419.45</v>
      </c>
      <c r="N389" s="832">
        <v>35</v>
      </c>
      <c r="O389" s="836">
        <v>28.5</v>
      </c>
      <c r="P389" s="835">
        <v>1262.7</v>
      </c>
      <c r="Q389" s="837">
        <v>0.28571428571428575</v>
      </c>
      <c r="R389" s="832">
        <v>10</v>
      </c>
      <c r="S389" s="837">
        <v>0.2857142857142857</v>
      </c>
      <c r="T389" s="836">
        <v>8</v>
      </c>
      <c r="U389" s="838">
        <v>0.2807017543859649</v>
      </c>
    </row>
    <row r="390" spans="1:21" ht="14.4" customHeight="1" x14ac:dyDescent="0.3">
      <c r="A390" s="831">
        <v>22</v>
      </c>
      <c r="B390" s="832" t="s">
        <v>839</v>
      </c>
      <c r="C390" s="832" t="s">
        <v>843</v>
      </c>
      <c r="D390" s="833" t="s">
        <v>1340</v>
      </c>
      <c r="E390" s="834" t="s">
        <v>857</v>
      </c>
      <c r="F390" s="832" t="s">
        <v>840</v>
      </c>
      <c r="G390" s="832" t="s">
        <v>859</v>
      </c>
      <c r="H390" s="832" t="s">
        <v>603</v>
      </c>
      <c r="I390" s="832" t="s">
        <v>872</v>
      </c>
      <c r="J390" s="832" t="s">
        <v>788</v>
      </c>
      <c r="K390" s="832" t="s">
        <v>873</v>
      </c>
      <c r="L390" s="835">
        <v>63.14</v>
      </c>
      <c r="M390" s="835">
        <v>189.42000000000002</v>
      </c>
      <c r="N390" s="832">
        <v>3</v>
      </c>
      <c r="O390" s="836">
        <v>3</v>
      </c>
      <c r="P390" s="835">
        <v>63.14</v>
      </c>
      <c r="Q390" s="837">
        <v>0.33333333333333331</v>
      </c>
      <c r="R390" s="832">
        <v>1</v>
      </c>
      <c r="S390" s="837">
        <v>0.33333333333333331</v>
      </c>
      <c r="T390" s="836">
        <v>1</v>
      </c>
      <c r="U390" s="838">
        <v>0.33333333333333331</v>
      </c>
    </row>
    <row r="391" spans="1:21" ht="14.4" customHeight="1" x14ac:dyDescent="0.3">
      <c r="A391" s="831">
        <v>22</v>
      </c>
      <c r="B391" s="832" t="s">
        <v>839</v>
      </c>
      <c r="C391" s="832" t="s">
        <v>843</v>
      </c>
      <c r="D391" s="833" t="s">
        <v>1340</v>
      </c>
      <c r="E391" s="834" t="s">
        <v>857</v>
      </c>
      <c r="F391" s="832" t="s">
        <v>840</v>
      </c>
      <c r="G391" s="832" t="s">
        <v>859</v>
      </c>
      <c r="H391" s="832" t="s">
        <v>603</v>
      </c>
      <c r="I391" s="832" t="s">
        <v>872</v>
      </c>
      <c r="J391" s="832" t="s">
        <v>788</v>
      </c>
      <c r="K391" s="832" t="s">
        <v>873</v>
      </c>
      <c r="L391" s="835">
        <v>59.27</v>
      </c>
      <c r="M391" s="835">
        <v>414.89000000000004</v>
      </c>
      <c r="N391" s="832">
        <v>7</v>
      </c>
      <c r="O391" s="836">
        <v>6.5</v>
      </c>
      <c r="P391" s="835">
        <v>118.54</v>
      </c>
      <c r="Q391" s="837">
        <v>0.2857142857142857</v>
      </c>
      <c r="R391" s="832">
        <v>2</v>
      </c>
      <c r="S391" s="837">
        <v>0.2857142857142857</v>
      </c>
      <c r="T391" s="836">
        <v>2</v>
      </c>
      <c r="U391" s="838">
        <v>0.30769230769230771</v>
      </c>
    </row>
    <row r="392" spans="1:21" ht="14.4" customHeight="1" x14ac:dyDescent="0.3">
      <c r="A392" s="831">
        <v>22</v>
      </c>
      <c r="B392" s="832" t="s">
        <v>839</v>
      </c>
      <c r="C392" s="832" t="s">
        <v>843</v>
      </c>
      <c r="D392" s="833" t="s">
        <v>1340</v>
      </c>
      <c r="E392" s="834" t="s">
        <v>857</v>
      </c>
      <c r="F392" s="832" t="s">
        <v>840</v>
      </c>
      <c r="G392" s="832" t="s">
        <v>859</v>
      </c>
      <c r="H392" s="832" t="s">
        <v>603</v>
      </c>
      <c r="I392" s="832" t="s">
        <v>792</v>
      </c>
      <c r="J392" s="832" t="s">
        <v>788</v>
      </c>
      <c r="K392" s="832" t="s">
        <v>793</v>
      </c>
      <c r="L392" s="835">
        <v>79.03</v>
      </c>
      <c r="M392" s="835">
        <v>3714.4100000000008</v>
      </c>
      <c r="N392" s="832">
        <v>47</v>
      </c>
      <c r="O392" s="836">
        <v>35</v>
      </c>
      <c r="P392" s="835">
        <v>1185.4499999999998</v>
      </c>
      <c r="Q392" s="837">
        <v>0.31914893617021267</v>
      </c>
      <c r="R392" s="832">
        <v>15</v>
      </c>
      <c r="S392" s="837">
        <v>0.31914893617021278</v>
      </c>
      <c r="T392" s="836">
        <v>11</v>
      </c>
      <c r="U392" s="838">
        <v>0.31428571428571428</v>
      </c>
    </row>
    <row r="393" spans="1:21" ht="14.4" customHeight="1" x14ac:dyDescent="0.3">
      <c r="A393" s="831">
        <v>22</v>
      </c>
      <c r="B393" s="832" t="s">
        <v>839</v>
      </c>
      <c r="C393" s="832" t="s">
        <v>843</v>
      </c>
      <c r="D393" s="833" t="s">
        <v>1340</v>
      </c>
      <c r="E393" s="834" t="s">
        <v>857</v>
      </c>
      <c r="F393" s="832" t="s">
        <v>840</v>
      </c>
      <c r="G393" s="832" t="s">
        <v>859</v>
      </c>
      <c r="H393" s="832" t="s">
        <v>603</v>
      </c>
      <c r="I393" s="832" t="s">
        <v>792</v>
      </c>
      <c r="J393" s="832" t="s">
        <v>788</v>
      </c>
      <c r="K393" s="832" t="s">
        <v>793</v>
      </c>
      <c r="L393" s="835">
        <v>84.18</v>
      </c>
      <c r="M393" s="835">
        <v>2104.5000000000005</v>
      </c>
      <c r="N393" s="832">
        <v>25</v>
      </c>
      <c r="O393" s="836">
        <v>18</v>
      </c>
      <c r="P393" s="835">
        <v>673.44</v>
      </c>
      <c r="Q393" s="837">
        <v>0.31999999999999995</v>
      </c>
      <c r="R393" s="832">
        <v>8</v>
      </c>
      <c r="S393" s="837">
        <v>0.32</v>
      </c>
      <c r="T393" s="836">
        <v>5.5</v>
      </c>
      <c r="U393" s="838">
        <v>0.30555555555555558</v>
      </c>
    </row>
    <row r="394" spans="1:21" ht="14.4" customHeight="1" x14ac:dyDescent="0.3">
      <c r="A394" s="831">
        <v>22</v>
      </c>
      <c r="B394" s="832" t="s">
        <v>839</v>
      </c>
      <c r="C394" s="832" t="s">
        <v>843</v>
      </c>
      <c r="D394" s="833" t="s">
        <v>1340</v>
      </c>
      <c r="E394" s="834" t="s">
        <v>857</v>
      </c>
      <c r="F394" s="832" t="s">
        <v>840</v>
      </c>
      <c r="G394" s="832" t="s">
        <v>859</v>
      </c>
      <c r="H394" s="832" t="s">
        <v>556</v>
      </c>
      <c r="I394" s="832" t="s">
        <v>1279</v>
      </c>
      <c r="J394" s="832" t="s">
        <v>1280</v>
      </c>
      <c r="K394" s="832" t="s">
        <v>1281</v>
      </c>
      <c r="L394" s="835">
        <v>62.24</v>
      </c>
      <c r="M394" s="835">
        <v>62.24</v>
      </c>
      <c r="N394" s="832">
        <v>1</v>
      </c>
      <c r="O394" s="836">
        <v>1</v>
      </c>
      <c r="P394" s="835"/>
      <c r="Q394" s="837">
        <v>0</v>
      </c>
      <c r="R394" s="832"/>
      <c r="S394" s="837">
        <v>0</v>
      </c>
      <c r="T394" s="836"/>
      <c r="U394" s="838">
        <v>0</v>
      </c>
    </row>
    <row r="395" spans="1:21" ht="14.4" customHeight="1" x14ac:dyDescent="0.3">
      <c r="A395" s="831">
        <v>22</v>
      </c>
      <c r="B395" s="832" t="s">
        <v>839</v>
      </c>
      <c r="C395" s="832" t="s">
        <v>843</v>
      </c>
      <c r="D395" s="833" t="s">
        <v>1340</v>
      </c>
      <c r="E395" s="834" t="s">
        <v>857</v>
      </c>
      <c r="F395" s="832" t="s">
        <v>840</v>
      </c>
      <c r="G395" s="832" t="s">
        <v>859</v>
      </c>
      <c r="H395" s="832" t="s">
        <v>603</v>
      </c>
      <c r="I395" s="832" t="s">
        <v>874</v>
      </c>
      <c r="J395" s="832" t="s">
        <v>785</v>
      </c>
      <c r="K395" s="832" t="s">
        <v>873</v>
      </c>
      <c r="L395" s="835">
        <v>63.14</v>
      </c>
      <c r="M395" s="835">
        <v>189.42000000000002</v>
      </c>
      <c r="N395" s="832">
        <v>3</v>
      </c>
      <c r="O395" s="836">
        <v>2</v>
      </c>
      <c r="P395" s="835">
        <v>126.28</v>
      </c>
      <c r="Q395" s="837">
        <v>0.66666666666666663</v>
      </c>
      <c r="R395" s="832">
        <v>2</v>
      </c>
      <c r="S395" s="837">
        <v>0.66666666666666663</v>
      </c>
      <c r="T395" s="836">
        <v>1.5</v>
      </c>
      <c r="U395" s="838">
        <v>0.75</v>
      </c>
    </row>
    <row r="396" spans="1:21" ht="14.4" customHeight="1" x14ac:dyDescent="0.3">
      <c r="A396" s="831">
        <v>22</v>
      </c>
      <c r="B396" s="832" t="s">
        <v>839</v>
      </c>
      <c r="C396" s="832" t="s">
        <v>843</v>
      </c>
      <c r="D396" s="833" t="s">
        <v>1340</v>
      </c>
      <c r="E396" s="834" t="s">
        <v>857</v>
      </c>
      <c r="F396" s="832" t="s">
        <v>840</v>
      </c>
      <c r="G396" s="832" t="s">
        <v>859</v>
      </c>
      <c r="H396" s="832" t="s">
        <v>603</v>
      </c>
      <c r="I396" s="832" t="s">
        <v>874</v>
      </c>
      <c r="J396" s="832" t="s">
        <v>785</v>
      </c>
      <c r="K396" s="832" t="s">
        <v>873</v>
      </c>
      <c r="L396" s="835">
        <v>59.27</v>
      </c>
      <c r="M396" s="835">
        <v>237.08</v>
      </c>
      <c r="N396" s="832">
        <v>4</v>
      </c>
      <c r="O396" s="836">
        <v>2.5</v>
      </c>
      <c r="P396" s="835"/>
      <c r="Q396" s="837">
        <v>0</v>
      </c>
      <c r="R396" s="832"/>
      <c r="S396" s="837">
        <v>0</v>
      </c>
      <c r="T396" s="836"/>
      <c r="U396" s="838">
        <v>0</v>
      </c>
    </row>
    <row r="397" spans="1:21" ht="14.4" customHeight="1" x14ac:dyDescent="0.3">
      <c r="A397" s="831">
        <v>22</v>
      </c>
      <c r="B397" s="832" t="s">
        <v>839</v>
      </c>
      <c r="C397" s="832" t="s">
        <v>843</v>
      </c>
      <c r="D397" s="833" t="s">
        <v>1340</v>
      </c>
      <c r="E397" s="834" t="s">
        <v>857</v>
      </c>
      <c r="F397" s="832" t="s">
        <v>840</v>
      </c>
      <c r="G397" s="832" t="s">
        <v>859</v>
      </c>
      <c r="H397" s="832" t="s">
        <v>556</v>
      </c>
      <c r="I397" s="832" t="s">
        <v>875</v>
      </c>
      <c r="J397" s="832" t="s">
        <v>785</v>
      </c>
      <c r="K397" s="832" t="s">
        <v>789</v>
      </c>
      <c r="L397" s="835">
        <v>98.78</v>
      </c>
      <c r="M397" s="835">
        <v>493.90000000000003</v>
      </c>
      <c r="N397" s="832">
        <v>5</v>
      </c>
      <c r="O397" s="836">
        <v>5</v>
      </c>
      <c r="P397" s="835">
        <v>197.56</v>
      </c>
      <c r="Q397" s="837">
        <v>0.39999999999999997</v>
      </c>
      <c r="R397" s="832">
        <v>2</v>
      </c>
      <c r="S397" s="837">
        <v>0.4</v>
      </c>
      <c r="T397" s="836">
        <v>2</v>
      </c>
      <c r="U397" s="838">
        <v>0.4</v>
      </c>
    </row>
    <row r="398" spans="1:21" ht="14.4" customHeight="1" x14ac:dyDescent="0.3">
      <c r="A398" s="831">
        <v>22</v>
      </c>
      <c r="B398" s="832" t="s">
        <v>839</v>
      </c>
      <c r="C398" s="832" t="s">
        <v>843</v>
      </c>
      <c r="D398" s="833" t="s">
        <v>1340</v>
      </c>
      <c r="E398" s="834" t="s">
        <v>857</v>
      </c>
      <c r="F398" s="832" t="s">
        <v>840</v>
      </c>
      <c r="G398" s="832" t="s">
        <v>859</v>
      </c>
      <c r="H398" s="832" t="s">
        <v>556</v>
      </c>
      <c r="I398" s="832" t="s">
        <v>875</v>
      </c>
      <c r="J398" s="832" t="s">
        <v>785</v>
      </c>
      <c r="K398" s="832" t="s">
        <v>789</v>
      </c>
      <c r="L398" s="835">
        <v>105.23</v>
      </c>
      <c r="M398" s="835">
        <v>210.46</v>
      </c>
      <c r="N398" s="832">
        <v>2</v>
      </c>
      <c r="O398" s="836">
        <v>2</v>
      </c>
      <c r="P398" s="835">
        <v>105.23</v>
      </c>
      <c r="Q398" s="837">
        <v>0.5</v>
      </c>
      <c r="R398" s="832">
        <v>1</v>
      </c>
      <c r="S398" s="837">
        <v>0.5</v>
      </c>
      <c r="T398" s="836">
        <v>1</v>
      </c>
      <c r="U398" s="838">
        <v>0.5</v>
      </c>
    </row>
    <row r="399" spans="1:21" ht="14.4" customHeight="1" x14ac:dyDescent="0.3">
      <c r="A399" s="831">
        <v>22</v>
      </c>
      <c r="B399" s="832" t="s">
        <v>839</v>
      </c>
      <c r="C399" s="832" t="s">
        <v>843</v>
      </c>
      <c r="D399" s="833" t="s">
        <v>1340</v>
      </c>
      <c r="E399" s="834" t="s">
        <v>857</v>
      </c>
      <c r="F399" s="832" t="s">
        <v>840</v>
      </c>
      <c r="G399" s="832" t="s">
        <v>859</v>
      </c>
      <c r="H399" s="832" t="s">
        <v>603</v>
      </c>
      <c r="I399" s="832" t="s">
        <v>994</v>
      </c>
      <c r="J399" s="832" t="s">
        <v>995</v>
      </c>
      <c r="K399" s="832" t="s">
        <v>996</v>
      </c>
      <c r="L399" s="835">
        <v>118.54</v>
      </c>
      <c r="M399" s="835">
        <v>711.24</v>
      </c>
      <c r="N399" s="832">
        <v>6</v>
      </c>
      <c r="O399" s="836">
        <v>4.5</v>
      </c>
      <c r="P399" s="835">
        <v>237.08</v>
      </c>
      <c r="Q399" s="837">
        <v>0.33333333333333337</v>
      </c>
      <c r="R399" s="832">
        <v>2</v>
      </c>
      <c r="S399" s="837">
        <v>0.33333333333333331</v>
      </c>
      <c r="T399" s="836">
        <v>1.5</v>
      </c>
      <c r="U399" s="838">
        <v>0.33333333333333331</v>
      </c>
    </row>
    <row r="400" spans="1:21" ht="14.4" customHeight="1" x14ac:dyDescent="0.3">
      <c r="A400" s="831">
        <v>22</v>
      </c>
      <c r="B400" s="832" t="s">
        <v>839</v>
      </c>
      <c r="C400" s="832" t="s">
        <v>843</v>
      </c>
      <c r="D400" s="833" t="s">
        <v>1340</v>
      </c>
      <c r="E400" s="834" t="s">
        <v>857</v>
      </c>
      <c r="F400" s="832" t="s">
        <v>840</v>
      </c>
      <c r="G400" s="832" t="s">
        <v>859</v>
      </c>
      <c r="H400" s="832" t="s">
        <v>603</v>
      </c>
      <c r="I400" s="832" t="s">
        <v>1282</v>
      </c>
      <c r="J400" s="832" t="s">
        <v>642</v>
      </c>
      <c r="K400" s="832" t="s">
        <v>1283</v>
      </c>
      <c r="L400" s="835">
        <v>46.07</v>
      </c>
      <c r="M400" s="835">
        <v>46.07</v>
      </c>
      <c r="N400" s="832">
        <v>1</v>
      </c>
      <c r="O400" s="836">
        <v>0.5</v>
      </c>
      <c r="P400" s="835"/>
      <c r="Q400" s="837">
        <v>0</v>
      </c>
      <c r="R400" s="832"/>
      <c r="S400" s="837">
        <v>0</v>
      </c>
      <c r="T400" s="836"/>
      <c r="U400" s="838">
        <v>0</v>
      </c>
    </row>
    <row r="401" spans="1:21" ht="14.4" customHeight="1" x14ac:dyDescent="0.3">
      <c r="A401" s="831">
        <v>22</v>
      </c>
      <c r="B401" s="832" t="s">
        <v>839</v>
      </c>
      <c r="C401" s="832" t="s">
        <v>843</v>
      </c>
      <c r="D401" s="833" t="s">
        <v>1340</v>
      </c>
      <c r="E401" s="834" t="s">
        <v>857</v>
      </c>
      <c r="F401" s="832" t="s">
        <v>840</v>
      </c>
      <c r="G401" s="832" t="s">
        <v>859</v>
      </c>
      <c r="H401" s="832" t="s">
        <v>603</v>
      </c>
      <c r="I401" s="832" t="s">
        <v>1244</v>
      </c>
      <c r="J401" s="832" t="s">
        <v>638</v>
      </c>
      <c r="K401" s="832" t="s">
        <v>1245</v>
      </c>
      <c r="L401" s="835">
        <v>79.03</v>
      </c>
      <c r="M401" s="835">
        <v>2607.9899999999998</v>
      </c>
      <c r="N401" s="832">
        <v>33</v>
      </c>
      <c r="O401" s="836">
        <v>22.5</v>
      </c>
      <c r="P401" s="835">
        <v>1264.4799999999998</v>
      </c>
      <c r="Q401" s="837">
        <v>0.48484848484848481</v>
      </c>
      <c r="R401" s="832">
        <v>16</v>
      </c>
      <c r="S401" s="837">
        <v>0.48484848484848486</v>
      </c>
      <c r="T401" s="836">
        <v>12</v>
      </c>
      <c r="U401" s="838">
        <v>0.53333333333333333</v>
      </c>
    </row>
    <row r="402" spans="1:21" ht="14.4" customHeight="1" x14ac:dyDescent="0.3">
      <c r="A402" s="831">
        <v>22</v>
      </c>
      <c r="B402" s="832" t="s">
        <v>839</v>
      </c>
      <c r="C402" s="832" t="s">
        <v>843</v>
      </c>
      <c r="D402" s="833" t="s">
        <v>1340</v>
      </c>
      <c r="E402" s="834" t="s">
        <v>857</v>
      </c>
      <c r="F402" s="832" t="s">
        <v>840</v>
      </c>
      <c r="G402" s="832" t="s">
        <v>859</v>
      </c>
      <c r="H402" s="832" t="s">
        <v>603</v>
      </c>
      <c r="I402" s="832" t="s">
        <v>794</v>
      </c>
      <c r="J402" s="832" t="s">
        <v>785</v>
      </c>
      <c r="K402" s="832" t="s">
        <v>791</v>
      </c>
      <c r="L402" s="835">
        <v>46.07</v>
      </c>
      <c r="M402" s="835">
        <v>184.28</v>
      </c>
      <c r="N402" s="832">
        <v>4</v>
      </c>
      <c r="O402" s="836">
        <v>2.5</v>
      </c>
      <c r="P402" s="835"/>
      <c r="Q402" s="837">
        <v>0</v>
      </c>
      <c r="R402" s="832"/>
      <c r="S402" s="837">
        <v>0</v>
      </c>
      <c r="T402" s="836"/>
      <c r="U402" s="838">
        <v>0</v>
      </c>
    </row>
    <row r="403" spans="1:21" ht="14.4" customHeight="1" x14ac:dyDescent="0.3">
      <c r="A403" s="831">
        <v>22</v>
      </c>
      <c r="B403" s="832" t="s">
        <v>839</v>
      </c>
      <c r="C403" s="832" t="s">
        <v>843</v>
      </c>
      <c r="D403" s="833" t="s">
        <v>1340</v>
      </c>
      <c r="E403" s="834" t="s">
        <v>857</v>
      </c>
      <c r="F403" s="832" t="s">
        <v>840</v>
      </c>
      <c r="G403" s="832" t="s">
        <v>859</v>
      </c>
      <c r="H403" s="832" t="s">
        <v>603</v>
      </c>
      <c r="I403" s="832" t="s">
        <v>794</v>
      </c>
      <c r="J403" s="832" t="s">
        <v>785</v>
      </c>
      <c r="K403" s="832" t="s">
        <v>791</v>
      </c>
      <c r="L403" s="835">
        <v>49.08</v>
      </c>
      <c r="M403" s="835">
        <v>49.08</v>
      </c>
      <c r="N403" s="832">
        <v>1</v>
      </c>
      <c r="O403" s="836">
        <v>1</v>
      </c>
      <c r="P403" s="835"/>
      <c r="Q403" s="837">
        <v>0</v>
      </c>
      <c r="R403" s="832"/>
      <c r="S403" s="837">
        <v>0</v>
      </c>
      <c r="T403" s="836"/>
      <c r="U403" s="838">
        <v>0</v>
      </c>
    </row>
    <row r="404" spans="1:21" ht="14.4" customHeight="1" x14ac:dyDescent="0.3">
      <c r="A404" s="831">
        <v>22</v>
      </c>
      <c r="B404" s="832" t="s">
        <v>839</v>
      </c>
      <c r="C404" s="832" t="s">
        <v>843</v>
      </c>
      <c r="D404" s="833" t="s">
        <v>1340</v>
      </c>
      <c r="E404" s="834" t="s">
        <v>857</v>
      </c>
      <c r="F404" s="832" t="s">
        <v>840</v>
      </c>
      <c r="G404" s="832" t="s">
        <v>859</v>
      </c>
      <c r="H404" s="832" t="s">
        <v>603</v>
      </c>
      <c r="I404" s="832" t="s">
        <v>876</v>
      </c>
      <c r="J404" s="832" t="s">
        <v>785</v>
      </c>
      <c r="K404" s="832" t="s">
        <v>871</v>
      </c>
      <c r="L404" s="835">
        <v>118.54</v>
      </c>
      <c r="M404" s="835">
        <v>2015.1799999999998</v>
      </c>
      <c r="N404" s="832">
        <v>17</v>
      </c>
      <c r="O404" s="836">
        <v>13</v>
      </c>
      <c r="P404" s="835">
        <v>948.32</v>
      </c>
      <c r="Q404" s="837">
        <v>0.4705882352941177</v>
      </c>
      <c r="R404" s="832">
        <v>8</v>
      </c>
      <c r="S404" s="837">
        <v>0.47058823529411764</v>
      </c>
      <c r="T404" s="836">
        <v>5.5</v>
      </c>
      <c r="U404" s="838">
        <v>0.42307692307692307</v>
      </c>
    </row>
    <row r="405" spans="1:21" ht="14.4" customHeight="1" x14ac:dyDescent="0.3">
      <c r="A405" s="831">
        <v>22</v>
      </c>
      <c r="B405" s="832" t="s">
        <v>839</v>
      </c>
      <c r="C405" s="832" t="s">
        <v>843</v>
      </c>
      <c r="D405" s="833" t="s">
        <v>1340</v>
      </c>
      <c r="E405" s="834" t="s">
        <v>857</v>
      </c>
      <c r="F405" s="832" t="s">
        <v>840</v>
      </c>
      <c r="G405" s="832" t="s">
        <v>859</v>
      </c>
      <c r="H405" s="832" t="s">
        <v>603</v>
      </c>
      <c r="I405" s="832" t="s">
        <v>876</v>
      </c>
      <c r="J405" s="832" t="s">
        <v>785</v>
      </c>
      <c r="K405" s="832" t="s">
        <v>871</v>
      </c>
      <c r="L405" s="835">
        <v>126.27</v>
      </c>
      <c r="M405" s="835">
        <v>631.35</v>
      </c>
      <c r="N405" s="832">
        <v>5</v>
      </c>
      <c r="O405" s="836">
        <v>4</v>
      </c>
      <c r="P405" s="835">
        <v>126.27</v>
      </c>
      <c r="Q405" s="837">
        <v>0.19999999999999998</v>
      </c>
      <c r="R405" s="832">
        <v>1</v>
      </c>
      <c r="S405" s="837">
        <v>0.2</v>
      </c>
      <c r="T405" s="836">
        <v>1</v>
      </c>
      <c r="U405" s="838">
        <v>0.25</v>
      </c>
    </row>
    <row r="406" spans="1:21" ht="14.4" customHeight="1" x14ac:dyDescent="0.3">
      <c r="A406" s="831">
        <v>22</v>
      </c>
      <c r="B406" s="832" t="s">
        <v>839</v>
      </c>
      <c r="C406" s="832" t="s">
        <v>843</v>
      </c>
      <c r="D406" s="833" t="s">
        <v>1340</v>
      </c>
      <c r="E406" s="834" t="s">
        <v>857</v>
      </c>
      <c r="F406" s="832" t="s">
        <v>840</v>
      </c>
      <c r="G406" s="832" t="s">
        <v>859</v>
      </c>
      <c r="H406" s="832" t="s">
        <v>556</v>
      </c>
      <c r="I406" s="832" t="s">
        <v>877</v>
      </c>
      <c r="J406" s="832" t="s">
        <v>785</v>
      </c>
      <c r="K406" s="832" t="s">
        <v>878</v>
      </c>
      <c r="L406" s="835">
        <v>79.03</v>
      </c>
      <c r="M406" s="835">
        <v>1185.4499999999998</v>
      </c>
      <c r="N406" s="832">
        <v>15</v>
      </c>
      <c r="O406" s="836">
        <v>13</v>
      </c>
      <c r="P406" s="835">
        <v>474.17999999999995</v>
      </c>
      <c r="Q406" s="837">
        <v>0.4</v>
      </c>
      <c r="R406" s="832">
        <v>6</v>
      </c>
      <c r="S406" s="837">
        <v>0.4</v>
      </c>
      <c r="T406" s="836">
        <v>6</v>
      </c>
      <c r="U406" s="838">
        <v>0.46153846153846156</v>
      </c>
    </row>
    <row r="407" spans="1:21" ht="14.4" customHeight="1" x14ac:dyDescent="0.3">
      <c r="A407" s="831">
        <v>22</v>
      </c>
      <c r="B407" s="832" t="s">
        <v>839</v>
      </c>
      <c r="C407" s="832" t="s">
        <v>843</v>
      </c>
      <c r="D407" s="833" t="s">
        <v>1340</v>
      </c>
      <c r="E407" s="834" t="s">
        <v>857</v>
      </c>
      <c r="F407" s="832" t="s">
        <v>840</v>
      </c>
      <c r="G407" s="832" t="s">
        <v>859</v>
      </c>
      <c r="H407" s="832" t="s">
        <v>556</v>
      </c>
      <c r="I407" s="832" t="s">
        <v>877</v>
      </c>
      <c r="J407" s="832" t="s">
        <v>785</v>
      </c>
      <c r="K407" s="832" t="s">
        <v>878</v>
      </c>
      <c r="L407" s="835">
        <v>84.18</v>
      </c>
      <c r="M407" s="835">
        <v>1010.1600000000001</v>
      </c>
      <c r="N407" s="832">
        <v>12</v>
      </c>
      <c r="O407" s="836">
        <v>8</v>
      </c>
      <c r="P407" s="835">
        <v>336.72</v>
      </c>
      <c r="Q407" s="837">
        <v>0.33333333333333331</v>
      </c>
      <c r="R407" s="832">
        <v>4</v>
      </c>
      <c r="S407" s="837">
        <v>0.33333333333333331</v>
      </c>
      <c r="T407" s="836">
        <v>3</v>
      </c>
      <c r="U407" s="838">
        <v>0.375</v>
      </c>
    </row>
    <row r="408" spans="1:21" ht="14.4" customHeight="1" x14ac:dyDescent="0.3">
      <c r="A408" s="831">
        <v>22</v>
      </c>
      <c r="B408" s="832" t="s">
        <v>839</v>
      </c>
      <c r="C408" s="832" t="s">
        <v>843</v>
      </c>
      <c r="D408" s="833" t="s">
        <v>1340</v>
      </c>
      <c r="E408" s="834" t="s">
        <v>857</v>
      </c>
      <c r="F408" s="832" t="s">
        <v>840</v>
      </c>
      <c r="G408" s="832" t="s">
        <v>859</v>
      </c>
      <c r="H408" s="832" t="s">
        <v>603</v>
      </c>
      <c r="I408" s="832" t="s">
        <v>790</v>
      </c>
      <c r="J408" s="832" t="s">
        <v>788</v>
      </c>
      <c r="K408" s="832" t="s">
        <v>791</v>
      </c>
      <c r="L408" s="835">
        <v>46.07</v>
      </c>
      <c r="M408" s="835">
        <v>230.35000000000002</v>
      </c>
      <c r="N408" s="832">
        <v>5</v>
      </c>
      <c r="O408" s="836">
        <v>3.5</v>
      </c>
      <c r="P408" s="835">
        <v>92.14</v>
      </c>
      <c r="Q408" s="837">
        <v>0.39999999999999997</v>
      </c>
      <c r="R408" s="832">
        <v>2</v>
      </c>
      <c r="S408" s="837">
        <v>0.4</v>
      </c>
      <c r="T408" s="836">
        <v>1</v>
      </c>
      <c r="U408" s="838">
        <v>0.2857142857142857</v>
      </c>
    </row>
    <row r="409" spans="1:21" ht="14.4" customHeight="1" x14ac:dyDescent="0.3">
      <c r="A409" s="831">
        <v>22</v>
      </c>
      <c r="B409" s="832" t="s">
        <v>839</v>
      </c>
      <c r="C409" s="832" t="s">
        <v>843</v>
      </c>
      <c r="D409" s="833" t="s">
        <v>1340</v>
      </c>
      <c r="E409" s="834" t="s">
        <v>857</v>
      </c>
      <c r="F409" s="832" t="s">
        <v>840</v>
      </c>
      <c r="G409" s="832" t="s">
        <v>859</v>
      </c>
      <c r="H409" s="832" t="s">
        <v>603</v>
      </c>
      <c r="I409" s="832" t="s">
        <v>790</v>
      </c>
      <c r="J409" s="832" t="s">
        <v>788</v>
      </c>
      <c r="K409" s="832" t="s">
        <v>791</v>
      </c>
      <c r="L409" s="835">
        <v>49.08</v>
      </c>
      <c r="M409" s="835">
        <v>147.24</v>
      </c>
      <c r="N409" s="832">
        <v>3</v>
      </c>
      <c r="O409" s="836">
        <v>2</v>
      </c>
      <c r="P409" s="835">
        <v>98.16</v>
      </c>
      <c r="Q409" s="837">
        <v>0.66666666666666663</v>
      </c>
      <c r="R409" s="832">
        <v>2</v>
      </c>
      <c r="S409" s="837">
        <v>0.66666666666666663</v>
      </c>
      <c r="T409" s="836">
        <v>1.5</v>
      </c>
      <c r="U409" s="838">
        <v>0.75</v>
      </c>
    </row>
    <row r="410" spans="1:21" ht="14.4" customHeight="1" x14ac:dyDescent="0.3">
      <c r="A410" s="831">
        <v>22</v>
      </c>
      <c r="B410" s="832" t="s">
        <v>839</v>
      </c>
      <c r="C410" s="832" t="s">
        <v>843</v>
      </c>
      <c r="D410" s="833" t="s">
        <v>1340</v>
      </c>
      <c r="E410" s="834" t="s">
        <v>857</v>
      </c>
      <c r="F410" s="832" t="s">
        <v>840</v>
      </c>
      <c r="G410" s="832" t="s">
        <v>859</v>
      </c>
      <c r="H410" s="832" t="s">
        <v>556</v>
      </c>
      <c r="I410" s="832" t="s">
        <v>890</v>
      </c>
      <c r="J410" s="832" t="s">
        <v>891</v>
      </c>
      <c r="K410" s="832" t="s">
        <v>793</v>
      </c>
      <c r="L410" s="835">
        <v>79.03</v>
      </c>
      <c r="M410" s="835">
        <v>790.30000000000007</v>
      </c>
      <c r="N410" s="832">
        <v>10</v>
      </c>
      <c r="O410" s="836">
        <v>6.5</v>
      </c>
      <c r="P410" s="835">
        <v>553.21</v>
      </c>
      <c r="Q410" s="837">
        <v>0.7</v>
      </c>
      <c r="R410" s="832">
        <v>7</v>
      </c>
      <c r="S410" s="837">
        <v>0.7</v>
      </c>
      <c r="T410" s="836">
        <v>4.5</v>
      </c>
      <c r="U410" s="838">
        <v>0.69230769230769229</v>
      </c>
    </row>
    <row r="411" spans="1:21" ht="14.4" customHeight="1" x14ac:dyDescent="0.3">
      <c r="A411" s="831">
        <v>22</v>
      </c>
      <c r="B411" s="832" t="s">
        <v>839</v>
      </c>
      <c r="C411" s="832" t="s">
        <v>843</v>
      </c>
      <c r="D411" s="833" t="s">
        <v>1340</v>
      </c>
      <c r="E411" s="834" t="s">
        <v>857</v>
      </c>
      <c r="F411" s="832" t="s">
        <v>840</v>
      </c>
      <c r="G411" s="832" t="s">
        <v>859</v>
      </c>
      <c r="H411" s="832" t="s">
        <v>556</v>
      </c>
      <c r="I411" s="832" t="s">
        <v>890</v>
      </c>
      <c r="J411" s="832" t="s">
        <v>891</v>
      </c>
      <c r="K411" s="832" t="s">
        <v>793</v>
      </c>
      <c r="L411" s="835">
        <v>84.18</v>
      </c>
      <c r="M411" s="835">
        <v>673.44</v>
      </c>
      <c r="N411" s="832">
        <v>8</v>
      </c>
      <c r="O411" s="836">
        <v>6</v>
      </c>
      <c r="P411" s="835">
        <v>252.54000000000002</v>
      </c>
      <c r="Q411" s="837">
        <v>0.375</v>
      </c>
      <c r="R411" s="832">
        <v>3</v>
      </c>
      <c r="S411" s="837">
        <v>0.375</v>
      </c>
      <c r="T411" s="836">
        <v>3</v>
      </c>
      <c r="U411" s="838">
        <v>0.5</v>
      </c>
    </row>
    <row r="412" spans="1:21" ht="14.4" customHeight="1" x14ac:dyDescent="0.3">
      <c r="A412" s="831">
        <v>22</v>
      </c>
      <c r="B412" s="832" t="s">
        <v>839</v>
      </c>
      <c r="C412" s="832" t="s">
        <v>843</v>
      </c>
      <c r="D412" s="833" t="s">
        <v>1340</v>
      </c>
      <c r="E412" s="834" t="s">
        <v>857</v>
      </c>
      <c r="F412" s="832" t="s">
        <v>840</v>
      </c>
      <c r="G412" s="832" t="s">
        <v>859</v>
      </c>
      <c r="H412" s="832" t="s">
        <v>603</v>
      </c>
      <c r="I412" s="832" t="s">
        <v>1284</v>
      </c>
      <c r="J412" s="832" t="s">
        <v>785</v>
      </c>
      <c r="K412" s="832" t="s">
        <v>1285</v>
      </c>
      <c r="L412" s="835">
        <v>0</v>
      </c>
      <c r="M412" s="835">
        <v>0</v>
      </c>
      <c r="N412" s="832">
        <v>3</v>
      </c>
      <c r="O412" s="836">
        <v>1.5</v>
      </c>
      <c r="P412" s="835">
        <v>0</v>
      </c>
      <c r="Q412" s="837"/>
      <c r="R412" s="832">
        <v>1</v>
      </c>
      <c r="S412" s="837">
        <v>0.33333333333333331</v>
      </c>
      <c r="T412" s="836">
        <v>0.5</v>
      </c>
      <c r="U412" s="838">
        <v>0.33333333333333331</v>
      </c>
    </row>
    <row r="413" spans="1:21" ht="14.4" customHeight="1" x14ac:dyDescent="0.3">
      <c r="A413" s="831">
        <v>22</v>
      </c>
      <c r="B413" s="832" t="s">
        <v>839</v>
      </c>
      <c r="C413" s="832" t="s">
        <v>843</v>
      </c>
      <c r="D413" s="833" t="s">
        <v>1340</v>
      </c>
      <c r="E413" s="834" t="s">
        <v>857</v>
      </c>
      <c r="F413" s="832" t="s">
        <v>840</v>
      </c>
      <c r="G413" s="832" t="s">
        <v>1153</v>
      </c>
      <c r="H413" s="832" t="s">
        <v>556</v>
      </c>
      <c r="I413" s="832" t="s">
        <v>1286</v>
      </c>
      <c r="J413" s="832" t="s">
        <v>1287</v>
      </c>
      <c r="K413" s="832" t="s">
        <v>1156</v>
      </c>
      <c r="L413" s="835">
        <v>38.56</v>
      </c>
      <c r="M413" s="835">
        <v>38.56</v>
      </c>
      <c r="N413" s="832">
        <v>1</v>
      </c>
      <c r="O413" s="836">
        <v>0.5</v>
      </c>
      <c r="P413" s="835"/>
      <c r="Q413" s="837">
        <v>0</v>
      </c>
      <c r="R413" s="832"/>
      <c r="S413" s="837">
        <v>0</v>
      </c>
      <c r="T413" s="836"/>
      <c r="U413" s="838">
        <v>0</v>
      </c>
    </row>
    <row r="414" spans="1:21" ht="14.4" customHeight="1" x14ac:dyDescent="0.3">
      <c r="A414" s="831">
        <v>22</v>
      </c>
      <c r="B414" s="832" t="s">
        <v>839</v>
      </c>
      <c r="C414" s="832" t="s">
        <v>843</v>
      </c>
      <c r="D414" s="833" t="s">
        <v>1340</v>
      </c>
      <c r="E414" s="834" t="s">
        <v>857</v>
      </c>
      <c r="F414" s="832" t="s">
        <v>840</v>
      </c>
      <c r="G414" s="832" t="s">
        <v>879</v>
      </c>
      <c r="H414" s="832" t="s">
        <v>556</v>
      </c>
      <c r="I414" s="832" t="s">
        <v>1288</v>
      </c>
      <c r="J414" s="832" t="s">
        <v>1289</v>
      </c>
      <c r="K414" s="832" t="s">
        <v>919</v>
      </c>
      <c r="L414" s="835">
        <v>0</v>
      </c>
      <c r="M414" s="835">
        <v>0</v>
      </c>
      <c r="N414" s="832">
        <v>1</v>
      </c>
      <c r="O414" s="836">
        <v>1</v>
      </c>
      <c r="P414" s="835"/>
      <c r="Q414" s="837"/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22</v>
      </c>
      <c r="B415" s="832" t="s">
        <v>839</v>
      </c>
      <c r="C415" s="832" t="s">
        <v>843</v>
      </c>
      <c r="D415" s="833" t="s">
        <v>1340</v>
      </c>
      <c r="E415" s="834" t="s">
        <v>857</v>
      </c>
      <c r="F415" s="832" t="s">
        <v>840</v>
      </c>
      <c r="G415" s="832" t="s">
        <v>1290</v>
      </c>
      <c r="H415" s="832" t="s">
        <v>603</v>
      </c>
      <c r="I415" s="832" t="s">
        <v>1291</v>
      </c>
      <c r="J415" s="832" t="s">
        <v>1292</v>
      </c>
      <c r="K415" s="832" t="s">
        <v>1293</v>
      </c>
      <c r="L415" s="835">
        <v>181.94</v>
      </c>
      <c r="M415" s="835">
        <v>181.94</v>
      </c>
      <c r="N415" s="832">
        <v>1</v>
      </c>
      <c r="O415" s="836">
        <v>0.5</v>
      </c>
      <c r="P415" s="835"/>
      <c r="Q415" s="837">
        <v>0</v>
      </c>
      <c r="R415" s="832"/>
      <c r="S415" s="837">
        <v>0</v>
      </c>
      <c r="T415" s="836"/>
      <c r="U415" s="838">
        <v>0</v>
      </c>
    </row>
    <row r="416" spans="1:21" ht="14.4" customHeight="1" x14ac:dyDescent="0.3">
      <c r="A416" s="831">
        <v>22</v>
      </c>
      <c r="B416" s="832" t="s">
        <v>839</v>
      </c>
      <c r="C416" s="832" t="s">
        <v>843</v>
      </c>
      <c r="D416" s="833" t="s">
        <v>1340</v>
      </c>
      <c r="E416" s="834" t="s">
        <v>857</v>
      </c>
      <c r="F416" s="832" t="s">
        <v>840</v>
      </c>
      <c r="G416" s="832" t="s">
        <v>1023</v>
      </c>
      <c r="H416" s="832" t="s">
        <v>603</v>
      </c>
      <c r="I416" s="832" t="s">
        <v>805</v>
      </c>
      <c r="J416" s="832" t="s">
        <v>685</v>
      </c>
      <c r="K416" s="832" t="s">
        <v>806</v>
      </c>
      <c r="L416" s="835">
        <v>0</v>
      </c>
      <c r="M416" s="835">
        <v>0</v>
      </c>
      <c r="N416" s="832">
        <v>1</v>
      </c>
      <c r="O416" s="836">
        <v>1</v>
      </c>
      <c r="P416" s="835">
        <v>0</v>
      </c>
      <c r="Q416" s="837"/>
      <c r="R416" s="832">
        <v>1</v>
      </c>
      <c r="S416" s="837">
        <v>1</v>
      </c>
      <c r="T416" s="836">
        <v>1</v>
      </c>
      <c r="U416" s="838">
        <v>1</v>
      </c>
    </row>
    <row r="417" spans="1:21" ht="14.4" customHeight="1" x14ac:dyDescent="0.3">
      <c r="A417" s="831">
        <v>22</v>
      </c>
      <c r="B417" s="832" t="s">
        <v>839</v>
      </c>
      <c r="C417" s="832" t="s">
        <v>843</v>
      </c>
      <c r="D417" s="833" t="s">
        <v>1340</v>
      </c>
      <c r="E417" s="834" t="s">
        <v>857</v>
      </c>
      <c r="F417" s="832" t="s">
        <v>840</v>
      </c>
      <c r="G417" s="832" t="s">
        <v>1023</v>
      </c>
      <c r="H417" s="832" t="s">
        <v>603</v>
      </c>
      <c r="I417" s="832" t="s">
        <v>1025</v>
      </c>
      <c r="J417" s="832" t="s">
        <v>685</v>
      </c>
      <c r="K417" s="832" t="s">
        <v>938</v>
      </c>
      <c r="L417" s="835">
        <v>0</v>
      </c>
      <c r="M417" s="835">
        <v>0</v>
      </c>
      <c r="N417" s="832">
        <v>1</v>
      </c>
      <c r="O417" s="836">
        <v>1</v>
      </c>
      <c r="P417" s="835">
        <v>0</v>
      </c>
      <c r="Q417" s="837"/>
      <c r="R417" s="832">
        <v>1</v>
      </c>
      <c r="S417" s="837">
        <v>1</v>
      </c>
      <c r="T417" s="836">
        <v>1</v>
      </c>
      <c r="U417" s="838">
        <v>1</v>
      </c>
    </row>
    <row r="418" spans="1:21" ht="14.4" customHeight="1" x14ac:dyDescent="0.3">
      <c r="A418" s="831">
        <v>22</v>
      </c>
      <c r="B418" s="832" t="s">
        <v>839</v>
      </c>
      <c r="C418" s="832" t="s">
        <v>843</v>
      </c>
      <c r="D418" s="833" t="s">
        <v>1340</v>
      </c>
      <c r="E418" s="834" t="s">
        <v>857</v>
      </c>
      <c r="F418" s="832" t="s">
        <v>840</v>
      </c>
      <c r="G418" s="832" t="s">
        <v>895</v>
      </c>
      <c r="H418" s="832" t="s">
        <v>556</v>
      </c>
      <c r="I418" s="832" t="s">
        <v>896</v>
      </c>
      <c r="J418" s="832" t="s">
        <v>897</v>
      </c>
      <c r="K418" s="832" t="s">
        <v>898</v>
      </c>
      <c r="L418" s="835">
        <v>0</v>
      </c>
      <c r="M418" s="835">
        <v>0</v>
      </c>
      <c r="N418" s="832">
        <v>22</v>
      </c>
      <c r="O418" s="836">
        <v>17.5</v>
      </c>
      <c r="P418" s="835">
        <v>0</v>
      </c>
      <c r="Q418" s="837"/>
      <c r="R418" s="832">
        <v>20</v>
      </c>
      <c r="S418" s="837">
        <v>0.90909090909090906</v>
      </c>
      <c r="T418" s="836">
        <v>16.5</v>
      </c>
      <c r="U418" s="838">
        <v>0.94285714285714284</v>
      </c>
    </row>
    <row r="419" spans="1:21" ht="14.4" customHeight="1" x14ac:dyDescent="0.3">
      <c r="A419" s="831">
        <v>22</v>
      </c>
      <c r="B419" s="832" t="s">
        <v>839</v>
      </c>
      <c r="C419" s="832" t="s">
        <v>843</v>
      </c>
      <c r="D419" s="833" t="s">
        <v>1340</v>
      </c>
      <c r="E419" s="834" t="s">
        <v>858</v>
      </c>
      <c r="F419" s="832" t="s">
        <v>840</v>
      </c>
      <c r="G419" s="832" t="s">
        <v>1084</v>
      </c>
      <c r="H419" s="832" t="s">
        <v>556</v>
      </c>
      <c r="I419" s="832" t="s">
        <v>1085</v>
      </c>
      <c r="J419" s="832" t="s">
        <v>1086</v>
      </c>
      <c r="K419" s="832" t="s">
        <v>1087</v>
      </c>
      <c r="L419" s="835">
        <v>143.34</v>
      </c>
      <c r="M419" s="835">
        <v>286.68</v>
      </c>
      <c r="N419" s="832">
        <v>2</v>
      </c>
      <c r="O419" s="836">
        <v>1.5</v>
      </c>
      <c r="P419" s="835">
        <v>143.34</v>
      </c>
      <c r="Q419" s="837">
        <v>0.5</v>
      </c>
      <c r="R419" s="832">
        <v>1</v>
      </c>
      <c r="S419" s="837">
        <v>0.5</v>
      </c>
      <c r="T419" s="836">
        <v>0.5</v>
      </c>
      <c r="U419" s="838">
        <v>0.33333333333333331</v>
      </c>
    </row>
    <row r="420" spans="1:21" ht="14.4" customHeight="1" x14ac:dyDescent="0.3">
      <c r="A420" s="831">
        <v>22</v>
      </c>
      <c r="B420" s="832" t="s">
        <v>839</v>
      </c>
      <c r="C420" s="832" t="s">
        <v>843</v>
      </c>
      <c r="D420" s="833" t="s">
        <v>1340</v>
      </c>
      <c r="E420" s="834" t="s">
        <v>858</v>
      </c>
      <c r="F420" s="832" t="s">
        <v>840</v>
      </c>
      <c r="G420" s="832" t="s">
        <v>1084</v>
      </c>
      <c r="H420" s="832" t="s">
        <v>556</v>
      </c>
      <c r="I420" s="832" t="s">
        <v>1294</v>
      </c>
      <c r="J420" s="832" t="s">
        <v>1086</v>
      </c>
      <c r="K420" s="832" t="s">
        <v>1295</v>
      </c>
      <c r="L420" s="835">
        <v>254.83</v>
      </c>
      <c r="M420" s="835">
        <v>254.83</v>
      </c>
      <c r="N420" s="832">
        <v>1</v>
      </c>
      <c r="O420" s="836">
        <v>0.5</v>
      </c>
      <c r="P420" s="835"/>
      <c r="Q420" s="837">
        <v>0</v>
      </c>
      <c r="R420" s="832"/>
      <c r="S420" s="837">
        <v>0</v>
      </c>
      <c r="T420" s="836"/>
      <c r="U420" s="838">
        <v>0</v>
      </c>
    </row>
    <row r="421" spans="1:21" ht="14.4" customHeight="1" x14ac:dyDescent="0.3">
      <c r="A421" s="831">
        <v>22</v>
      </c>
      <c r="B421" s="832" t="s">
        <v>839</v>
      </c>
      <c r="C421" s="832" t="s">
        <v>843</v>
      </c>
      <c r="D421" s="833" t="s">
        <v>1340</v>
      </c>
      <c r="E421" s="834" t="s">
        <v>858</v>
      </c>
      <c r="F421" s="832" t="s">
        <v>840</v>
      </c>
      <c r="G421" s="832" t="s">
        <v>946</v>
      </c>
      <c r="H421" s="832" t="s">
        <v>556</v>
      </c>
      <c r="I421" s="832" t="s">
        <v>1296</v>
      </c>
      <c r="J421" s="832" t="s">
        <v>948</v>
      </c>
      <c r="K421" s="832" t="s">
        <v>1297</v>
      </c>
      <c r="L421" s="835">
        <v>0</v>
      </c>
      <c r="M421" s="835">
        <v>0</v>
      </c>
      <c r="N421" s="832">
        <v>1</v>
      </c>
      <c r="O421" s="836">
        <v>1</v>
      </c>
      <c r="P421" s="835">
        <v>0</v>
      </c>
      <c r="Q421" s="837"/>
      <c r="R421" s="832">
        <v>1</v>
      </c>
      <c r="S421" s="837">
        <v>1</v>
      </c>
      <c r="T421" s="836">
        <v>1</v>
      </c>
      <c r="U421" s="838">
        <v>1</v>
      </c>
    </row>
    <row r="422" spans="1:21" ht="14.4" customHeight="1" x14ac:dyDescent="0.3">
      <c r="A422" s="831">
        <v>22</v>
      </c>
      <c r="B422" s="832" t="s">
        <v>839</v>
      </c>
      <c r="C422" s="832" t="s">
        <v>843</v>
      </c>
      <c r="D422" s="833" t="s">
        <v>1340</v>
      </c>
      <c r="E422" s="834" t="s">
        <v>858</v>
      </c>
      <c r="F422" s="832" t="s">
        <v>840</v>
      </c>
      <c r="G422" s="832" t="s">
        <v>1094</v>
      </c>
      <c r="H422" s="832" t="s">
        <v>556</v>
      </c>
      <c r="I422" s="832" t="s">
        <v>1095</v>
      </c>
      <c r="J422" s="832" t="s">
        <v>1096</v>
      </c>
      <c r="K422" s="832" t="s">
        <v>1097</v>
      </c>
      <c r="L422" s="835">
        <v>115.26</v>
      </c>
      <c r="M422" s="835">
        <v>115.26</v>
      </c>
      <c r="N422" s="832">
        <v>1</v>
      </c>
      <c r="O422" s="836">
        <v>1</v>
      </c>
      <c r="P422" s="835">
        <v>115.26</v>
      </c>
      <c r="Q422" s="837">
        <v>1</v>
      </c>
      <c r="R422" s="832">
        <v>1</v>
      </c>
      <c r="S422" s="837">
        <v>1</v>
      </c>
      <c r="T422" s="836">
        <v>1</v>
      </c>
      <c r="U422" s="838">
        <v>1</v>
      </c>
    </row>
    <row r="423" spans="1:21" ht="14.4" customHeight="1" x14ac:dyDescent="0.3">
      <c r="A423" s="831">
        <v>22</v>
      </c>
      <c r="B423" s="832" t="s">
        <v>839</v>
      </c>
      <c r="C423" s="832" t="s">
        <v>843</v>
      </c>
      <c r="D423" s="833" t="s">
        <v>1340</v>
      </c>
      <c r="E423" s="834" t="s">
        <v>858</v>
      </c>
      <c r="F423" s="832" t="s">
        <v>840</v>
      </c>
      <c r="G423" s="832" t="s">
        <v>899</v>
      </c>
      <c r="H423" s="832" t="s">
        <v>556</v>
      </c>
      <c r="I423" s="832" t="s">
        <v>1214</v>
      </c>
      <c r="J423" s="832" t="s">
        <v>1215</v>
      </c>
      <c r="K423" s="832" t="s">
        <v>1216</v>
      </c>
      <c r="L423" s="835">
        <v>35.11</v>
      </c>
      <c r="M423" s="835">
        <v>35.11</v>
      </c>
      <c r="N423" s="832">
        <v>1</v>
      </c>
      <c r="O423" s="836">
        <v>0.5</v>
      </c>
      <c r="P423" s="835"/>
      <c r="Q423" s="837">
        <v>0</v>
      </c>
      <c r="R423" s="832"/>
      <c r="S423" s="837">
        <v>0</v>
      </c>
      <c r="T423" s="836"/>
      <c r="U423" s="838">
        <v>0</v>
      </c>
    </row>
    <row r="424" spans="1:21" ht="14.4" customHeight="1" x14ac:dyDescent="0.3">
      <c r="A424" s="831">
        <v>22</v>
      </c>
      <c r="B424" s="832" t="s">
        <v>839</v>
      </c>
      <c r="C424" s="832" t="s">
        <v>843</v>
      </c>
      <c r="D424" s="833" t="s">
        <v>1340</v>
      </c>
      <c r="E424" s="834" t="s">
        <v>858</v>
      </c>
      <c r="F424" s="832" t="s">
        <v>840</v>
      </c>
      <c r="G424" s="832" t="s">
        <v>1102</v>
      </c>
      <c r="H424" s="832" t="s">
        <v>556</v>
      </c>
      <c r="I424" s="832" t="s">
        <v>1298</v>
      </c>
      <c r="J424" s="832" t="s">
        <v>1299</v>
      </c>
      <c r="K424" s="832" t="s">
        <v>938</v>
      </c>
      <c r="L424" s="835">
        <v>115.26</v>
      </c>
      <c r="M424" s="835">
        <v>115.26</v>
      </c>
      <c r="N424" s="832">
        <v>1</v>
      </c>
      <c r="O424" s="836">
        <v>0.5</v>
      </c>
      <c r="P424" s="835"/>
      <c r="Q424" s="837">
        <v>0</v>
      </c>
      <c r="R424" s="832"/>
      <c r="S424" s="837">
        <v>0</v>
      </c>
      <c r="T424" s="836"/>
      <c r="U424" s="838">
        <v>0</v>
      </c>
    </row>
    <row r="425" spans="1:21" ht="14.4" customHeight="1" x14ac:dyDescent="0.3">
      <c r="A425" s="831">
        <v>22</v>
      </c>
      <c r="B425" s="832" t="s">
        <v>839</v>
      </c>
      <c r="C425" s="832" t="s">
        <v>843</v>
      </c>
      <c r="D425" s="833" t="s">
        <v>1340</v>
      </c>
      <c r="E425" s="834" t="s">
        <v>858</v>
      </c>
      <c r="F425" s="832" t="s">
        <v>840</v>
      </c>
      <c r="G425" s="832" t="s">
        <v>1110</v>
      </c>
      <c r="H425" s="832" t="s">
        <v>556</v>
      </c>
      <c r="I425" s="832" t="s">
        <v>1300</v>
      </c>
      <c r="J425" s="832" t="s">
        <v>1301</v>
      </c>
      <c r="K425" s="832" t="s">
        <v>1302</v>
      </c>
      <c r="L425" s="835">
        <v>42.05</v>
      </c>
      <c r="M425" s="835">
        <v>42.05</v>
      </c>
      <c r="N425" s="832">
        <v>1</v>
      </c>
      <c r="O425" s="836">
        <v>1</v>
      </c>
      <c r="P425" s="835">
        <v>42.05</v>
      </c>
      <c r="Q425" s="837">
        <v>1</v>
      </c>
      <c r="R425" s="832">
        <v>1</v>
      </c>
      <c r="S425" s="837">
        <v>1</v>
      </c>
      <c r="T425" s="836">
        <v>1</v>
      </c>
      <c r="U425" s="838">
        <v>1</v>
      </c>
    </row>
    <row r="426" spans="1:21" ht="14.4" customHeight="1" x14ac:dyDescent="0.3">
      <c r="A426" s="831">
        <v>22</v>
      </c>
      <c r="B426" s="832" t="s">
        <v>839</v>
      </c>
      <c r="C426" s="832" t="s">
        <v>843</v>
      </c>
      <c r="D426" s="833" t="s">
        <v>1340</v>
      </c>
      <c r="E426" s="834" t="s">
        <v>858</v>
      </c>
      <c r="F426" s="832" t="s">
        <v>840</v>
      </c>
      <c r="G426" s="832" t="s">
        <v>964</v>
      </c>
      <c r="H426" s="832" t="s">
        <v>556</v>
      </c>
      <c r="I426" s="832" t="s">
        <v>965</v>
      </c>
      <c r="J426" s="832" t="s">
        <v>966</v>
      </c>
      <c r="K426" s="832" t="s">
        <v>967</v>
      </c>
      <c r="L426" s="835">
        <v>182.22</v>
      </c>
      <c r="M426" s="835">
        <v>364.44</v>
      </c>
      <c r="N426" s="832">
        <v>2</v>
      </c>
      <c r="O426" s="836">
        <v>1</v>
      </c>
      <c r="P426" s="835">
        <v>182.22</v>
      </c>
      <c r="Q426" s="837">
        <v>0.5</v>
      </c>
      <c r="R426" s="832">
        <v>1</v>
      </c>
      <c r="S426" s="837">
        <v>0.5</v>
      </c>
      <c r="T426" s="836">
        <v>0.5</v>
      </c>
      <c r="U426" s="838">
        <v>0.5</v>
      </c>
    </row>
    <row r="427" spans="1:21" ht="14.4" customHeight="1" x14ac:dyDescent="0.3">
      <c r="A427" s="831">
        <v>22</v>
      </c>
      <c r="B427" s="832" t="s">
        <v>839</v>
      </c>
      <c r="C427" s="832" t="s">
        <v>843</v>
      </c>
      <c r="D427" s="833" t="s">
        <v>1340</v>
      </c>
      <c r="E427" s="834" t="s">
        <v>858</v>
      </c>
      <c r="F427" s="832" t="s">
        <v>840</v>
      </c>
      <c r="G427" s="832" t="s">
        <v>1133</v>
      </c>
      <c r="H427" s="832" t="s">
        <v>556</v>
      </c>
      <c r="I427" s="832" t="s">
        <v>1134</v>
      </c>
      <c r="J427" s="832" t="s">
        <v>1135</v>
      </c>
      <c r="K427" s="832" t="s">
        <v>1136</v>
      </c>
      <c r="L427" s="835">
        <v>0</v>
      </c>
      <c r="M427" s="835">
        <v>0</v>
      </c>
      <c r="N427" s="832">
        <v>1</v>
      </c>
      <c r="O427" s="836">
        <v>0.5</v>
      </c>
      <c r="P427" s="835">
        <v>0</v>
      </c>
      <c r="Q427" s="837"/>
      <c r="R427" s="832">
        <v>1</v>
      </c>
      <c r="S427" s="837">
        <v>1</v>
      </c>
      <c r="T427" s="836">
        <v>0.5</v>
      </c>
      <c r="U427" s="838">
        <v>1</v>
      </c>
    </row>
    <row r="428" spans="1:21" ht="14.4" customHeight="1" x14ac:dyDescent="0.3">
      <c r="A428" s="831">
        <v>22</v>
      </c>
      <c r="B428" s="832" t="s">
        <v>839</v>
      </c>
      <c r="C428" s="832" t="s">
        <v>843</v>
      </c>
      <c r="D428" s="833" t="s">
        <v>1340</v>
      </c>
      <c r="E428" s="834" t="s">
        <v>858</v>
      </c>
      <c r="F428" s="832" t="s">
        <v>840</v>
      </c>
      <c r="G428" s="832" t="s">
        <v>910</v>
      </c>
      <c r="H428" s="832" t="s">
        <v>556</v>
      </c>
      <c r="I428" s="832" t="s">
        <v>1226</v>
      </c>
      <c r="J428" s="832" t="s">
        <v>912</v>
      </c>
      <c r="K428" s="832" t="s">
        <v>913</v>
      </c>
      <c r="L428" s="835">
        <v>34.15</v>
      </c>
      <c r="M428" s="835">
        <v>34.15</v>
      </c>
      <c r="N428" s="832">
        <v>1</v>
      </c>
      <c r="O428" s="836">
        <v>0.5</v>
      </c>
      <c r="P428" s="835">
        <v>34.15</v>
      </c>
      <c r="Q428" s="837">
        <v>1</v>
      </c>
      <c r="R428" s="832">
        <v>1</v>
      </c>
      <c r="S428" s="837">
        <v>1</v>
      </c>
      <c r="T428" s="836">
        <v>0.5</v>
      </c>
      <c r="U428" s="838">
        <v>1</v>
      </c>
    </row>
    <row r="429" spans="1:21" ht="14.4" customHeight="1" x14ac:dyDescent="0.3">
      <c r="A429" s="831">
        <v>22</v>
      </c>
      <c r="B429" s="832" t="s">
        <v>839</v>
      </c>
      <c r="C429" s="832" t="s">
        <v>843</v>
      </c>
      <c r="D429" s="833" t="s">
        <v>1340</v>
      </c>
      <c r="E429" s="834" t="s">
        <v>858</v>
      </c>
      <c r="F429" s="832" t="s">
        <v>840</v>
      </c>
      <c r="G429" s="832" t="s">
        <v>971</v>
      </c>
      <c r="H429" s="832" t="s">
        <v>556</v>
      </c>
      <c r="I429" s="832" t="s">
        <v>1138</v>
      </c>
      <c r="J429" s="832" t="s">
        <v>1139</v>
      </c>
      <c r="K429" s="832" t="s">
        <v>1140</v>
      </c>
      <c r="L429" s="835">
        <v>89.91</v>
      </c>
      <c r="M429" s="835">
        <v>89.91</v>
      </c>
      <c r="N429" s="832">
        <v>1</v>
      </c>
      <c r="O429" s="836">
        <v>1</v>
      </c>
      <c r="P429" s="835">
        <v>89.91</v>
      </c>
      <c r="Q429" s="837">
        <v>1</v>
      </c>
      <c r="R429" s="832">
        <v>1</v>
      </c>
      <c r="S429" s="837">
        <v>1</v>
      </c>
      <c r="T429" s="836">
        <v>1</v>
      </c>
      <c r="U429" s="838">
        <v>1</v>
      </c>
    </row>
    <row r="430" spans="1:21" ht="14.4" customHeight="1" x14ac:dyDescent="0.3">
      <c r="A430" s="831">
        <v>22</v>
      </c>
      <c r="B430" s="832" t="s">
        <v>839</v>
      </c>
      <c r="C430" s="832" t="s">
        <v>843</v>
      </c>
      <c r="D430" s="833" t="s">
        <v>1340</v>
      </c>
      <c r="E430" s="834" t="s">
        <v>858</v>
      </c>
      <c r="F430" s="832" t="s">
        <v>840</v>
      </c>
      <c r="G430" s="832" t="s">
        <v>1141</v>
      </c>
      <c r="H430" s="832" t="s">
        <v>556</v>
      </c>
      <c r="I430" s="832" t="s">
        <v>1303</v>
      </c>
      <c r="J430" s="832" t="s">
        <v>1195</v>
      </c>
      <c r="K430" s="832" t="s">
        <v>1196</v>
      </c>
      <c r="L430" s="835">
        <v>98.75</v>
      </c>
      <c r="M430" s="835">
        <v>98.75</v>
      </c>
      <c r="N430" s="832">
        <v>1</v>
      </c>
      <c r="O430" s="836">
        <v>0.5</v>
      </c>
      <c r="P430" s="835"/>
      <c r="Q430" s="837">
        <v>0</v>
      </c>
      <c r="R430" s="832"/>
      <c r="S430" s="837">
        <v>0</v>
      </c>
      <c r="T430" s="836"/>
      <c r="U430" s="838">
        <v>0</v>
      </c>
    </row>
    <row r="431" spans="1:21" ht="14.4" customHeight="1" x14ac:dyDescent="0.3">
      <c r="A431" s="831">
        <v>22</v>
      </c>
      <c r="B431" s="832" t="s">
        <v>839</v>
      </c>
      <c r="C431" s="832" t="s">
        <v>843</v>
      </c>
      <c r="D431" s="833" t="s">
        <v>1340</v>
      </c>
      <c r="E431" s="834" t="s">
        <v>858</v>
      </c>
      <c r="F431" s="832" t="s">
        <v>840</v>
      </c>
      <c r="G431" s="832" t="s">
        <v>1304</v>
      </c>
      <c r="H431" s="832" t="s">
        <v>556</v>
      </c>
      <c r="I431" s="832" t="s">
        <v>1305</v>
      </c>
      <c r="J431" s="832" t="s">
        <v>1306</v>
      </c>
      <c r="K431" s="832" t="s">
        <v>1307</v>
      </c>
      <c r="L431" s="835">
        <v>0</v>
      </c>
      <c r="M431" s="835">
        <v>0</v>
      </c>
      <c r="N431" s="832">
        <v>1</v>
      </c>
      <c r="O431" s="836">
        <v>0.5</v>
      </c>
      <c r="P431" s="835"/>
      <c r="Q431" s="837"/>
      <c r="R431" s="832"/>
      <c r="S431" s="837">
        <v>0</v>
      </c>
      <c r="T431" s="836"/>
      <c r="U431" s="838">
        <v>0</v>
      </c>
    </row>
    <row r="432" spans="1:21" ht="14.4" customHeight="1" x14ac:dyDescent="0.3">
      <c r="A432" s="831">
        <v>22</v>
      </c>
      <c r="B432" s="832" t="s">
        <v>839</v>
      </c>
      <c r="C432" s="832" t="s">
        <v>843</v>
      </c>
      <c r="D432" s="833" t="s">
        <v>1340</v>
      </c>
      <c r="E432" s="834" t="s">
        <v>858</v>
      </c>
      <c r="F432" s="832" t="s">
        <v>840</v>
      </c>
      <c r="G432" s="832" t="s">
        <v>1148</v>
      </c>
      <c r="H432" s="832" t="s">
        <v>603</v>
      </c>
      <c r="I432" s="832" t="s">
        <v>1308</v>
      </c>
      <c r="J432" s="832" t="s">
        <v>1309</v>
      </c>
      <c r="K432" s="832" t="s">
        <v>1310</v>
      </c>
      <c r="L432" s="835">
        <v>207.45</v>
      </c>
      <c r="M432" s="835">
        <v>207.45</v>
      </c>
      <c r="N432" s="832">
        <v>1</v>
      </c>
      <c r="O432" s="836">
        <v>1</v>
      </c>
      <c r="P432" s="835">
        <v>207.45</v>
      </c>
      <c r="Q432" s="837">
        <v>1</v>
      </c>
      <c r="R432" s="832">
        <v>1</v>
      </c>
      <c r="S432" s="837">
        <v>1</v>
      </c>
      <c r="T432" s="836">
        <v>1</v>
      </c>
      <c r="U432" s="838">
        <v>1</v>
      </c>
    </row>
    <row r="433" spans="1:21" ht="14.4" customHeight="1" x14ac:dyDescent="0.3">
      <c r="A433" s="831">
        <v>22</v>
      </c>
      <c r="B433" s="832" t="s">
        <v>839</v>
      </c>
      <c r="C433" s="832" t="s">
        <v>843</v>
      </c>
      <c r="D433" s="833" t="s">
        <v>1340</v>
      </c>
      <c r="E433" s="834" t="s">
        <v>858</v>
      </c>
      <c r="F433" s="832" t="s">
        <v>840</v>
      </c>
      <c r="G433" s="832" t="s">
        <v>859</v>
      </c>
      <c r="H433" s="832" t="s">
        <v>603</v>
      </c>
      <c r="I433" s="832" t="s">
        <v>860</v>
      </c>
      <c r="J433" s="832" t="s">
        <v>785</v>
      </c>
      <c r="K433" s="832" t="s">
        <v>861</v>
      </c>
      <c r="L433" s="835">
        <v>69.55</v>
      </c>
      <c r="M433" s="835">
        <v>69.55</v>
      </c>
      <c r="N433" s="832">
        <v>1</v>
      </c>
      <c r="O433" s="836">
        <v>1</v>
      </c>
      <c r="P433" s="835"/>
      <c r="Q433" s="837">
        <v>0</v>
      </c>
      <c r="R433" s="832"/>
      <c r="S433" s="837">
        <v>0</v>
      </c>
      <c r="T433" s="836"/>
      <c r="U433" s="838">
        <v>0</v>
      </c>
    </row>
    <row r="434" spans="1:21" ht="14.4" customHeight="1" x14ac:dyDescent="0.3">
      <c r="A434" s="831">
        <v>22</v>
      </c>
      <c r="B434" s="832" t="s">
        <v>839</v>
      </c>
      <c r="C434" s="832" t="s">
        <v>843</v>
      </c>
      <c r="D434" s="833" t="s">
        <v>1340</v>
      </c>
      <c r="E434" s="834" t="s">
        <v>858</v>
      </c>
      <c r="F434" s="832" t="s">
        <v>840</v>
      </c>
      <c r="G434" s="832" t="s">
        <v>859</v>
      </c>
      <c r="H434" s="832" t="s">
        <v>603</v>
      </c>
      <c r="I434" s="832" t="s">
        <v>860</v>
      </c>
      <c r="J434" s="832" t="s">
        <v>785</v>
      </c>
      <c r="K434" s="832" t="s">
        <v>861</v>
      </c>
      <c r="L434" s="835">
        <v>74.08</v>
      </c>
      <c r="M434" s="835">
        <v>74.08</v>
      </c>
      <c r="N434" s="832">
        <v>1</v>
      </c>
      <c r="O434" s="836">
        <v>1</v>
      </c>
      <c r="P434" s="835"/>
      <c r="Q434" s="837">
        <v>0</v>
      </c>
      <c r="R434" s="832"/>
      <c r="S434" s="837">
        <v>0</v>
      </c>
      <c r="T434" s="836"/>
      <c r="U434" s="838">
        <v>0</v>
      </c>
    </row>
    <row r="435" spans="1:21" ht="14.4" customHeight="1" x14ac:dyDescent="0.3">
      <c r="A435" s="831">
        <v>22</v>
      </c>
      <c r="B435" s="832" t="s">
        <v>839</v>
      </c>
      <c r="C435" s="832" t="s">
        <v>843</v>
      </c>
      <c r="D435" s="833" t="s">
        <v>1340</v>
      </c>
      <c r="E435" s="834" t="s">
        <v>858</v>
      </c>
      <c r="F435" s="832" t="s">
        <v>840</v>
      </c>
      <c r="G435" s="832" t="s">
        <v>859</v>
      </c>
      <c r="H435" s="832" t="s">
        <v>603</v>
      </c>
      <c r="I435" s="832" t="s">
        <v>991</v>
      </c>
      <c r="J435" s="832" t="s">
        <v>785</v>
      </c>
      <c r="K435" s="832" t="s">
        <v>992</v>
      </c>
      <c r="L435" s="835">
        <v>0</v>
      </c>
      <c r="M435" s="835">
        <v>0</v>
      </c>
      <c r="N435" s="832">
        <v>1</v>
      </c>
      <c r="O435" s="836">
        <v>1</v>
      </c>
      <c r="P435" s="835">
        <v>0</v>
      </c>
      <c r="Q435" s="837"/>
      <c r="R435" s="832">
        <v>1</v>
      </c>
      <c r="S435" s="837">
        <v>1</v>
      </c>
      <c r="T435" s="836">
        <v>1</v>
      </c>
      <c r="U435" s="838">
        <v>1</v>
      </c>
    </row>
    <row r="436" spans="1:21" ht="14.4" customHeight="1" x14ac:dyDescent="0.3">
      <c r="A436" s="831">
        <v>22</v>
      </c>
      <c r="B436" s="832" t="s">
        <v>839</v>
      </c>
      <c r="C436" s="832" t="s">
        <v>843</v>
      </c>
      <c r="D436" s="833" t="s">
        <v>1340</v>
      </c>
      <c r="E436" s="834" t="s">
        <v>858</v>
      </c>
      <c r="F436" s="832" t="s">
        <v>840</v>
      </c>
      <c r="G436" s="832" t="s">
        <v>859</v>
      </c>
      <c r="H436" s="832" t="s">
        <v>603</v>
      </c>
      <c r="I436" s="832" t="s">
        <v>784</v>
      </c>
      <c r="J436" s="832" t="s">
        <v>785</v>
      </c>
      <c r="K436" s="832" t="s">
        <v>786</v>
      </c>
      <c r="L436" s="835">
        <v>88.51</v>
      </c>
      <c r="M436" s="835">
        <v>708.08</v>
      </c>
      <c r="N436" s="832">
        <v>8</v>
      </c>
      <c r="O436" s="836">
        <v>8</v>
      </c>
      <c r="P436" s="835">
        <v>531.06000000000006</v>
      </c>
      <c r="Q436" s="837">
        <v>0.75</v>
      </c>
      <c r="R436" s="832">
        <v>6</v>
      </c>
      <c r="S436" s="837">
        <v>0.75</v>
      </c>
      <c r="T436" s="836">
        <v>6</v>
      </c>
      <c r="U436" s="838">
        <v>0.75</v>
      </c>
    </row>
    <row r="437" spans="1:21" ht="14.4" customHeight="1" x14ac:dyDescent="0.3">
      <c r="A437" s="831">
        <v>22</v>
      </c>
      <c r="B437" s="832" t="s">
        <v>839</v>
      </c>
      <c r="C437" s="832" t="s">
        <v>843</v>
      </c>
      <c r="D437" s="833" t="s">
        <v>1340</v>
      </c>
      <c r="E437" s="834" t="s">
        <v>858</v>
      </c>
      <c r="F437" s="832" t="s">
        <v>840</v>
      </c>
      <c r="G437" s="832" t="s">
        <v>859</v>
      </c>
      <c r="H437" s="832" t="s">
        <v>603</v>
      </c>
      <c r="I437" s="832" t="s">
        <v>784</v>
      </c>
      <c r="J437" s="832" t="s">
        <v>785</v>
      </c>
      <c r="K437" s="832" t="s">
        <v>786</v>
      </c>
      <c r="L437" s="835">
        <v>94.28</v>
      </c>
      <c r="M437" s="835">
        <v>754.24</v>
      </c>
      <c r="N437" s="832">
        <v>8</v>
      </c>
      <c r="O437" s="836">
        <v>6.5</v>
      </c>
      <c r="P437" s="835">
        <v>282.84000000000003</v>
      </c>
      <c r="Q437" s="837">
        <v>0.37500000000000006</v>
      </c>
      <c r="R437" s="832">
        <v>3</v>
      </c>
      <c r="S437" s="837">
        <v>0.375</v>
      </c>
      <c r="T437" s="836">
        <v>2.5</v>
      </c>
      <c r="U437" s="838">
        <v>0.38461538461538464</v>
      </c>
    </row>
    <row r="438" spans="1:21" ht="14.4" customHeight="1" x14ac:dyDescent="0.3">
      <c r="A438" s="831">
        <v>22</v>
      </c>
      <c r="B438" s="832" t="s">
        <v>839</v>
      </c>
      <c r="C438" s="832" t="s">
        <v>843</v>
      </c>
      <c r="D438" s="833" t="s">
        <v>1340</v>
      </c>
      <c r="E438" s="834" t="s">
        <v>858</v>
      </c>
      <c r="F438" s="832" t="s">
        <v>840</v>
      </c>
      <c r="G438" s="832" t="s">
        <v>859</v>
      </c>
      <c r="H438" s="832" t="s">
        <v>556</v>
      </c>
      <c r="I438" s="832" t="s">
        <v>864</v>
      </c>
      <c r="J438" s="832" t="s">
        <v>785</v>
      </c>
      <c r="K438" s="832" t="s">
        <v>865</v>
      </c>
      <c r="L438" s="835">
        <v>158.05000000000001</v>
      </c>
      <c r="M438" s="835">
        <v>316.10000000000002</v>
      </c>
      <c r="N438" s="832">
        <v>2</v>
      </c>
      <c r="O438" s="836">
        <v>2</v>
      </c>
      <c r="P438" s="835">
        <v>316.10000000000002</v>
      </c>
      <c r="Q438" s="837">
        <v>1</v>
      </c>
      <c r="R438" s="832">
        <v>2</v>
      </c>
      <c r="S438" s="837">
        <v>1</v>
      </c>
      <c r="T438" s="836">
        <v>2</v>
      </c>
      <c r="U438" s="838">
        <v>1</v>
      </c>
    </row>
    <row r="439" spans="1:21" ht="14.4" customHeight="1" x14ac:dyDescent="0.3">
      <c r="A439" s="831">
        <v>22</v>
      </c>
      <c r="B439" s="832" t="s">
        <v>839</v>
      </c>
      <c r="C439" s="832" t="s">
        <v>843</v>
      </c>
      <c r="D439" s="833" t="s">
        <v>1340</v>
      </c>
      <c r="E439" s="834" t="s">
        <v>858</v>
      </c>
      <c r="F439" s="832" t="s">
        <v>840</v>
      </c>
      <c r="G439" s="832" t="s">
        <v>859</v>
      </c>
      <c r="H439" s="832" t="s">
        <v>556</v>
      </c>
      <c r="I439" s="832" t="s">
        <v>864</v>
      </c>
      <c r="J439" s="832" t="s">
        <v>785</v>
      </c>
      <c r="K439" s="832" t="s">
        <v>865</v>
      </c>
      <c r="L439" s="835">
        <v>168.36</v>
      </c>
      <c r="M439" s="835">
        <v>1683.6</v>
      </c>
      <c r="N439" s="832">
        <v>10</v>
      </c>
      <c r="O439" s="836">
        <v>9</v>
      </c>
      <c r="P439" s="835">
        <v>1178.52</v>
      </c>
      <c r="Q439" s="837">
        <v>0.70000000000000007</v>
      </c>
      <c r="R439" s="832">
        <v>7</v>
      </c>
      <c r="S439" s="837">
        <v>0.7</v>
      </c>
      <c r="T439" s="836">
        <v>6</v>
      </c>
      <c r="U439" s="838">
        <v>0.66666666666666663</v>
      </c>
    </row>
    <row r="440" spans="1:21" ht="14.4" customHeight="1" x14ac:dyDescent="0.3">
      <c r="A440" s="831">
        <v>22</v>
      </c>
      <c r="B440" s="832" t="s">
        <v>839</v>
      </c>
      <c r="C440" s="832" t="s">
        <v>843</v>
      </c>
      <c r="D440" s="833" t="s">
        <v>1340</v>
      </c>
      <c r="E440" s="834" t="s">
        <v>858</v>
      </c>
      <c r="F440" s="832" t="s">
        <v>840</v>
      </c>
      <c r="G440" s="832" t="s">
        <v>859</v>
      </c>
      <c r="H440" s="832" t="s">
        <v>603</v>
      </c>
      <c r="I440" s="832" t="s">
        <v>866</v>
      </c>
      <c r="J440" s="832" t="s">
        <v>785</v>
      </c>
      <c r="K440" s="832" t="s">
        <v>867</v>
      </c>
      <c r="L440" s="835">
        <v>0</v>
      </c>
      <c r="M440" s="835">
        <v>0</v>
      </c>
      <c r="N440" s="832">
        <v>10</v>
      </c>
      <c r="O440" s="836">
        <v>9.5</v>
      </c>
      <c r="P440" s="835">
        <v>0</v>
      </c>
      <c r="Q440" s="837"/>
      <c r="R440" s="832">
        <v>5</v>
      </c>
      <c r="S440" s="837">
        <v>0.5</v>
      </c>
      <c r="T440" s="836">
        <v>4.5</v>
      </c>
      <c r="U440" s="838">
        <v>0.47368421052631576</v>
      </c>
    </row>
    <row r="441" spans="1:21" ht="14.4" customHeight="1" x14ac:dyDescent="0.3">
      <c r="A441" s="831">
        <v>22</v>
      </c>
      <c r="B441" s="832" t="s">
        <v>839</v>
      </c>
      <c r="C441" s="832" t="s">
        <v>843</v>
      </c>
      <c r="D441" s="833" t="s">
        <v>1340</v>
      </c>
      <c r="E441" s="834" t="s">
        <v>858</v>
      </c>
      <c r="F441" s="832" t="s">
        <v>840</v>
      </c>
      <c r="G441" s="832" t="s">
        <v>859</v>
      </c>
      <c r="H441" s="832" t="s">
        <v>603</v>
      </c>
      <c r="I441" s="832" t="s">
        <v>868</v>
      </c>
      <c r="J441" s="832" t="s">
        <v>785</v>
      </c>
      <c r="K441" s="832" t="s">
        <v>869</v>
      </c>
      <c r="L441" s="835">
        <v>115.33</v>
      </c>
      <c r="M441" s="835">
        <v>461.32</v>
      </c>
      <c r="N441" s="832">
        <v>4</v>
      </c>
      <c r="O441" s="836">
        <v>3.5</v>
      </c>
      <c r="P441" s="835">
        <v>230.66</v>
      </c>
      <c r="Q441" s="837">
        <v>0.5</v>
      </c>
      <c r="R441" s="832">
        <v>2</v>
      </c>
      <c r="S441" s="837">
        <v>0.5</v>
      </c>
      <c r="T441" s="836">
        <v>1.5</v>
      </c>
      <c r="U441" s="838">
        <v>0.42857142857142855</v>
      </c>
    </row>
    <row r="442" spans="1:21" ht="14.4" customHeight="1" x14ac:dyDescent="0.3">
      <c r="A442" s="831">
        <v>22</v>
      </c>
      <c r="B442" s="832" t="s">
        <v>839</v>
      </c>
      <c r="C442" s="832" t="s">
        <v>843</v>
      </c>
      <c r="D442" s="833" t="s">
        <v>1340</v>
      </c>
      <c r="E442" s="834" t="s">
        <v>858</v>
      </c>
      <c r="F442" s="832" t="s">
        <v>840</v>
      </c>
      <c r="G442" s="832" t="s">
        <v>859</v>
      </c>
      <c r="H442" s="832" t="s">
        <v>603</v>
      </c>
      <c r="I442" s="832" t="s">
        <v>787</v>
      </c>
      <c r="J442" s="832" t="s">
        <v>788</v>
      </c>
      <c r="K442" s="832" t="s">
        <v>789</v>
      </c>
      <c r="L442" s="835">
        <v>98.78</v>
      </c>
      <c r="M442" s="835">
        <v>3160.96</v>
      </c>
      <c r="N442" s="832">
        <v>32</v>
      </c>
      <c r="O442" s="836">
        <v>32</v>
      </c>
      <c r="P442" s="835">
        <v>790.2399999999999</v>
      </c>
      <c r="Q442" s="837">
        <v>0.24999999999999997</v>
      </c>
      <c r="R442" s="832">
        <v>8</v>
      </c>
      <c r="S442" s="837">
        <v>0.25</v>
      </c>
      <c r="T442" s="836">
        <v>8</v>
      </c>
      <c r="U442" s="838">
        <v>0.25</v>
      </c>
    </row>
    <row r="443" spans="1:21" ht="14.4" customHeight="1" x14ac:dyDescent="0.3">
      <c r="A443" s="831">
        <v>22</v>
      </c>
      <c r="B443" s="832" t="s">
        <v>839</v>
      </c>
      <c r="C443" s="832" t="s">
        <v>843</v>
      </c>
      <c r="D443" s="833" t="s">
        <v>1340</v>
      </c>
      <c r="E443" s="834" t="s">
        <v>858</v>
      </c>
      <c r="F443" s="832" t="s">
        <v>840</v>
      </c>
      <c r="G443" s="832" t="s">
        <v>859</v>
      </c>
      <c r="H443" s="832" t="s">
        <v>603</v>
      </c>
      <c r="I443" s="832" t="s">
        <v>787</v>
      </c>
      <c r="J443" s="832" t="s">
        <v>788</v>
      </c>
      <c r="K443" s="832" t="s">
        <v>789</v>
      </c>
      <c r="L443" s="835">
        <v>105.23</v>
      </c>
      <c r="M443" s="835">
        <v>2735.98</v>
      </c>
      <c r="N443" s="832">
        <v>26</v>
      </c>
      <c r="O443" s="836">
        <v>22.5</v>
      </c>
      <c r="P443" s="835">
        <v>1367.99</v>
      </c>
      <c r="Q443" s="837">
        <v>0.5</v>
      </c>
      <c r="R443" s="832">
        <v>13</v>
      </c>
      <c r="S443" s="837">
        <v>0.5</v>
      </c>
      <c r="T443" s="836">
        <v>12</v>
      </c>
      <c r="U443" s="838">
        <v>0.53333333333333333</v>
      </c>
    </row>
    <row r="444" spans="1:21" ht="14.4" customHeight="1" x14ac:dyDescent="0.3">
      <c r="A444" s="831">
        <v>22</v>
      </c>
      <c r="B444" s="832" t="s">
        <v>839</v>
      </c>
      <c r="C444" s="832" t="s">
        <v>843</v>
      </c>
      <c r="D444" s="833" t="s">
        <v>1340</v>
      </c>
      <c r="E444" s="834" t="s">
        <v>858</v>
      </c>
      <c r="F444" s="832" t="s">
        <v>840</v>
      </c>
      <c r="G444" s="832" t="s">
        <v>859</v>
      </c>
      <c r="H444" s="832" t="s">
        <v>603</v>
      </c>
      <c r="I444" s="832" t="s">
        <v>870</v>
      </c>
      <c r="J444" s="832" t="s">
        <v>788</v>
      </c>
      <c r="K444" s="832" t="s">
        <v>871</v>
      </c>
      <c r="L444" s="835">
        <v>118.54</v>
      </c>
      <c r="M444" s="835">
        <v>7230.9399999999987</v>
      </c>
      <c r="N444" s="832">
        <v>61</v>
      </c>
      <c r="O444" s="836">
        <v>55</v>
      </c>
      <c r="P444" s="835">
        <v>2963.4999999999995</v>
      </c>
      <c r="Q444" s="837">
        <v>0.4098360655737705</v>
      </c>
      <c r="R444" s="832">
        <v>25</v>
      </c>
      <c r="S444" s="837">
        <v>0.4098360655737705</v>
      </c>
      <c r="T444" s="836">
        <v>22.5</v>
      </c>
      <c r="U444" s="838">
        <v>0.40909090909090912</v>
      </c>
    </row>
    <row r="445" spans="1:21" ht="14.4" customHeight="1" x14ac:dyDescent="0.3">
      <c r="A445" s="831">
        <v>22</v>
      </c>
      <c r="B445" s="832" t="s">
        <v>839</v>
      </c>
      <c r="C445" s="832" t="s">
        <v>843</v>
      </c>
      <c r="D445" s="833" t="s">
        <v>1340</v>
      </c>
      <c r="E445" s="834" t="s">
        <v>858</v>
      </c>
      <c r="F445" s="832" t="s">
        <v>840</v>
      </c>
      <c r="G445" s="832" t="s">
        <v>859</v>
      </c>
      <c r="H445" s="832" t="s">
        <v>603</v>
      </c>
      <c r="I445" s="832" t="s">
        <v>870</v>
      </c>
      <c r="J445" s="832" t="s">
        <v>788</v>
      </c>
      <c r="K445" s="832" t="s">
        <v>871</v>
      </c>
      <c r="L445" s="835">
        <v>126.27</v>
      </c>
      <c r="M445" s="835">
        <v>7828.74</v>
      </c>
      <c r="N445" s="832">
        <v>62</v>
      </c>
      <c r="O445" s="836">
        <v>54</v>
      </c>
      <c r="P445" s="835">
        <v>3535.56</v>
      </c>
      <c r="Q445" s="837">
        <v>0.45161290322580644</v>
      </c>
      <c r="R445" s="832">
        <v>28</v>
      </c>
      <c r="S445" s="837">
        <v>0.45161290322580644</v>
      </c>
      <c r="T445" s="836">
        <v>24.5</v>
      </c>
      <c r="U445" s="838">
        <v>0.45370370370370372</v>
      </c>
    </row>
    <row r="446" spans="1:21" ht="14.4" customHeight="1" x14ac:dyDescent="0.3">
      <c r="A446" s="831">
        <v>22</v>
      </c>
      <c r="B446" s="832" t="s">
        <v>839</v>
      </c>
      <c r="C446" s="832" t="s">
        <v>843</v>
      </c>
      <c r="D446" s="833" t="s">
        <v>1340</v>
      </c>
      <c r="E446" s="834" t="s">
        <v>858</v>
      </c>
      <c r="F446" s="832" t="s">
        <v>840</v>
      </c>
      <c r="G446" s="832" t="s">
        <v>859</v>
      </c>
      <c r="H446" s="832" t="s">
        <v>603</v>
      </c>
      <c r="I446" s="832" t="s">
        <v>872</v>
      </c>
      <c r="J446" s="832" t="s">
        <v>788</v>
      </c>
      <c r="K446" s="832" t="s">
        <v>873</v>
      </c>
      <c r="L446" s="835">
        <v>63.14</v>
      </c>
      <c r="M446" s="835">
        <v>505.12</v>
      </c>
      <c r="N446" s="832">
        <v>8</v>
      </c>
      <c r="O446" s="836">
        <v>6</v>
      </c>
      <c r="P446" s="835">
        <v>315.7</v>
      </c>
      <c r="Q446" s="837">
        <v>0.625</v>
      </c>
      <c r="R446" s="832">
        <v>5</v>
      </c>
      <c r="S446" s="837">
        <v>0.625</v>
      </c>
      <c r="T446" s="836">
        <v>4</v>
      </c>
      <c r="U446" s="838">
        <v>0.66666666666666663</v>
      </c>
    </row>
    <row r="447" spans="1:21" ht="14.4" customHeight="1" x14ac:dyDescent="0.3">
      <c r="A447" s="831">
        <v>22</v>
      </c>
      <c r="B447" s="832" t="s">
        <v>839</v>
      </c>
      <c r="C447" s="832" t="s">
        <v>843</v>
      </c>
      <c r="D447" s="833" t="s">
        <v>1340</v>
      </c>
      <c r="E447" s="834" t="s">
        <v>858</v>
      </c>
      <c r="F447" s="832" t="s">
        <v>840</v>
      </c>
      <c r="G447" s="832" t="s">
        <v>859</v>
      </c>
      <c r="H447" s="832" t="s">
        <v>603</v>
      </c>
      <c r="I447" s="832" t="s">
        <v>872</v>
      </c>
      <c r="J447" s="832" t="s">
        <v>788</v>
      </c>
      <c r="K447" s="832" t="s">
        <v>873</v>
      </c>
      <c r="L447" s="835">
        <v>59.27</v>
      </c>
      <c r="M447" s="835">
        <v>177.81</v>
      </c>
      <c r="N447" s="832">
        <v>3</v>
      </c>
      <c r="O447" s="836">
        <v>2</v>
      </c>
      <c r="P447" s="835">
        <v>118.54</v>
      </c>
      <c r="Q447" s="837">
        <v>0.66666666666666674</v>
      </c>
      <c r="R447" s="832">
        <v>2</v>
      </c>
      <c r="S447" s="837">
        <v>0.66666666666666663</v>
      </c>
      <c r="T447" s="836">
        <v>1.5</v>
      </c>
      <c r="U447" s="838">
        <v>0.75</v>
      </c>
    </row>
    <row r="448" spans="1:21" ht="14.4" customHeight="1" x14ac:dyDescent="0.3">
      <c r="A448" s="831">
        <v>22</v>
      </c>
      <c r="B448" s="832" t="s">
        <v>839</v>
      </c>
      <c r="C448" s="832" t="s">
        <v>843</v>
      </c>
      <c r="D448" s="833" t="s">
        <v>1340</v>
      </c>
      <c r="E448" s="834" t="s">
        <v>858</v>
      </c>
      <c r="F448" s="832" t="s">
        <v>840</v>
      </c>
      <c r="G448" s="832" t="s">
        <v>859</v>
      </c>
      <c r="H448" s="832" t="s">
        <v>603</v>
      </c>
      <c r="I448" s="832" t="s">
        <v>792</v>
      </c>
      <c r="J448" s="832" t="s">
        <v>788</v>
      </c>
      <c r="K448" s="832" t="s">
        <v>793</v>
      </c>
      <c r="L448" s="835">
        <v>79.03</v>
      </c>
      <c r="M448" s="835">
        <v>5374.0400000000027</v>
      </c>
      <c r="N448" s="832">
        <v>68</v>
      </c>
      <c r="O448" s="836">
        <v>53.5</v>
      </c>
      <c r="P448" s="835">
        <v>2687.0200000000009</v>
      </c>
      <c r="Q448" s="837">
        <v>0.49999999999999989</v>
      </c>
      <c r="R448" s="832">
        <v>34</v>
      </c>
      <c r="S448" s="837">
        <v>0.5</v>
      </c>
      <c r="T448" s="836">
        <v>26</v>
      </c>
      <c r="U448" s="838">
        <v>0.48598130841121495</v>
      </c>
    </row>
    <row r="449" spans="1:21" ht="14.4" customHeight="1" x14ac:dyDescent="0.3">
      <c r="A449" s="831">
        <v>22</v>
      </c>
      <c r="B449" s="832" t="s">
        <v>839</v>
      </c>
      <c r="C449" s="832" t="s">
        <v>843</v>
      </c>
      <c r="D449" s="833" t="s">
        <v>1340</v>
      </c>
      <c r="E449" s="834" t="s">
        <v>858</v>
      </c>
      <c r="F449" s="832" t="s">
        <v>840</v>
      </c>
      <c r="G449" s="832" t="s">
        <v>859</v>
      </c>
      <c r="H449" s="832" t="s">
        <v>603</v>
      </c>
      <c r="I449" s="832" t="s">
        <v>792</v>
      </c>
      <c r="J449" s="832" t="s">
        <v>788</v>
      </c>
      <c r="K449" s="832" t="s">
        <v>793</v>
      </c>
      <c r="L449" s="835">
        <v>84.18</v>
      </c>
      <c r="M449" s="835">
        <v>6397.6799999999985</v>
      </c>
      <c r="N449" s="832">
        <v>76</v>
      </c>
      <c r="O449" s="836">
        <v>59</v>
      </c>
      <c r="P449" s="835">
        <v>3283.0199999999995</v>
      </c>
      <c r="Q449" s="837">
        <v>0.51315789473684215</v>
      </c>
      <c r="R449" s="832">
        <v>39</v>
      </c>
      <c r="S449" s="837">
        <v>0.51315789473684215</v>
      </c>
      <c r="T449" s="836">
        <v>29.5</v>
      </c>
      <c r="U449" s="838">
        <v>0.5</v>
      </c>
    </row>
    <row r="450" spans="1:21" ht="14.4" customHeight="1" x14ac:dyDescent="0.3">
      <c r="A450" s="831">
        <v>22</v>
      </c>
      <c r="B450" s="832" t="s">
        <v>839</v>
      </c>
      <c r="C450" s="832" t="s">
        <v>843</v>
      </c>
      <c r="D450" s="833" t="s">
        <v>1340</v>
      </c>
      <c r="E450" s="834" t="s">
        <v>858</v>
      </c>
      <c r="F450" s="832" t="s">
        <v>840</v>
      </c>
      <c r="G450" s="832" t="s">
        <v>859</v>
      </c>
      <c r="H450" s="832" t="s">
        <v>603</v>
      </c>
      <c r="I450" s="832" t="s">
        <v>874</v>
      </c>
      <c r="J450" s="832" t="s">
        <v>785</v>
      </c>
      <c r="K450" s="832" t="s">
        <v>873</v>
      </c>
      <c r="L450" s="835">
        <v>63.14</v>
      </c>
      <c r="M450" s="835">
        <v>378.84000000000003</v>
      </c>
      <c r="N450" s="832">
        <v>6</v>
      </c>
      <c r="O450" s="836">
        <v>4.5</v>
      </c>
      <c r="P450" s="835">
        <v>252.56</v>
      </c>
      <c r="Q450" s="837">
        <v>0.66666666666666663</v>
      </c>
      <c r="R450" s="832">
        <v>4</v>
      </c>
      <c r="S450" s="837">
        <v>0.66666666666666663</v>
      </c>
      <c r="T450" s="836">
        <v>2.5</v>
      </c>
      <c r="U450" s="838">
        <v>0.55555555555555558</v>
      </c>
    </row>
    <row r="451" spans="1:21" ht="14.4" customHeight="1" x14ac:dyDescent="0.3">
      <c r="A451" s="831">
        <v>22</v>
      </c>
      <c r="B451" s="832" t="s">
        <v>839</v>
      </c>
      <c r="C451" s="832" t="s">
        <v>843</v>
      </c>
      <c r="D451" s="833" t="s">
        <v>1340</v>
      </c>
      <c r="E451" s="834" t="s">
        <v>858</v>
      </c>
      <c r="F451" s="832" t="s">
        <v>840</v>
      </c>
      <c r="G451" s="832" t="s">
        <v>859</v>
      </c>
      <c r="H451" s="832" t="s">
        <v>603</v>
      </c>
      <c r="I451" s="832" t="s">
        <v>874</v>
      </c>
      <c r="J451" s="832" t="s">
        <v>785</v>
      </c>
      <c r="K451" s="832" t="s">
        <v>873</v>
      </c>
      <c r="L451" s="835">
        <v>59.27</v>
      </c>
      <c r="M451" s="835">
        <v>237.08</v>
      </c>
      <c r="N451" s="832">
        <v>4</v>
      </c>
      <c r="O451" s="836">
        <v>4</v>
      </c>
      <c r="P451" s="835"/>
      <c r="Q451" s="837">
        <v>0</v>
      </c>
      <c r="R451" s="832"/>
      <c r="S451" s="837">
        <v>0</v>
      </c>
      <c r="T451" s="836"/>
      <c r="U451" s="838">
        <v>0</v>
      </c>
    </row>
    <row r="452" spans="1:21" ht="14.4" customHeight="1" x14ac:dyDescent="0.3">
      <c r="A452" s="831">
        <v>22</v>
      </c>
      <c r="B452" s="832" t="s">
        <v>839</v>
      </c>
      <c r="C452" s="832" t="s">
        <v>843</v>
      </c>
      <c r="D452" s="833" t="s">
        <v>1340</v>
      </c>
      <c r="E452" s="834" t="s">
        <v>858</v>
      </c>
      <c r="F452" s="832" t="s">
        <v>840</v>
      </c>
      <c r="G452" s="832" t="s">
        <v>859</v>
      </c>
      <c r="H452" s="832" t="s">
        <v>556</v>
      </c>
      <c r="I452" s="832" t="s">
        <v>875</v>
      </c>
      <c r="J452" s="832" t="s">
        <v>785</v>
      </c>
      <c r="K452" s="832" t="s">
        <v>789</v>
      </c>
      <c r="L452" s="835">
        <v>98.78</v>
      </c>
      <c r="M452" s="835">
        <v>889.02</v>
      </c>
      <c r="N452" s="832">
        <v>9</v>
      </c>
      <c r="O452" s="836">
        <v>9</v>
      </c>
      <c r="P452" s="835">
        <v>395.12</v>
      </c>
      <c r="Q452" s="837">
        <v>0.44444444444444448</v>
      </c>
      <c r="R452" s="832">
        <v>4</v>
      </c>
      <c r="S452" s="837">
        <v>0.44444444444444442</v>
      </c>
      <c r="T452" s="836">
        <v>4</v>
      </c>
      <c r="U452" s="838">
        <v>0.44444444444444442</v>
      </c>
    </row>
    <row r="453" spans="1:21" ht="14.4" customHeight="1" x14ac:dyDescent="0.3">
      <c r="A453" s="831">
        <v>22</v>
      </c>
      <c r="B453" s="832" t="s">
        <v>839</v>
      </c>
      <c r="C453" s="832" t="s">
        <v>843</v>
      </c>
      <c r="D453" s="833" t="s">
        <v>1340</v>
      </c>
      <c r="E453" s="834" t="s">
        <v>858</v>
      </c>
      <c r="F453" s="832" t="s">
        <v>840</v>
      </c>
      <c r="G453" s="832" t="s">
        <v>859</v>
      </c>
      <c r="H453" s="832" t="s">
        <v>556</v>
      </c>
      <c r="I453" s="832" t="s">
        <v>875</v>
      </c>
      <c r="J453" s="832" t="s">
        <v>785</v>
      </c>
      <c r="K453" s="832" t="s">
        <v>789</v>
      </c>
      <c r="L453" s="835">
        <v>105.23</v>
      </c>
      <c r="M453" s="835">
        <v>631.38</v>
      </c>
      <c r="N453" s="832">
        <v>6</v>
      </c>
      <c r="O453" s="836">
        <v>5.5</v>
      </c>
      <c r="P453" s="835">
        <v>315.69</v>
      </c>
      <c r="Q453" s="837">
        <v>0.5</v>
      </c>
      <c r="R453" s="832">
        <v>3</v>
      </c>
      <c r="S453" s="837">
        <v>0.5</v>
      </c>
      <c r="T453" s="836">
        <v>2.5</v>
      </c>
      <c r="U453" s="838">
        <v>0.45454545454545453</v>
      </c>
    </row>
    <row r="454" spans="1:21" ht="14.4" customHeight="1" x14ac:dyDescent="0.3">
      <c r="A454" s="831">
        <v>22</v>
      </c>
      <c r="B454" s="832" t="s">
        <v>839</v>
      </c>
      <c r="C454" s="832" t="s">
        <v>843</v>
      </c>
      <c r="D454" s="833" t="s">
        <v>1340</v>
      </c>
      <c r="E454" s="834" t="s">
        <v>858</v>
      </c>
      <c r="F454" s="832" t="s">
        <v>840</v>
      </c>
      <c r="G454" s="832" t="s">
        <v>859</v>
      </c>
      <c r="H454" s="832" t="s">
        <v>603</v>
      </c>
      <c r="I454" s="832" t="s">
        <v>794</v>
      </c>
      <c r="J454" s="832" t="s">
        <v>785</v>
      </c>
      <c r="K454" s="832" t="s">
        <v>791</v>
      </c>
      <c r="L454" s="835">
        <v>46.07</v>
      </c>
      <c r="M454" s="835">
        <v>46.07</v>
      </c>
      <c r="N454" s="832">
        <v>1</v>
      </c>
      <c r="O454" s="836">
        <v>0.5</v>
      </c>
      <c r="P454" s="835">
        <v>46.07</v>
      </c>
      <c r="Q454" s="837">
        <v>1</v>
      </c>
      <c r="R454" s="832">
        <v>1</v>
      </c>
      <c r="S454" s="837">
        <v>1</v>
      </c>
      <c r="T454" s="836">
        <v>0.5</v>
      </c>
      <c r="U454" s="838">
        <v>1</v>
      </c>
    </row>
    <row r="455" spans="1:21" ht="14.4" customHeight="1" x14ac:dyDescent="0.3">
      <c r="A455" s="831">
        <v>22</v>
      </c>
      <c r="B455" s="832" t="s">
        <v>839</v>
      </c>
      <c r="C455" s="832" t="s">
        <v>843</v>
      </c>
      <c r="D455" s="833" t="s">
        <v>1340</v>
      </c>
      <c r="E455" s="834" t="s">
        <v>858</v>
      </c>
      <c r="F455" s="832" t="s">
        <v>840</v>
      </c>
      <c r="G455" s="832" t="s">
        <v>859</v>
      </c>
      <c r="H455" s="832" t="s">
        <v>603</v>
      </c>
      <c r="I455" s="832" t="s">
        <v>794</v>
      </c>
      <c r="J455" s="832" t="s">
        <v>785</v>
      </c>
      <c r="K455" s="832" t="s">
        <v>791</v>
      </c>
      <c r="L455" s="835">
        <v>49.08</v>
      </c>
      <c r="M455" s="835">
        <v>147.24</v>
      </c>
      <c r="N455" s="832">
        <v>3</v>
      </c>
      <c r="O455" s="836">
        <v>1.5</v>
      </c>
      <c r="P455" s="835">
        <v>147.24</v>
      </c>
      <c r="Q455" s="837">
        <v>1</v>
      </c>
      <c r="R455" s="832">
        <v>3</v>
      </c>
      <c r="S455" s="837">
        <v>1</v>
      </c>
      <c r="T455" s="836">
        <v>1.5</v>
      </c>
      <c r="U455" s="838">
        <v>1</v>
      </c>
    </row>
    <row r="456" spans="1:21" ht="14.4" customHeight="1" x14ac:dyDescent="0.3">
      <c r="A456" s="831">
        <v>22</v>
      </c>
      <c r="B456" s="832" t="s">
        <v>839</v>
      </c>
      <c r="C456" s="832" t="s">
        <v>843</v>
      </c>
      <c r="D456" s="833" t="s">
        <v>1340</v>
      </c>
      <c r="E456" s="834" t="s">
        <v>858</v>
      </c>
      <c r="F456" s="832" t="s">
        <v>840</v>
      </c>
      <c r="G456" s="832" t="s">
        <v>859</v>
      </c>
      <c r="H456" s="832" t="s">
        <v>603</v>
      </c>
      <c r="I456" s="832" t="s">
        <v>876</v>
      </c>
      <c r="J456" s="832" t="s">
        <v>785</v>
      </c>
      <c r="K456" s="832" t="s">
        <v>871</v>
      </c>
      <c r="L456" s="835">
        <v>118.54</v>
      </c>
      <c r="M456" s="835">
        <v>711.24</v>
      </c>
      <c r="N456" s="832">
        <v>6</v>
      </c>
      <c r="O456" s="836">
        <v>4</v>
      </c>
      <c r="P456" s="835">
        <v>118.54</v>
      </c>
      <c r="Q456" s="837">
        <v>0.16666666666666669</v>
      </c>
      <c r="R456" s="832">
        <v>1</v>
      </c>
      <c r="S456" s="837">
        <v>0.16666666666666666</v>
      </c>
      <c r="T456" s="836">
        <v>0.5</v>
      </c>
      <c r="U456" s="838">
        <v>0.125</v>
      </c>
    </row>
    <row r="457" spans="1:21" ht="14.4" customHeight="1" x14ac:dyDescent="0.3">
      <c r="A457" s="831">
        <v>22</v>
      </c>
      <c r="B457" s="832" t="s">
        <v>839</v>
      </c>
      <c r="C457" s="832" t="s">
        <v>843</v>
      </c>
      <c r="D457" s="833" t="s">
        <v>1340</v>
      </c>
      <c r="E457" s="834" t="s">
        <v>858</v>
      </c>
      <c r="F457" s="832" t="s">
        <v>840</v>
      </c>
      <c r="G457" s="832" t="s">
        <v>859</v>
      </c>
      <c r="H457" s="832" t="s">
        <v>603</v>
      </c>
      <c r="I457" s="832" t="s">
        <v>876</v>
      </c>
      <c r="J457" s="832" t="s">
        <v>785</v>
      </c>
      <c r="K457" s="832" t="s">
        <v>871</v>
      </c>
      <c r="L457" s="835">
        <v>126.27</v>
      </c>
      <c r="M457" s="835">
        <v>1136.43</v>
      </c>
      <c r="N457" s="832">
        <v>9</v>
      </c>
      <c r="O457" s="836">
        <v>8</v>
      </c>
      <c r="P457" s="835">
        <v>252.54</v>
      </c>
      <c r="Q457" s="837">
        <v>0.22222222222222221</v>
      </c>
      <c r="R457" s="832">
        <v>2</v>
      </c>
      <c r="S457" s="837">
        <v>0.22222222222222221</v>
      </c>
      <c r="T457" s="836">
        <v>2</v>
      </c>
      <c r="U457" s="838">
        <v>0.25</v>
      </c>
    </row>
    <row r="458" spans="1:21" ht="14.4" customHeight="1" x14ac:dyDescent="0.3">
      <c r="A458" s="831">
        <v>22</v>
      </c>
      <c r="B458" s="832" t="s">
        <v>839</v>
      </c>
      <c r="C458" s="832" t="s">
        <v>843</v>
      </c>
      <c r="D458" s="833" t="s">
        <v>1340</v>
      </c>
      <c r="E458" s="834" t="s">
        <v>858</v>
      </c>
      <c r="F458" s="832" t="s">
        <v>840</v>
      </c>
      <c r="G458" s="832" t="s">
        <v>859</v>
      </c>
      <c r="H458" s="832" t="s">
        <v>556</v>
      </c>
      <c r="I458" s="832" t="s">
        <v>877</v>
      </c>
      <c r="J458" s="832" t="s">
        <v>785</v>
      </c>
      <c r="K458" s="832" t="s">
        <v>878</v>
      </c>
      <c r="L458" s="835">
        <v>79.03</v>
      </c>
      <c r="M458" s="835">
        <v>1343.5099999999998</v>
      </c>
      <c r="N458" s="832">
        <v>17</v>
      </c>
      <c r="O458" s="836">
        <v>14.5</v>
      </c>
      <c r="P458" s="835">
        <v>711.26999999999987</v>
      </c>
      <c r="Q458" s="837">
        <v>0.52941176470588236</v>
      </c>
      <c r="R458" s="832">
        <v>9</v>
      </c>
      <c r="S458" s="837">
        <v>0.52941176470588236</v>
      </c>
      <c r="T458" s="836">
        <v>9</v>
      </c>
      <c r="U458" s="838">
        <v>0.62068965517241381</v>
      </c>
    </row>
    <row r="459" spans="1:21" ht="14.4" customHeight="1" x14ac:dyDescent="0.3">
      <c r="A459" s="831">
        <v>22</v>
      </c>
      <c r="B459" s="832" t="s">
        <v>839</v>
      </c>
      <c r="C459" s="832" t="s">
        <v>843</v>
      </c>
      <c r="D459" s="833" t="s">
        <v>1340</v>
      </c>
      <c r="E459" s="834" t="s">
        <v>858</v>
      </c>
      <c r="F459" s="832" t="s">
        <v>840</v>
      </c>
      <c r="G459" s="832" t="s">
        <v>859</v>
      </c>
      <c r="H459" s="832" t="s">
        <v>556</v>
      </c>
      <c r="I459" s="832" t="s">
        <v>877</v>
      </c>
      <c r="J459" s="832" t="s">
        <v>785</v>
      </c>
      <c r="K459" s="832" t="s">
        <v>878</v>
      </c>
      <c r="L459" s="835">
        <v>84.18</v>
      </c>
      <c r="M459" s="835">
        <v>1515.2400000000002</v>
      </c>
      <c r="N459" s="832">
        <v>18</v>
      </c>
      <c r="O459" s="836">
        <v>16.5</v>
      </c>
      <c r="P459" s="835">
        <v>673.44</v>
      </c>
      <c r="Q459" s="837">
        <v>0.44444444444444442</v>
      </c>
      <c r="R459" s="832">
        <v>8</v>
      </c>
      <c r="S459" s="837">
        <v>0.44444444444444442</v>
      </c>
      <c r="T459" s="836">
        <v>7.5</v>
      </c>
      <c r="U459" s="838">
        <v>0.45454545454545453</v>
      </c>
    </row>
    <row r="460" spans="1:21" ht="14.4" customHeight="1" x14ac:dyDescent="0.3">
      <c r="A460" s="831">
        <v>22</v>
      </c>
      <c r="B460" s="832" t="s">
        <v>839</v>
      </c>
      <c r="C460" s="832" t="s">
        <v>843</v>
      </c>
      <c r="D460" s="833" t="s">
        <v>1340</v>
      </c>
      <c r="E460" s="834" t="s">
        <v>858</v>
      </c>
      <c r="F460" s="832" t="s">
        <v>840</v>
      </c>
      <c r="G460" s="832" t="s">
        <v>859</v>
      </c>
      <c r="H460" s="832" t="s">
        <v>603</v>
      </c>
      <c r="I460" s="832" t="s">
        <v>790</v>
      </c>
      <c r="J460" s="832" t="s">
        <v>788</v>
      </c>
      <c r="K460" s="832" t="s">
        <v>791</v>
      </c>
      <c r="L460" s="835">
        <v>46.07</v>
      </c>
      <c r="M460" s="835">
        <v>230.35000000000002</v>
      </c>
      <c r="N460" s="832">
        <v>5</v>
      </c>
      <c r="O460" s="836">
        <v>4.5</v>
      </c>
      <c r="P460" s="835">
        <v>92.14</v>
      </c>
      <c r="Q460" s="837">
        <v>0.39999999999999997</v>
      </c>
      <c r="R460" s="832">
        <v>2</v>
      </c>
      <c r="S460" s="837">
        <v>0.4</v>
      </c>
      <c r="T460" s="836">
        <v>2</v>
      </c>
      <c r="U460" s="838">
        <v>0.44444444444444442</v>
      </c>
    </row>
    <row r="461" spans="1:21" ht="14.4" customHeight="1" x14ac:dyDescent="0.3">
      <c r="A461" s="831">
        <v>22</v>
      </c>
      <c r="B461" s="832" t="s">
        <v>839</v>
      </c>
      <c r="C461" s="832" t="s">
        <v>843</v>
      </c>
      <c r="D461" s="833" t="s">
        <v>1340</v>
      </c>
      <c r="E461" s="834" t="s">
        <v>858</v>
      </c>
      <c r="F461" s="832" t="s">
        <v>840</v>
      </c>
      <c r="G461" s="832" t="s">
        <v>859</v>
      </c>
      <c r="H461" s="832" t="s">
        <v>603</v>
      </c>
      <c r="I461" s="832" t="s">
        <v>790</v>
      </c>
      <c r="J461" s="832" t="s">
        <v>788</v>
      </c>
      <c r="K461" s="832" t="s">
        <v>791</v>
      </c>
      <c r="L461" s="835">
        <v>49.08</v>
      </c>
      <c r="M461" s="835">
        <v>147.24</v>
      </c>
      <c r="N461" s="832">
        <v>3</v>
      </c>
      <c r="O461" s="836">
        <v>3</v>
      </c>
      <c r="P461" s="835">
        <v>49.08</v>
      </c>
      <c r="Q461" s="837">
        <v>0.33333333333333331</v>
      </c>
      <c r="R461" s="832">
        <v>1</v>
      </c>
      <c r="S461" s="837">
        <v>0.33333333333333331</v>
      </c>
      <c r="T461" s="836">
        <v>1</v>
      </c>
      <c r="U461" s="838">
        <v>0.33333333333333331</v>
      </c>
    </row>
    <row r="462" spans="1:21" ht="14.4" customHeight="1" x14ac:dyDescent="0.3">
      <c r="A462" s="831">
        <v>22</v>
      </c>
      <c r="B462" s="832" t="s">
        <v>839</v>
      </c>
      <c r="C462" s="832" t="s">
        <v>843</v>
      </c>
      <c r="D462" s="833" t="s">
        <v>1340</v>
      </c>
      <c r="E462" s="834" t="s">
        <v>858</v>
      </c>
      <c r="F462" s="832" t="s">
        <v>840</v>
      </c>
      <c r="G462" s="832" t="s">
        <v>859</v>
      </c>
      <c r="H462" s="832" t="s">
        <v>556</v>
      </c>
      <c r="I462" s="832" t="s">
        <v>890</v>
      </c>
      <c r="J462" s="832" t="s">
        <v>891</v>
      </c>
      <c r="K462" s="832" t="s">
        <v>793</v>
      </c>
      <c r="L462" s="835">
        <v>79.03</v>
      </c>
      <c r="M462" s="835">
        <v>395.15</v>
      </c>
      <c r="N462" s="832">
        <v>5</v>
      </c>
      <c r="O462" s="836">
        <v>4</v>
      </c>
      <c r="P462" s="835">
        <v>316.12</v>
      </c>
      <c r="Q462" s="837">
        <v>0.8</v>
      </c>
      <c r="R462" s="832">
        <v>4</v>
      </c>
      <c r="S462" s="837">
        <v>0.8</v>
      </c>
      <c r="T462" s="836">
        <v>3</v>
      </c>
      <c r="U462" s="838">
        <v>0.75</v>
      </c>
    </row>
    <row r="463" spans="1:21" ht="14.4" customHeight="1" x14ac:dyDescent="0.3">
      <c r="A463" s="831">
        <v>22</v>
      </c>
      <c r="B463" s="832" t="s">
        <v>839</v>
      </c>
      <c r="C463" s="832" t="s">
        <v>843</v>
      </c>
      <c r="D463" s="833" t="s">
        <v>1340</v>
      </c>
      <c r="E463" s="834" t="s">
        <v>858</v>
      </c>
      <c r="F463" s="832" t="s">
        <v>840</v>
      </c>
      <c r="G463" s="832" t="s">
        <v>859</v>
      </c>
      <c r="H463" s="832" t="s">
        <v>556</v>
      </c>
      <c r="I463" s="832" t="s">
        <v>890</v>
      </c>
      <c r="J463" s="832" t="s">
        <v>891</v>
      </c>
      <c r="K463" s="832" t="s">
        <v>793</v>
      </c>
      <c r="L463" s="835">
        <v>84.18</v>
      </c>
      <c r="M463" s="835">
        <v>589.26</v>
      </c>
      <c r="N463" s="832">
        <v>7</v>
      </c>
      <c r="O463" s="836">
        <v>7</v>
      </c>
      <c r="P463" s="835">
        <v>420.90000000000003</v>
      </c>
      <c r="Q463" s="837">
        <v>0.7142857142857143</v>
      </c>
      <c r="R463" s="832">
        <v>5</v>
      </c>
      <c r="S463" s="837">
        <v>0.7142857142857143</v>
      </c>
      <c r="T463" s="836">
        <v>5</v>
      </c>
      <c r="U463" s="838">
        <v>0.7142857142857143</v>
      </c>
    </row>
    <row r="464" spans="1:21" ht="14.4" customHeight="1" x14ac:dyDescent="0.3">
      <c r="A464" s="831">
        <v>22</v>
      </c>
      <c r="B464" s="832" t="s">
        <v>839</v>
      </c>
      <c r="C464" s="832" t="s">
        <v>843</v>
      </c>
      <c r="D464" s="833" t="s">
        <v>1340</v>
      </c>
      <c r="E464" s="834" t="s">
        <v>858</v>
      </c>
      <c r="F464" s="832" t="s">
        <v>840</v>
      </c>
      <c r="G464" s="832" t="s">
        <v>859</v>
      </c>
      <c r="H464" s="832" t="s">
        <v>556</v>
      </c>
      <c r="I464" s="832" t="s">
        <v>1311</v>
      </c>
      <c r="J464" s="832" t="s">
        <v>788</v>
      </c>
      <c r="K464" s="832" t="s">
        <v>1312</v>
      </c>
      <c r="L464" s="835">
        <v>0</v>
      </c>
      <c r="M464" s="835">
        <v>0</v>
      </c>
      <c r="N464" s="832">
        <v>1</v>
      </c>
      <c r="O464" s="836">
        <v>1</v>
      </c>
      <c r="P464" s="835"/>
      <c r="Q464" s="837"/>
      <c r="R464" s="832"/>
      <c r="S464" s="837">
        <v>0</v>
      </c>
      <c r="T464" s="836"/>
      <c r="U464" s="838">
        <v>0</v>
      </c>
    </row>
    <row r="465" spans="1:21" ht="14.4" customHeight="1" x14ac:dyDescent="0.3">
      <c r="A465" s="831">
        <v>22</v>
      </c>
      <c r="B465" s="832" t="s">
        <v>839</v>
      </c>
      <c r="C465" s="832" t="s">
        <v>843</v>
      </c>
      <c r="D465" s="833" t="s">
        <v>1340</v>
      </c>
      <c r="E465" s="834" t="s">
        <v>858</v>
      </c>
      <c r="F465" s="832" t="s">
        <v>840</v>
      </c>
      <c r="G465" s="832" t="s">
        <v>859</v>
      </c>
      <c r="H465" s="832" t="s">
        <v>556</v>
      </c>
      <c r="I465" s="832" t="s">
        <v>914</v>
      </c>
      <c r="J465" s="832" t="s">
        <v>785</v>
      </c>
      <c r="K465" s="832" t="s">
        <v>915</v>
      </c>
      <c r="L465" s="835">
        <v>0</v>
      </c>
      <c r="M465" s="835">
        <v>0</v>
      </c>
      <c r="N465" s="832">
        <v>3</v>
      </c>
      <c r="O465" s="836">
        <v>1.5</v>
      </c>
      <c r="P465" s="835">
        <v>0</v>
      </c>
      <c r="Q465" s="837"/>
      <c r="R465" s="832">
        <v>3</v>
      </c>
      <c r="S465" s="837">
        <v>1</v>
      </c>
      <c r="T465" s="836">
        <v>1.5</v>
      </c>
      <c r="U465" s="838">
        <v>1</v>
      </c>
    </row>
    <row r="466" spans="1:21" ht="14.4" customHeight="1" x14ac:dyDescent="0.3">
      <c r="A466" s="831">
        <v>22</v>
      </c>
      <c r="B466" s="832" t="s">
        <v>839</v>
      </c>
      <c r="C466" s="832" t="s">
        <v>843</v>
      </c>
      <c r="D466" s="833" t="s">
        <v>1340</v>
      </c>
      <c r="E466" s="834" t="s">
        <v>858</v>
      </c>
      <c r="F466" s="832" t="s">
        <v>840</v>
      </c>
      <c r="G466" s="832" t="s">
        <v>1313</v>
      </c>
      <c r="H466" s="832" t="s">
        <v>556</v>
      </c>
      <c r="I466" s="832" t="s">
        <v>1314</v>
      </c>
      <c r="J466" s="832" t="s">
        <v>1315</v>
      </c>
      <c r="K466" s="832" t="s">
        <v>1316</v>
      </c>
      <c r="L466" s="835">
        <v>0</v>
      </c>
      <c r="M466" s="835">
        <v>0</v>
      </c>
      <c r="N466" s="832">
        <v>1</v>
      </c>
      <c r="O466" s="836">
        <v>0.5</v>
      </c>
      <c r="P466" s="835">
        <v>0</v>
      </c>
      <c r="Q466" s="837"/>
      <c r="R466" s="832">
        <v>1</v>
      </c>
      <c r="S466" s="837">
        <v>1</v>
      </c>
      <c r="T466" s="836">
        <v>0.5</v>
      </c>
      <c r="U466" s="838">
        <v>1</v>
      </c>
    </row>
    <row r="467" spans="1:21" ht="14.4" customHeight="1" x14ac:dyDescent="0.3">
      <c r="A467" s="831">
        <v>22</v>
      </c>
      <c r="B467" s="832" t="s">
        <v>839</v>
      </c>
      <c r="C467" s="832" t="s">
        <v>843</v>
      </c>
      <c r="D467" s="833" t="s">
        <v>1340</v>
      </c>
      <c r="E467" s="834" t="s">
        <v>858</v>
      </c>
      <c r="F467" s="832" t="s">
        <v>840</v>
      </c>
      <c r="G467" s="832" t="s">
        <v>1317</v>
      </c>
      <c r="H467" s="832" t="s">
        <v>556</v>
      </c>
      <c r="I467" s="832" t="s">
        <v>1318</v>
      </c>
      <c r="J467" s="832" t="s">
        <v>1319</v>
      </c>
      <c r="K467" s="832" t="s">
        <v>1320</v>
      </c>
      <c r="L467" s="835">
        <v>39.15</v>
      </c>
      <c r="M467" s="835">
        <v>39.15</v>
      </c>
      <c r="N467" s="832">
        <v>1</v>
      </c>
      <c r="O467" s="836">
        <v>0.5</v>
      </c>
      <c r="P467" s="835">
        <v>39.15</v>
      </c>
      <c r="Q467" s="837">
        <v>1</v>
      </c>
      <c r="R467" s="832">
        <v>1</v>
      </c>
      <c r="S467" s="837">
        <v>1</v>
      </c>
      <c r="T467" s="836">
        <v>0.5</v>
      </c>
      <c r="U467" s="838">
        <v>1</v>
      </c>
    </row>
    <row r="468" spans="1:21" ht="14.4" customHeight="1" x14ac:dyDescent="0.3">
      <c r="A468" s="831">
        <v>22</v>
      </c>
      <c r="B468" s="832" t="s">
        <v>839</v>
      </c>
      <c r="C468" s="832" t="s">
        <v>843</v>
      </c>
      <c r="D468" s="833" t="s">
        <v>1340</v>
      </c>
      <c r="E468" s="834" t="s">
        <v>858</v>
      </c>
      <c r="F468" s="832" t="s">
        <v>840</v>
      </c>
      <c r="G468" s="832" t="s">
        <v>1321</v>
      </c>
      <c r="H468" s="832" t="s">
        <v>556</v>
      </c>
      <c r="I468" s="832" t="s">
        <v>1322</v>
      </c>
      <c r="J468" s="832" t="s">
        <v>1323</v>
      </c>
      <c r="K468" s="832" t="s">
        <v>1324</v>
      </c>
      <c r="L468" s="835">
        <v>168.9</v>
      </c>
      <c r="M468" s="835">
        <v>168.9</v>
      </c>
      <c r="N468" s="832">
        <v>1</v>
      </c>
      <c r="O468" s="836">
        <v>0.5</v>
      </c>
      <c r="P468" s="835">
        <v>168.9</v>
      </c>
      <c r="Q468" s="837">
        <v>1</v>
      </c>
      <c r="R468" s="832">
        <v>1</v>
      </c>
      <c r="S468" s="837">
        <v>1</v>
      </c>
      <c r="T468" s="836">
        <v>0.5</v>
      </c>
      <c r="U468" s="838">
        <v>1</v>
      </c>
    </row>
    <row r="469" spans="1:21" ht="14.4" customHeight="1" x14ac:dyDescent="0.3">
      <c r="A469" s="831">
        <v>22</v>
      </c>
      <c r="B469" s="832" t="s">
        <v>839</v>
      </c>
      <c r="C469" s="832" t="s">
        <v>843</v>
      </c>
      <c r="D469" s="833" t="s">
        <v>1340</v>
      </c>
      <c r="E469" s="834" t="s">
        <v>858</v>
      </c>
      <c r="F469" s="832" t="s">
        <v>840</v>
      </c>
      <c r="G469" s="832" t="s">
        <v>1325</v>
      </c>
      <c r="H469" s="832" t="s">
        <v>556</v>
      </c>
      <c r="I469" s="832" t="s">
        <v>1326</v>
      </c>
      <c r="J469" s="832" t="s">
        <v>1327</v>
      </c>
      <c r="K469" s="832" t="s">
        <v>1328</v>
      </c>
      <c r="L469" s="835">
        <v>6167.15</v>
      </c>
      <c r="M469" s="835">
        <v>6167.15</v>
      </c>
      <c r="N469" s="832">
        <v>1</v>
      </c>
      <c r="O469" s="836">
        <v>1</v>
      </c>
      <c r="P469" s="835">
        <v>6167.15</v>
      </c>
      <c r="Q469" s="837">
        <v>1</v>
      </c>
      <c r="R469" s="832">
        <v>1</v>
      </c>
      <c r="S469" s="837">
        <v>1</v>
      </c>
      <c r="T469" s="836">
        <v>1</v>
      </c>
      <c r="U469" s="838">
        <v>1</v>
      </c>
    </row>
    <row r="470" spans="1:21" ht="14.4" customHeight="1" x14ac:dyDescent="0.3">
      <c r="A470" s="831">
        <v>22</v>
      </c>
      <c r="B470" s="832" t="s">
        <v>839</v>
      </c>
      <c r="C470" s="832" t="s">
        <v>843</v>
      </c>
      <c r="D470" s="833" t="s">
        <v>1340</v>
      </c>
      <c r="E470" s="834" t="s">
        <v>858</v>
      </c>
      <c r="F470" s="832" t="s">
        <v>840</v>
      </c>
      <c r="G470" s="832" t="s">
        <v>1015</v>
      </c>
      <c r="H470" s="832" t="s">
        <v>556</v>
      </c>
      <c r="I470" s="832" t="s">
        <v>1016</v>
      </c>
      <c r="J470" s="832" t="s">
        <v>1017</v>
      </c>
      <c r="K470" s="832" t="s">
        <v>1018</v>
      </c>
      <c r="L470" s="835">
        <v>83.74</v>
      </c>
      <c r="M470" s="835">
        <v>418.7</v>
      </c>
      <c r="N470" s="832">
        <v>5</v>
      </c>
      <c r="O470" s="836">
        <v>0.5</v>
      </c>
      <c r="P470" s="835"/>
      <c r="Q470" s="837">
        <v>0</v>
      </c>
      <c r="R470" s="832"/>
      <c r="S470" s="837">
        <v>0</v>
      </c>
      <c r="T470" s="836"/>
      <c r="U470" s="838">
        <v>0</v>
      </c>
    </row>
    <row r="471" spans="1:21" ht="14.4" customHeight="1" x14ac:dyDescent="0.3">
      <c r="A471" s="831">
        <v>22</v>
      </c>
      <c r="B471" s="832" t="s">
        <v>839</v>
      </c>
      <c r="C471" s="832" t="s">
        <v>843</v>
      </c>
      <c r="D471" s="833" t="s">
        <v>1340</v>
      </c>
      <c r="E471" s="834" t="s">
        <v>858</v>
      </c>
      <c r="F471" s="832" t="s">
        <v>840</v>
      </c>
      <c r="G471" s="832" t="s">
        <v>1329</v>
      </c>
      <c r="H471" s="832" t="s">
        <v>556</v>
      </c>
      <c r="I471" s="832" t="s">
        <v>1330</v>
      </c>
      <c r="J471" s="832" t="s">
        <v>1331</v>
      </c>
      <c r="K471" s="832" t="s">
        <v>1332</v>
      </c>
      <c r="L471" s="835">
        <v>59.56</v>
      </c>
      <c r="M471" s="835">
        <v>59.56</v>
      </c>
      <c r="N471" s="832">
        <v>1</v>
      </c>
      <c r="O471" s="836">
        <v>1</v>
      </c>
      <c r="P471" s="835"/>
      <c r="Q471" s="837">
        <v>0</v>
      </c>
      <c r="R471" s="832"/>
      <c r="S471" s="837">
        <v>0</v>
      </c>
      <c r="T471" s="836"/>
      <c r="U471" s="838">
        <v>0</v>
      </c>
    </row>
    <row r="472" spans="1:21" ht="14.4" customHeight="1" x14ac:dyDescent="0.3">
      <c r="A472" s="831">
        <v>22</v>
      </c>
      <c r="B472" s="832" t="s">
        <v>839</v>
      </c>
      <c r="C472" s="832" t="s">
        <v>843</v>
      </c>
      <c r="D472" s="833" t="s">
        <v>1340</v>
      </c>
      <c r="E472" s="834" t="s">
        <v>858</v>
      </c>
      <c r="F472" s="832" t="s">
        <v>840</v>
      </c>
      <c r="G472" s="832" t="s">
        <v>1333</v>
      </c>
      <c r="H472" s="832" t="s">
        <v>603</v>
      </c>
      <c r="I472" s="832" t="s">
        <v>1334</v>
      </c>
      <c r="J472" s="832" t="s">
        <v>1335</v>
      </c>
      <c r="K472" s="832" t="s">
        <v>1336</v>
      </c>
      <c r="L472" s="835">
        <v>145.15</v>
      </c>
      <c r="M472" s="835">
        <v>145.15</v>
      </c>
      <c r="N472" s="832">
        <v>1</v>
      </c>
      <c r="O472" s="836">
        <v>0.5</v>
      </c>
      <c r="P472" s="835">
        <v>145.15</v>
      </c>
      <c r="Q472" s="837">
        <v>1</v>
      </c>
      <c r="R472" s="832">
        <v>1</v>
      </c>
      <c r="S472" s="837">
        <v>1</v>
      </c>
      <c r="T472" s="836">
        <v>0.5</v>
      </c>
      <c r="U472" s="838">
        <v>1</v>
      </c>
    </row>
    <row r="473" spans="1:21" ht="14.4" customHeight="1" x14ac:dyDescent="0.3">
      <c r="A473" s="831">
        <v>22</v>
      </c>
      <c r="B473" s="832" t="s">
        <v>839</v>
      </c>
      <c r="C473" s="832" t="s">
        <v>843</v>
      </c>
      <c r="D473" s="833" t="s">
        <v>1340</v>
      </c>
      <c r="E473" s="834" t="s">
        <v>858</v>
      </c>
      <c r="F473" s="832" t="s">
        <v>840</v>
      </c>
      <c r="G473" s="832" t="s">
        <v>935</v>
      </c>
      <c r="H473" s="832" t="s">
        <v>556</v>
      </c>
      <c r="I473" s="832" t="s">
        <v>936</v>
      </c>
      <c r="J473" s="832" t="s">
        <v>937</v>
      </c>
      <c r="K473" s="832" t="s">
        <v>938</v>
      </c>
      <c r="L473" s="835">
        <v>192.28</v>
      </c>
      <c r="M473" s="835">
        <v>384.56</v>
      </c>
      <c r="N473" s="832">
        <v>2</v>
      </c>
      <c r="O473" s="836">
        <v>1</v>
      </c>
      <c r="P473" s="835"/>
      <c r="Q473" s="837">
        <v>0</v>
      </c>
      <c r="R473" s="832"/>
      <c r="S473" s="837">
        <v>0</v>
      </c>
      <c r="T473" s="836"/>
      <c r="U473" s="838">
        <v>0</v>
      </c>
    </row>
    <row r="474" spans="1:21" ht="14.4" customHeight="1" x14ac:dyDescent="0.3">
      <c r="A474" s="831">
        <v>22</v>
      </c>
      <c r="B474" s="832" t="s">
        <v>839</v>
      </c>
      <c r="C474" s="832" t="s">
        <v>843</v>
      </c>
      <c r="D474" s="833" t="s">
        <v>1340</v>
      </c>
      <c r="E474" s="834" t="s">
        <v>858</v>
      </c>
      <c r="F474" s="832" t="s">
        <v>840</v>
      </c>
      <c r="G474" s="832" t="s">
        <v>1023</v>
      </c>
      <c r="H474" s="832" t="s">
        <v>556</v>
      </c>
      <c r="I474" s="832" t="s">
        <v>1026</v>
      </c>
      <c r="J474" s="832" t="s">
        <v>1027</v>
      </c>
      <c r="K474" s="832" t="s">
        <v>806</v>
      </c>
      <c r="L474" s="835">
        <v>0</v>
      </c>
      <c r="M474" s="835">
        <v>0</v>
      </c>
      <c r="N474" s="832">
        <v>1</v>
      </c>
      <c r="O474" s="836">
        <v>1</v>
      </c>
      <c r="P474" s="835"/>
      <c r="Q474" s="837"/>
      <c r="R474" s="832"/>
      <c r="S474" s="837">
        <v>0</v>
      </c>
      <c r="T474" s="836"/>
      <c r="U474" s="838">
        <v>0</v>
      </c>
    </row>
    <row r="475" spans="1:21" ht="14.4" customHeight="1" x14ac:dyDescent="0.3">
      <c r="A475" s="831">
        <v>22</v>
      </c>
      <c r="B475" s="832" t="s">
        <v>839</v>
      </c>
      <c r="C475" s="832" t="s">
        <v>843</v>
      </c>
      <c r="D475" s="833" t="s">
        <v>1340</v>
      </c>
      <c r="E475" s="834" t="s">
        <v>858</v>
      </c>
      <c r="F475" s="832" t="s">
        <v>840</v>
      </c>
      <c r="G475" s="832" t="s">
        <v>895</v>
      </c>
      <c r="H475" s="832" t="s">
        <v>556</v>
      </c>
      <c r="I475" s="832" t="s">
        <v>896</v>
      </c>
      <c r="J475" s="832" t="s">
        <v>897</v>
      </c>
      <c r="K475" s="832" t="s">
        <v>898</v>
      </c>
      <c r="L475" s="835">
        <v>0</v>
      </c>
      <c r="M475" s="835">
        <v>0</v>
      </c>
      <c r="N475" s="832">
        <v>57</v>
      </c>
      <c r="O475" s="836">
        <v>48</v>
      </c>
      <c r="P475" s="835">
        <v>0</v>
      </c>
      <c r="Q475" s="837"/>
      <c r="R475" s="832">
        <v>56</v>
      </c>
      <c r="S475" s="837">
        <v>0.98245614035087714</v>
      </c>
      <c r="T475" s="836">
        <v>47</v>
      </c>
      <c r="U475" s="838">
        <v>0.97916666666666663</v>
      </c>
    </row>
    <row r="476" spans="1:21" ht="14.4" customHeight="1" x14ac:dyDescent="0.3">
      <c r="A476" s="831">
        <v>22</v>
      </c>
      <c r="B476" s="832" t="s">
        <v>839</v>
      </c>
      <c r="C476" s="832" t="s">
        <v>843</v>
      </c>
      <c r="D476" s="833" t="s">
        <v>1340</v>
      </c>
      <c r="E476" s="834" t="s">
        <v>856</v>
      </c>
      <c r="F476" s="832" t="s">
        <v>840</v>
      </c>
      <c r="G476" s="832" t="s">
        <v>1274</v>
      </c>
      <c r="H476" s="832" t="s">
        <v>556</v>
      </c>
      <c r="I476" s="832" t="s">
        <v>1337</v>
      </c>
      <c r="J476" s="832" t="s">
        <v>696</v>
      </c>
      <c r="K476" s="832" t="s">
        <v>1338</v>
      </c>
      <c r="L476" s="835">
        <v>18.809999999999999</v>
      </c>
      <c r="M476" s="835">
        <v>18.809999999999999</v>
      </c>
      <c r="N476" s="832">
        <v>1</v>
      </c>
      <c r="O476" s="836">
        <v>0.5</v>
      </c>
      <c r="P476" s="835">
        <v>18.809999999999999</v>
      </c>
      <c r="Q476" s="837">
        <v>1</v>
      </c>
      <c r="R476" s="832">
        <v>1</v>
      </c>
      <c r="S476" s="837">
        <v>1</v>
      </c>
      <c r="T476" s="836">
        <v>0.5</v>
      </c>
      <c r="U476" s="838">
        <v>1</v>
      </c>
    </row>
    <row r="477" spans="1:21" ht="14.4" customHeight="1" thickBot="1" x14ac:dyDescent="0.35">
      <c r="A477" s="839">
        <v>22</v>
      </c>
      <c r="B477" s="840" t="s">
        <v>839</v>
      </c>
      <c r="C477" s="840" t="s">
        <v>843</v>
      </c>
      <c r="D477" s="841" t="s">
        <v>1340</v>
      </c>
      <c r="E477" s="842" t="s">
        <v>856</v>
      </c>
      <c r="F477" s="840" t="s">
        <v>840</v>
      </c>
      <c r="G477" s="840" t="s">
        <v>1129</v>
      </c>
      <c r="H477" s="840" t="s">
        <v>556</v>
      </c>
      <c r="I477" s="840" t="s">
        <v>1130</v>
      </c>
      <c r="J477" s="840" t="s">
        <v>1131</v>
      </c>
      <c r="K477" s="840" t="s">
        <v>1132</v>
      </c>
      <c r="L477" s="843">
        <v>107.27</v>
      </c>
      <c r="M477" s="843">
        <v>429.08</v>
      </c>
      <c r="N477" s="840">
        <v>4</v>
      </c>
      <c r="O477" s="844">
        <v>1.5</v>
      </c>
      <c r="P477" s="843">
        <v>214.54</v>
      </c>
      <c r="Q477" s="845">
        <v>0.5</v>
      </c>
      <c r="R477" s="840">
        <v>2</v>
      </c>
      <c r="S477" s="845">
        <v>0.5</v>
      </c>
      <c r="T477" s="844">
        <v>0.5</v>
      </c>
      <c r="U477" s="846">
        <v>0.33333333333333331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1342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329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851</v>
      </c>
      <c r="B5" s="225">
        <v>9713.4399999999969</v>
      </c>
      <c r="C5" s="830">
        <v>0.16441334279179246</v>
      </c>
      <c r="D5" s="225">
        <v>49365.950000000019</v>
      </c>
      <c r="E5" s="830">
        <v>0.83558665720820757</v>
      </c>
      <c r="F5" s="848">
        <v>59079.390000000014</v>
      </c>
    </row>
    <row r="6" spans="1:6" ht="14.4" customHeight="1" x14ac:dyDescent="0.3">
      <c r="A6" s="857" t="s">
        <v>854</v>
      </c>
      <c r="B6" s="849">
        <v>8717.5499999999993</v>
      </c>
      <c r="C6" s="837">
        <v>0.19629081722260502</v>
      </c>
      <c r="D6" s="849">
        <v>35693.85</v>
      </c>
      <c r="E6" s="837">
        <v>0.80370918277739511</v>
      </c>
      <c r="F6" s="850">
        <v>44411.399999999994</v>
      </c>
    </row>
    <row r="7" spans="1:6" ht="14.4" customHeight="1" x14ac:dyDescent="0.3">
      <c r="A7" s="857" t="s">
        <v>858</v>
      </c>
      <c r="B7" s="849">
        <v>7892.9899999999971</v>
      </c>
      <c r="C7" s="837">
        <v>0.16356847047433043</v>
      </c>
      <c r="D7" s="849">
        <v>40361.970000000008</v>
      </c>
      <c r="E7" s="837">
        <v>0.83643152952566957</v>
      </c>
      <c r="F7" s="850">
        <v>48254.960000000006</v>
      </c>
    </row>
    <row r="8" spans="1:6" ht="14.4" customHeight="1" x14ac:dyDescent="0.3">
      <c r="A8" s="857" t="s">
        <v>848</v>
      </c>
      <c r="B8" s="849">
        <v>6135.04</v>
      </c>
      <c r="C8" s="837">
        <v>0.16049852321392599</v>
      </c>
      <c r="D8" s="849">
        <v>32089.86</v>
      </c>
      <c r="E8" s="837">
        <v>0.83950147678607401</v>
      </c>
      <c r="F8" s="850">
        <v>38224.9</v>
      </c>
    </row>
    <row r="9" spans="1:6" ht="14.4" customHeight="1" x14ac:dyDescent="0.3">
      <c r="A9" s="857" t="s">
        <v>857</v>
      </c>
      <c r="B9" s="849">
        <v>4690.1200000000008</v>
      </c>
      <c r="C9" s="837">
        <v>0.14179643933761896</v>
      </c>
      <c r="D9" s="849">
        <v>28386.310000000005</v>
      </c>
      <c r="E9" s="837">
        <v>0.85820356066238102</v>
      </c>
      <c r="F9" s="850">
        <v>33076.430000000008</v>
      </c>
    </row>
    <row r="10" spans="1:6" ht="14.4" customHeight="1" x14ac:dyDescent="0.3">
      <c r="A10" s="857" t="s">
        <v>849</v>
      </c>
      <c r="B10" s="849">
        <v>897.88</v>
      </c>
      <c r="C10" s="837">
        <v>8.6315360419598725E-2</v>
      </c>
      <c r="D10" s="849">
        <v>9504.4399999999987</v>
      </c>
      <c r="E10" s="837">
        <v>0.91368463958040136</v>
      </c>
      <c r="F10" s="850">
        <v>10402.319999999998</v>
      </c>
    </row>
    <row r="11" spans="1:6" ht="14.4" customHeight="1" x14ac:dyDescent="0.3">
      <c r="A11" s="857" t="s">
        <v>850</v>
      </c>
      <c r="B11" s="849">
        <v>59.85</v>
      </c>
      <c r="C11" s="837">
        <v>1</v>
      </c>
      <c r="D11" s="849">
        <v>0</v>
      </c>
      <c r="E11" s="837">
        <v>0</v>
      </c>
      <c r="F11" s="850">
        <v>59.85</v>
      </c>
    </row>
    <row r="12" spans="1:6" ht="14.4" customHeight="1" thickBot="1" x14ac:dyDescent="0.35">
      <c r="A12" s="858" t="s">
        <v>853</v>
      </c>
      <c r="B12" s="853"/>
      <c r="C12" s="854">
        <v>0</v>
      </c>
      <c r="D12" s="853">
        <v>1965.8299999999997</v>
      </c>
      <c r="E12" s="854">
        <v>1</v>
      </c>
      <c r="F12" s="855">
        <v>1965.8299999999997</v>
      </c>
    </row>
    <row r="13" spans="1:6" ht="14.4" customHeight="1" thickBot="1" x14ac:dyDescent="0.35">
      <c r="A13" s="771" t="s">
        <v>3</v>
      </c>
      <c r="B13" s="772">
        <v>38106.869999999995</v>
      </c>
      <c r="C13" s="773">
        <v>0.1618297358684409</v>
      </c>
      <c r="D13" s="772">
        <v>197368.21000000002</v>
      </c>
      <c r="E13" s="773">
        <v>0.83817026413155904</v>
      </c>
      <c r="F13" s="774">
        <v>235475.08000000002</v>
      </c>
    </row>
    <row r="14" spans="1:6" ht="14.4" customHeight="1" thickBot="1" x14ac:dyDescent="0.35"/>
    <row r="15" spans="1:6" ht="14.4" customHeight="1" x14ac:dyDescent="0.3">
      <c r="A15" s="856" t="s">
        <v>773</v>
      </c>
      <c r="B15" s="225">
        <v>34048.330000000016</v>
      </c>
      <c r="C15" s="830">
        <v>0.15184694860743295</v>
      </c>
      <c r="D15" s="225">
        <v>190179.61999999979</v>
      </c>
      <c r="E15" s="830">
        <v>0.84815305139256703</v>
      </c>
      <c r="F15" s="848">
        <v>224227.94999999981</v>
      </c>
    </row>
    <row r="16" spans="1:6" ht="14.4" customHeight="1" x14ac:dyDescent="0.3">
      <c r="A16" s="857" t="s">
        <v>1343</v>
      </c>
      <c r="B16" s="849">
        <v>1656.42</v>
      </c>
      <c r="C16" s="837">
        <v>1</v>
      </c>
      <c r="D16" s="849"/>
      <c r="E16" s="837">
        <v>0</v>
      </c>
      <c r="F16" s="850">
        <v>1656.42</v>
      </c>
    </row>
    <row r="17" spans="1:6" ht="14.4" customHeight="1" x14ac:dyDescent="0.3">
      <c r="A17" s="857" t="s">
        <v>1344</v>
      </c>
      <c r="B17" s="849">
        <v>882.8</v>
      </c>
      <c r="C17" s="837">
        <v>0.83352216934813816</v>
      </c>
      <c r="D17" s="849">
        <v>176.32</v>
      </c>
      <c r="E17" s="837">
        <v>0.16647783065186195</v>
      </c>
      <c r="F17" s="850">
        <v>1059.1199999999999</v>
      </c>
    </row>
    <row r="18" spans="1:6" ht="14.4" customHeight="1" x14ac:dyDescent="0.3">
      <c r="A18" s="857" t="s">
        <v>1345</v>
      </c>
      <c r="B18" s="849">
        <v>327.67999999999995</v>
      </c>
      <c r="C18" s="837">
        <v>0.44443841636262527</v>
      </c>
      <c r="D18" s="849">
        <v>409.61</v>
      </c>
      <c r="E18" s="837">
        <v>0.55556158363737473</v>
      </c>
      <c r="F18" s="850">
        <v>737.29</v>
      </c>
    </row>
    <row r="19" spans="1:6" ht="14.4" customHeight="1" x14ac:dyDescent="0.3">
      <c r="A19" s="857" t="s">
        <v>1346</v>
      </c>
      <c r="B19" s="849">
        <v>303.88</v>
      </c>
      <c r="C19" s="837">
        <v>0.53362834966459449</v>
      </c>
      <c r="D19" s="849">
        <v>265.58000000000004</v>
      </c>
      <c r="E19" s="837">
        <v>0.46637165033540551</v>
      </c>
      <c r="F19" s="850">
        <v>569.46</v>
      </c>
    </row>
    <row r="20" spans="1:6" ht="14.4" customHeight="1" x14ac:dyDescent="0.3">
      <c r="A20" s="857" t="s">
        <v>1347</v>
      </c>
      <c r="B20" s="849">
        <v>238.44</v>
      </c>
      <c r="C20" s="837">
        <v>0.65976757055893753</v>
      </c>
      <c r="D20" s="849">
        <v>122.96</v>
      </c>
      <c r="E20" s="837">
        <v>0.34023242944106252</v>
      </c>
      <c r="F20" s="850">
        <v>361.4</v>
      </c>
    </row>
    <row r="21" spans="1:6" ht="14.4" customHeight="1" x14ac:dyDescent="0.3">
      <c r="A21" s="857" t="s">
        <v>1348</v>
      </c>
      <c r="B21" s="849">
        <v>196.2</v>
      </c>
      <c r="C21" s="837">
        <v>0.55817923186344232</v>
      </c>
      <c r="D21" s="849">
        <v>155.30000000000001</v>
      </c>
      <c r="E21" s="837">
        <v>0.44182076813655763</v>
      </c>
      <c r="F21" s="850">
        <v>351.5</v>
      </c>
    </row>
    <row r="22" spans="1:6" ht="14.4" customHeight="1" x14ac:dyDescent="0.3">
      <c r="A22" s="857" t="s">
        <v>1349</v>
      </c>
      <c r="B22" s="849">
        <v>181.17000000000002</v>
      </c>
      <c r="C22" s="837">
        <v>1</v>
      </c>
      <c r="D22" s="849"/>
      <c r="E22" s="837">
        <v>0</v>
      </c>
      <c r="F22" s="850">
        <v>181.17000000000002</v>
      </c>
    </row>
    <row r="23" spans="1:6" ht="14.4" customHeight="1" x14ac:dyDescent="0.3">
      <c r="A23" s="857" t="s">
        <v>1350</v>
      </c>
      <c r="B23" s="849">
        <v>115.26</v>
      </c>
      <c r="C23" s="837">
        <v>0.16314686898426001</v>
      </c>
      <c r="D23" s="849">
        <v>591.22</v>
      </c>
      <c r="E23" s="837">
        <v>0.83685313101573999</v>
      </c>
      <c r="F23" s="850">
        <v>706.48</v>
      </c>
    </row>
    <row r="24" spans="1:6" ht="14.4" customHeight="1" x14ac:dyDescent="0.3">
      <c r="A24" s="857" t="s">
        <v>774</v>
      </c>
      <c r="B24" s="849">
        <v>96.84</v>
      </c>
      <c r="C24" s="837">
        <v>1</v>
      </c>
      <c r="D24" s="849"/>
      <c r="E24" s="837">
        <v>0</v>
      </c>
      <c r="F24" s="850">
        <v>96.84</v>
      </c>
    </row>
    <row r="25" spans="1:6" ht="14.4" customHeight="1" x14ac:dyDescent="0.3">
      <c r="A25" s="857" t="s">
        <v>1351</v>
      </c>
      <c r="B25" s="849">
        <v>59.85</v>
      </c>
      <c r="C25" s="837">
        <v>1</v>
      </c>
      <c r="D25" s="849"/>
      <c r="E25" s="837">
        <v>0</v>
      </c>
      <c r="F25" s="850">
        <v>59.85</v>
      </c>
    </row>
    <row r="26" spans="1:6" ht="14.4" customHeight="1" x14ac:dyDescent="0.3">
      <c r="A26" s="857" t="s">
        <v>1352</v>
      </c>
      <c r="B26" s="849"/>
      <c r="C26" s="837">
        <v>0</v>
      </c>
      <c r="D26" s="849">
        <v>1127.42</v>
      </c>
      <c r="E26" s="837">
        <v>1</v>
      </c>
      <c r="F26" s="850">
        <v>1127.42</v>
      </c>
    </row>
    <row r="27" spans="1:6" ht="14.4" customHeight="1" x14ac:dyDescent="0.3">
      <c r="A27" s="857" t="s">
        <v>776</v>
      </c>
      <c r="B27" s="849">
        <v>0</v>
      </c>
      <c r="C27" s="837"/>
      <c r="D27" s="849">
        <v>0</v>
      </c>
      <c r="E27" s="837"/>
      <c r="F27" s="850">
        <v>0</v>
      </c>
    </row>
    <row r="28" spans="1:6" ht="14.4" customHeight="1" x14ac:dyDescent="0.3">
      <c r="A28" s="857" t="s">
        <v>1353</v>
      </c>
      <c r="B28" s="849"/>
      <c r="C28" s="837">
        <v>0</v>
      </c>
      <c r="D28" s="849">
        <v>815.8900000000001</v>
      </c>
      <c r="E28" s="837">
        <v>1</v>
      </c>
      <c r="F28" s="850">
        <v>815.8900000000001</v>
      </c>
    </row>
    <row r="29" spans="1:6" ht="14.4" customHeight="1" x14ac:dyDescent="0.3">
      <c r="A29" s="857" t="s">
        <v>1354</v>
      </c>
      <c r="B29" s="849"/>
      <c r="C29" s="837">
        <v>0</v>
      </c>
      <c r="D29" s="849">
        <v>181.94</v>
      </c>
      <c r="E29" s="837">
        <v>1</v>
      </c>
      <c r="F29" s="850">
        <v>181.94</v>
      </c>
    </row>
    <row r="30" spans="1:6" ht="14.4" customHeight="1" x14ac:dyDescent="0.3">
      <c r="A30" s="857" t="s">
        <v>1355</v>
      </c>
      <c r="B30" s="849">
        <v>0</v>
      </c>
      <c r="C30" s="837"/>
      <c r="D30" s="849"/>
      <c r="E30" s="837"/>
      <c r="F30" s="850">
        <v>0</v>
      </c>
    </row>
    <row r="31" spans="1:6" ht="14.4" customHeight="1" x14ac:dyDescent="0.3">
      <c r="A31" s="857" t="s">
        <v>1356</v>
      </c>
      <c r="B31" s="849"/>
      <c r="C31" s="837">
        <v>0</v>
      </c>
      <c r="D31" s="849">
        <v>2186.2000000000003</v>
      </c>
      <c r="E31" s="837">
        <v>1</v>
      </c>
      <c r="F31" s="850">
        <v>2186.2000000000003</v>
      </c>
    </row>
    <row r="32" spans="1:6" ht="14.4" customHeight="1" x14ac:dyDescent="0.3">
      <c r="A32" s="857" t="s">
        <v>775</v>
      </c>
      <c r="B32" s="849"/>
      <c r="C32" s="837"/>
      <c r="D32" s="849">
        <v>0</v>
      </c>
      <c r="E32" s="837"/>
      <c r="F32" s="850">
        <v>0</v>
      </c>
    </row>
    <row r="33" spans="1:6" ht="14.4" customHeight="1" x14ac:dyDescent="0.3">
      <c r="A33" s="857" t="s">
        <v>1357</v>
      </c>
      <c r="B33" s="849"/>
      <c r="C33" s="837"/>
      <c r="D33" s="849">
        <v>0</v>
      </c>
      <c r="E33" s="837"/>
      <c r="F33" s="850">
        <v>0</v>
      </c>
    </row>
    <row r="34" spans="1:6" ht="14.4" customHeight="1" x14ac:dyDescent="0.3">
      <c r="A34" s="857" t="s">
        <v>1358</v>
      </c>
      <c r="B34" s="849">
        <v>0</v>
      </c>
      <c r="C34" s="837">
        <v>0</v>
      </c>
      <c r="D34" s="849">
        <v>621.78000000000009</v>
      </c>
      <c r="E34" s="837">
        <v>1</v>
      </c>
      <c r="F34" s="850">
        <v>621.78000000000009</v>
      </c>
    </row>
    <row r="35" spans="1:6" ht="14.4" customHeight="1" x14ac:dyDescent="0.3">
      <c r="A35" s="857" t="s">
        <v>1359</v>
      </c>
      <c r="B35" s="849"/>
      <c r="C35" s="837">
        <v>0</v>
      </c>
      <c r="D35" s="849">
        <v>207.45</v>
      </c>
      <c r="E35" s="837">
        <v>1</v>
      </c>
      <c r="F35" s="850">
        <v>207.45</v>
      </c>
    </row>
    <row r="36" spans="1:6" ht="14.4" customHeight="1" x14ac:dyDescent="0.3">
      <c r="A36" s="857" t="s">
        <v>1360</v>
      </c>
      <c r="B36" s="849"/>
      <c r="C36" s="837">
        <v>0</v>
      </c>
      <c r="D36" s="849">
        <v>145.15</v>
      </c>
      <c r="E36" s="837">
        <v>1</v>
      </c>
      <c r="F36" s="850">
        <v>145.15</v>
      </c>
    </row>
    <row r="37" spans="1:6" ht="14.4" customHeight="1" x14ac:dyDescent="0.3">
      <c r="A37" s="857" t="s">
        <v>1361</v>
      </c>
      <c r="B37" s="849"/>
      <c r="C37" s="837">
        <v>0</v>
      </c>
      <c r="D37" s="849">
        <v>96.84</v>
      </c>
      <c r="E37" s="837">
        <v>1</v>
      </c>
      <c r="F37" s="850">
        <v>96.84</v>
      </c>
    </row>
    <row r="38" spans="1:6" ht="14.4" customHeight="1" x14ac:dyDescent="0.3">
      <c r="A38" s="857" t="s">
        <v>1362</v>
      </c>
      <c r="B38" s="849"/>
      <c r="C38" s="837">
        <v>0</v>
      </c>
      <c r="D38" s="849">
        <v>4.7</v>
      </c>
      <c r="E38" s="837">
        <v>1</v>
      </c>
      <c r="F38" s="850">
        <v>4.7</v>
      </c>
    </row>
    <row r="39" spans="1:6" ht="14.4" customHeight="1" x14ac:dyDescent="0.3">
      <c r="A39" s="857" t="s">
        <v>1363</v>
      </c>
      <c r="B39" s="849"/>
      <c r="C39" s="837">
        <v>0</v>
      </c>
      <c r="D39" s="849">
        <v>28.81</v>
      </c>
      <c r="E39" s="837">
        <v>1</v>
      </c>
      <c r="F39" s="850">
        <v>28.81</v>
      </c>
    </row>
    <row r="40" spans="1:6" ht="14.4" customHeight="1" thickBot="1" x14ac:dyDescent="0.35">
      <c r="A40" s="858" t="s">
        <v>1364</v>
      </c>
      <c r="B40" s="853"/>
      <c r="C40" s="854">
        <v>0</v>
      </c>
      <c r="D40" s="853">
        <v>51.42</v>
      </c>
      <c r="E40" s="854">
        <v>1</v>
      </c>
      <c r="F40" s="855">
        <v>51.42</v>
      </c>
    </row>
    <row r="41" spans="1:6" ht="14.4" customHeight="1" thickBot="1" x14ac:dyDescent="0.35">
      <c r="A41" s="771" t="s">
        <v>3</v>
      </c>
      <c r="B41" s="772">
        <v>38106.870000000017</v>
      </c>
      <c r="C41" s="773">
        <v>0.1618297358684411</v>
      </c>
      <c r="D41" s="772">
        <v>197368.20999999985</v>
      </c>
      <c r="E41" s="773">
        <v>0.83817026413155882</v>
      </c>
      <c r="F41" s="774">
        <v>235475.07999999987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{BBAE98EB-F7D7-46A6-94E0-10DB26F02717}</x14:id>
        </ext>
      </extLst>
    </cfRule>
  </conditionalFormatting>
  <conditionalFormatting sqref="F15:F4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{F9964136-14E9-4AEC-B82C-B7A9EC965E20}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AE98EB-F7D7-46A6-94E0-10DB26F027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F9964136-14E9-4AEC-B82C-B7A9EC965E2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F15:F40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1389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329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408</v>
      </c>
      <c r="G3" s="47">
        <f>SUBTOTAL(9,G6:G1048576)</f>
        <v>38106.870000000003</v>
      </c>
      <c r="H3" s="48">
        <f>IF(M3=0,0,G3/M3)</f>
        <v>0.16182973586844096</v>
      </c>
      <c r="I3" s="47">
        <f>SUBTOTAL(9,I6:I1048576)</f>
        <v>2100</v>
      </c>
      <c r="J3" s="47">
        <f>SUBTOTAL(9,J6:J1048576)</f>
        <v>197368.20999999996</v>
      </c>
      <c r="K3" s="48">
        <f>IF(M3=0,0,J3/M3)</f>
        <v>0.83817026413155893</v>
      </c>
      <c r="L3" s="47">
        <f>SUBTOTAL(9,L6:L1048576)</f>
        <v>2508</v>
      </c>
      <c r="M3" s="49">
        <f>SUBTOTAL(9,M6:M1048576)</f>
        <v>235475.08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848</v>
      </c>
      <c r="B6" s="825" t="s">
        <v>1365</v>
      </c>
      <c r="C6" s="825" t="s">
        <v>956</v>
      </c>
      <c r="D6" s="825" t="s">
        <v>957</v>
      </c>
      <c r="E6" s="825" t="s">
        <v>902</v>
      </c>
      <c r="F6" s="225"/>
      <c r="G6" s="225"/>
      <c r="H6" s="830">
        <v>0</v>
      </c>
      <c r="I6" s="225">
        <v>1</v>
      </c>
      <c r="J6" s="225">
        <v>35.11</v>
      </c>
      <c r="K6" s="830">
        <v>1</v>
      </c>
      <c r="L6" s="225">
        <v>1</v>
      </c>
      <c r="M6" s="848">
        <v>35.11</v>
      </c>
    </row>
    <row r="7" spans="1:13" ht="14.4" customHeight="1" x14ac:dyDescent="0.3">
      <c r="A7" s="831" t="s">
        <v>848</v>
      </c>
      <c r="B7" s="832" t="s">
        <v>1365</v>
      </c>
      <c r="C7" s="832" t="s">
        <v>954</v>
      </c>
      <c r="D7" s="832" t="s">
        <v>955</v>
      </c>
      <c r="E7" s="832" t="s">
        <v>902</v>
      </c>
      <c r="F7" s="849">
        <v>2</v>
      </c>
      <c r="G7" s="849">
        <v>70.22</v>
      </c>
      <c r="H7" s="837">
        <v>1</v>
      </c>
      <c r="I7" s="849"/>
      <c r="J7" s="849"/>
      <c r="K7" s="837">
        <v>0</v>
      </c>
      <c r="L7" s="849">
        <v>2</v>
      </c>
      <c r="M7" s="850">
        <v>70.22</v>
      </c>
    </row>
    <row r="8" spans="1:13" ht="14.4" customHeight="1" x14ac:dyDescent="0.3">
      <c r="A8" s="831" t="s">
        <v>848</v>
      </c>
      <c r="B8" s="832" t="s">
        <v>1366</v>
      </c>
      <c r="C8" s="832" t="s">
        <v>1006</v>
      </c>
      <c r="D8" s="832" t="s">
        <v>930</v>
      </c>
      <c r="E8" s="832" t="s">
        <v>902</v>
      </c>
      <c r="F8" s="849"/>
      <c r="G8" s="849"/>
      <c r="H8" s="837">
        <v>0</v>
      </c>
      <c r="I8" s="849">
        <v>1</v>
      </c>
      <c r="J8" s="849">
        <v>47.7</v>
      </c>
      <c r="K8" s="837">
        <v>1</v>
      </c>
      <c r="L8" s="849">
        <v>1</v>
      </c>
      <c r="M8" s="850">
        <v>47.7</v>
      </c>
    </row>
    <row r="9" spans="1:13" ht="14.4" customHeight="1" x14ac:dyDescent="0.3">
      <c r="A9" s="831" t="s">
        <v>848</v>
      </c>
      <c r="B9" s="832" t="s">
        <v>1366</v>
      </c>
      <c r="C9" s="832" t="s">
        <v>1007</v>
      </c>
      <c r="D9" s="832" t="s">
        <v>930</v>
      </c>
      <c r="E9" s="832" t="s">
        <v>963</v>
      </c>
      <c r="F9" s="849"/>
      <c r="G9" s="849"/>
      <c r="H9" s="837">
        <v>0</v>
      </c>
      <c r="I9" s="849">
        <v>1</v>
      </c>
      <c r="J9" s="849">
        <v>143.09</v>
      </c>
      <c r="K9" s="837">
        <v>1</v>
      </c>
      <c r="L9" s="849">
        <v>1</v>
      </c>
      <c r="M9" s="850">
        <v>143.09</v>
      </c>
    </row>
    <row r="10" spans="1:13" ht="14.4" customHeight="1" x14ac:dyDescent="0.3">
      <c r="A10" s="831" t="s">
        <v>848</v>
      </c>
      <c r="B10" s="832" t="s">
        <v>1367</v>
      </c>
      <c r="C10" s="832" t="s">
        <v>921</v>
      </c>
      <c r="D10" s="832" t="s">
        <v>922</v>
      </c>
      <c r="E10" s="832" t="s">
        <v>923</v>
      </c>
      <c r="F10" s="849"/>
      <c r="G10" s="849"/>
      <c r="H10" s="837">
        <v>0</v>
      </c>
      <c r="I10" s="849">
        <v>1</v>
      </c>
      <c r="J10" s="849">
        <v>72.88</v>
      </c>
      <c r="K10" s="837">
        <v>1</v>
      </c>
      <c r="L10" s="849">
        <v>1</v>
      </c>
      <c r="M10" s="850">
        <v>72.88</v>
      </c>
    </row>
    <row r="11" spans="1:13" ht="14.4" customHeight="1" x14ac:dyDescent="0.3">
      <c r="A11" s="831" t="s">
        <v>848</v>
      </c>
      <c r="B11" s="832" t="s">
        <v>1367</v>
      </c>
      <c r="C11" s="832" t="s">
        <v>1008</v>
      </c>
      <c r="D11" s="832" t="s">
        <v>922</v>
      </c>
      <c r="E11" s="832" t="s">
        <v>1009</v>
      </c>
      <c r="F11" s="849"/>
      <c r="G11" s="849"/>
      <c r="H11" s="837">
        <v>0</v>
      </c>
      <c r="I11" s="849">
        <v>2</v>
      </c>
      <c r="J11" s="849">
        <v>437.24</v>
      </c>
      <c r="K11" s="837">
        <v>1</v>
      </c>
      <c r="L11" s="849">
        <v>2</v>
      </c>
      <c r="M11" s="850">
        <v>437.24</v>
      </c>
    </row>
    <row r="12" spans="1:13" ht="14.4" customHeight="1" x14ac:dyDescent="0.3">
      <c r="A12" s="831" t="s">
        <v>848</v>
      </c>
      <c r="B12" s="832" t="s">
        <v>1368</v>
      </c>
      <c r="C12" s="832" t="s">
        <v>947</v>
      </c>
      <c r="D12" s="832" t="s">
        <v>948</v>
      </c>
      <c r="E12" s="832" t="s">
        <v>949</v>
      </c>
      <c r="F12" s="849"/>
      <c r="G12" s="849"/>
      <c r="H12" s="837">
        <v>0</v>
      </c>
      <c r="I12" s="849">
        <v>1</v>
      </c>
      <c r="J12" s="849">
        <v>155.30000000000001</v>
      </c>
      <c r="K12" s="837">
        <v>1</v>
      </c>
      <c r="L12" s="849">
        <v>1</v>
      </c>
      <c r="M12" s="850">
        <v>155.30000000000001</v>
      </c>
    </row>
    <row r="13" spans="1:13" ht="14.4" customHeight="1" x14ac:dyDescent="0.3">
      <c r="A13" s="831" t="s">
        <v>848</v>
      </c>
      <c r="B13" s="832" t="s">
        <v>783</v>
      </c>
      <c r="C13" s="832" t="s">
        <v>989</v>
      </c>
      <c r="D13" s="832" t="s">
        <v>785</v>
      </c>
      <c r="E13" s="832" t="s">
        <v>990</v>
      </c>
      <c r="F13" s="849"/>
      <c r="G13" s="849"/>
      <c r="H13" s="837"/>
      <c r="I13" s="849">
        <v>2</v>
      </c>
      <c r="J13" s="849">
        <v>0</v>
      </c>
      <c r="K13" s="837"/>
      <c r="L13" s="849">
        <v>2</v>
      </c>
      <c r="M13" s="850">
        <v>0</v>
      </c>
    </row>
    <row r="14" spans="1:13" ht="14.4" customHeight="1" x14ac:dyDescent="0.3">
      <c r="A14" s="831" t="s">
        <v>848</v>
      </c>
      <c r="B14" s="832" t="s">
        <v>783</v>
      </c>
      <c r="C14" s="832" t="s">
        <v>860</v>
      </c>
      <c r="D14" s="832" t="s">
        <v>785</v>
      </c>
      <c r="E14" s="832" t="s">
        <v>861</v>
      </c>
      <c r="F14" s="849"/>
      <c r="G14" s="849"/>
      <c r="H14" s="837">
        <v>0</v>
      </c>
      <c r="I14" s="849">
        <v>4</v>
      </c>
      <c r="J14" s="849">
        <v>296.32</v>
      </c>
      <c r="K14" s="837">
        <v>1</v>
      </c>
      <c r="L14" s="849">
        <v>4</v>
      </c>
      <c r="M14" s="850">
        <v>296.32</v>
      </c>
    </row>
    <row r="15" spans="1:13" ht="14.4" customHeight="1" x14ac:dyDescent="0.3">
      <c r="A15" s="831" t="s">
        <v>848</v>
      </c>
      <c r="B15" s="832" t="s">
        <v>783</v>
      </c>
      <c r="C15" s="832" t="s">
        <v>991</v>
      </c>
      <c r="D15" s="832" t="s">
        <v>785</v>
      </c>
      <c r="E15" s="832" t="s">
        <v>992</v>
      </c>
      <c r="F15" s="849"/>
      <c r="G15" s="849"/>
      <c r="H15" s="837"/>
      <c r="I15" s="849">
        <v>1</v>
      </c>
      <c r="J15" s="849">
        <v>0</v>
      </c>
      <c r="K15" s="837"/>
      <c r="L15" s="849">
        <v>1</v>
      </c>
      <c r="M15" s="850">
        <v>0</v>
      </c>
    </row>
    <row r="16" spans="1:13" ht="14.4" customHeight="1" x14ac:dyDescent="0.3">
      <c r="A16" s="831" t="s">
        <v>848</v>
      </c>
      <c r="B16" s="832" t="s">
        <v>783</v>
      </c>
      <c r="C16" s="832" t="s">
        <v>784</v>
      </c>
      <c r="D16" s="832" t="s">
        <v>785</v>
      </c>
      <c r="E16" s="832" t="s">
        <v>786</v>
      </c>
      <c r="F16" s="849"/>
      <c r="G16" s="849"/>
      <c r="H16" s="837">
        <v>0</v>
      </c>
      <c r="I16" s="849">
        <v>19</v>
      </c>
      <c r="J16" s="849">
        <v>1774.0100000000002</v>
      </c>
      <c r="K16" s="837">
        <v>1</v>
      </c>
      <c r="L16" s="849">
        <v>19</v>
      </c>
      <c r="M16" s="850">
        <v>1774.0100000000002</v>
      </c>
    </row>
    <row r="17" spans="1:13" ht="14.4" customHeight="1" x14ac:dyDescent="0.3">
      <c r="A17" s="831" t="s">
        <v>848</v>
      </c>
      <c r="B17" s="832" t="s">
        <v>783</v>
      </c>
      <c r="C17" s="832" t="s">
        <v>862</v>
      </c>
      <c r="D17" s="832" t="s">
        <v>785</v>
      </c>
      <c r="E17" s="832" t="s">
        <v>863</v>
      </c>
      <c r="F17" s="849">
        <v>1</v>
      </c>
      <c r="G17" s="849">
        <v>0</v>
      </c>
      <c r="H17" s="837"/>
      <c r="I17" s="849"/>
      <c r="J17" s="849"/>
      <c r="K17" s="837"/>
      <c r="L17" s="849">
        <v>1</v>
      </c>
      <c r="M17" s="850">
        <v>0</v>
      </c>
    </row>
    <row r="18" spans="1:13" ht="14.4" customHeight="1" x14ac:dyDescent="0.3">
      <c r="A18" s="831" t="s">
        <v>848</v>
      </c>
      <c r="B18" s="832" t="s">
        <v>783</v>
      </c>
      <c r="C18" s="832" t="s">
        <v>864</v>
      </c>
      <c r="D18" s="832" t="s">
        <v>785</v>
      </c>
      <c r="E18" s="832" t="s">
        <v>865</v>
      </c>
      <c r="F18" s="849">
        <v>5</v>
      </c>
      <c r="G18" s="849">
        <v>810.87</v>
      </c>
      <c r="H18" s="837">
        <v>1</v>
      </c>
      <c r="I18" s="849"/>
      <c r="J18" s="849"/>
      <c r="K18" s="837">
        <v>0</v>
      </c>
      <c r="L18" s="849">
        <v>5</v>
      </c>
      <c r="M18" s="850">
        <v>810.87</v>
      </c>
    </row>
    <row r="19" spans="1:13" ht="14.4" customHeight="1" x14ac:dyDescent="0.3">
      <c r="A19" s="831" t="s">
        <v>848</v>
      </c>
      <c r="B19" s="832" t="s">
        <v>783</v>
      </c>
      <c r="C19" s="832" t="s">
        <v>866</v>
      </c>
      <c r="D19" s="832" t="s">
        <v>785</v>
      </c>
      <c r="E19" s="832" t="s">
        <v>867</v>
      </c>
      <c r="F19" s="849"/>
      <c r="G19" s="849"/>
      <c r="H19" s="837"/>
      <c r="I19" s="849">
        <v>9</v>
      </c>
      <c r="J19" s="849">
        <v>0</v>
      </c>
      <c r="K19" s="837"/>
      <c r="L19" s="849">
        <v>9</v>
      </c>
      <c r="M19" s="850">
        <v>0</v>
      </c>
    </row>
    <row r="20" spans="1:13" ht="14.4" customHeight="1" x14ac:dyDescent="0.3">
      <c r="A20" s="831" t="s">
        <v>848</v>
      </c>
      <c r="B20" s="832" t="s">
        <v>783</v>
      </c>
      <c r="C20" s="832" t="s">
        <v>868</v>
      </c>
      <c r="D20" s="832" t="s">
        <v>785</v>
      </c>
      <c r="E20" s="832" t="s">
        <v>869</v>
      </c>
      <c r="F20" s="849"/>
      <c r="G20" s="849"/>
      <c r="H20" s="837">
        <v>0</v>
      </c>
      <c r="I20" s="849">
        <v>6</v>
      </c>
      <c r="J20" s="849">
        <v>684.91000000000008</v>
      </c>
      <c r="K20" s="837">
        <v>1</v>
      </c>
      <c r="L20" s="849">
        <v>6</v>
      </c>
      <c r="M20" s="850">
        <v>684.91000000000008</v>
      </c>
    </row>
    <row r="21" spans="1:13" ht="14.4" customHeight="1" x14ac:dyDescent="0.3">
      <c r="A21" s="831" t="s">
        <v>848</v>
      </c>
      <c r="B21" s="832" t="s">
        <v>783</v>
      </c>
      <c r="C21" s="832" t="s">
        <v>787</v>
      </c>
      <c r="D21" s="832" t="s">
        <v>788</v>
      </c>
      <c r="E21" s="832" t="s">
        <v>789</v>
      </c>
      <c r="F21" s="849"/>
      <c r="G21" s="849"/>
      <c r="H21" s="837">
        <v>0</v>
      </c>
      <c r="I21" s="849">
        <v>47</v>
      </c>
      <c r="J21" s="849">
        <v>4874.8599999999997</v>
      </c>
      <c r="K21" s="837">
        <v>1</v>
      </c>
      <c r="L21" s="849">
        <v>47</v>
      </c>
      <c r="M21" s="850">
        <v>4874.8599999999997</v>
      </c>
    </row>
    <row r="22" spans="1:13" ht="14.4" customHeight="1" x14ac:dyDescent="0.3">
      <c r="A22" s="831" t="s">
        <v>848</v>
      </c>
      <c r="B22" s="832" t="s">
        <v>783</v>
      </c>
      <c r="C22" s="832" t="s">
        <v>792</v>
      </c>
      <c r="D22" s="832" t="s">
        <v>788</v>
      </c>
      <c r="E22" s="832" t="s">
        <v>793</v>
      </c>
      <c r="F22" s="849"/>
      <c r="G22" s="849"/>
      <c r="H22" s="837">
        <v>0</v>
      </c>
      <c r="I22" s="849">
        <v>99</v>
      </c>
      <c r="J22" s="849">
        <v>8184.4700000000012</v>
      </c>
      <c r="K22" s="837">
        <v>1</v>
      </c>
      <c r="L22" s="849">
        <v>99</v>
      </c>
      <c r="M22" s="850">
        <v>8184.4700000000012</v>
      </c>
    </row>
    <row r="23" spans="1:13" ht="14.4" customHeight="1" x14ac:dyDescent="0.3">
      <c r="A23" s="831" t="s">
        <v>848</v>
      </c>
      <c r="B23" s="832" t="s">
        <v>783</v>
      </c>
      <c r="C23" s="832" t="s">
        <v>874</v>
      </c>
      <c r="D23" s="832" t="s">
        <v>785</v>
      </c>
      <c r="E23" s="832" t="s">
        <v>873</v>
      </c>
      <c r="F23" s="849"/>
      <c r="G23" s="849"/>
      <c r="H23" s="837">
        <v>0</v>
      </c>
      <c r="I23" s="849">
        <v>5</v>
      </c>
      <c r="J23" s="849">
        <v>307.95999999999998</v>
      </c>
      <c r="K23" s="837">
        <v>1</v>
      </c>
      <c r="L23" s="849">
        <v>5</v>
      </c>
      <c r="M23" s="850">
        <v>307.95999999999998</v>
      </c>
    </row>
    <row r="24" spans="1:13" ht="14.4" customHeight="1" x14ac:dyDescent="0.3">
      <c r="A24" s="831" t="s">
        <v>848</v>
      </c>
      <c r="B24" s="832" t="s">
        <v>783</v>
      </c>
      <c r="C24" s="832" t="s">
        <v>875</v>
      </c>
      <c r="D24" s="832" t="s">
        <v>785</v>
      </c>
      <c r="E24" s="832" t="s">
        <v>789</v>
      </c>
      <c r="F24" s="849">
        <v>11</v>
      </c>
      <c r="G24" s="849">
        <v>1138.18</v>
      </c>
      <c r="H24" s="837">
        <v>1</v>
      </c>
      <c r="I24" s="849"/>
      <c r="J24" s="849"/>
      <c r="K24" s="837">
        <v>0</v>
      </c>
      <c r="L24" s="849">
        <v>11</v>
      </c>
      <c r="M24" s="850">
        <v>1138.18</v>
      </c>
    </row>
    <row r="25" spans="1:13" ht="14.4" customHeight="1" x14ac:dyDescent="0.3">
      <c r="A25" s="831" t="s">
        <v>848</v>
      </c>
      <c r="B25" s="832" t="s">
        <v>783</v>
      </c>
      <c r="C25" s="832" t="s">
        <v>994</v>
      </c>
      <c r="D25" s="832" t="s">
        <v>995</v>
      </c>
      <c r="E25" s="832" t="s">
        <v>996</v>
      </c>
      <c r="F25" s="849"/>
      <c r="G25" s="849"/>
      <c r="H25" s="837">
        <v>0</v>
      </c>
      <c r="I25" s="849">
        <v>3</v>
      </c>
      <c r="J25" s="849">
        <v>355.62</v>
      </c>
      <c r="K25" s="837">
        <v>1</v>
      </c>
      <c r="L25" s="849">
        <v>3</v>
      </c>
      <c r="M25" s="850">
        <v>355.62</v>
      </c>
    </row>
    <row r="26" spans="1:13" ht="14.4" customHeight="1" x14ac:dyDescent="0.3">
      <c r="A26" s="831" t="s">
        <v>848</v>
      </c>
      <c r="B26" s="832" t="s">
        <v>783</v>
      </c>
      <c r="C26" s="832" t="s">
        <v>794</v>
      </c>
      <c r="D26" s="832" t="s">
        <v>785</v>
      </c>
      <c r="E26" s="832" t="s">
        <v>791</v>
      </c>
      <c r="F26" s="849"/>
      <c r="G26" s="849"/>
      <c r="H26" s="837">
        <v>0</v>
      </c>
      <c r="I26" s="849">
        <v>6</v>
      </c>
      <c r="J26" s="849">
        <v>282.44</v>
      </c>
      <c r="K26" s="837">
        <v>1</v>
      </c>
      <c r="L26" s="849">
        <v>6</v>
      </c>
      <c r="M26" s="850">
        <v>282.44</v>
      </c>
    </row>
    <row r="27" spans="1:13" ht="14.4" customHeight="1" x14ac:dyDescent="0.3">
      <c r="A27" s="831" t="s">
        <v>848</v>
      </c>
      <c r="B27" s="832" t="s">
        <v>783</v>
      </c>
      <c r="C27" s="832" t="s">
        <v>876</v>
      </c>
      <c r="D27" s="832" t="s">
        <v>785</v>
      </c>
      <c r="E27" s="832" t="s">
        <v>871</v>
      </c>
      <c r="F27" s="849"/>
      <c r="G27" s="849"/>
      <c r="H27" s="837">
        <v>0</v>
      </c>
      <c r="I27" s="849">
        <v>21</v>
      </c>
      <c r="J27" s="849">
        <v>2620.75</v>
      </c>
      <c r="K27" s="837">
        <v>1</v>
      </c>
      <c r="L27" s="849">
        <v>21</v>
      </c>
      <c r="M27" s="850">
        <v>2620.75</v>
      </c>
    </row>
    <row r="28" spans="1:13" ht="14.4" customHeight="1" x14ac:dyDescent="0.3">
      <c r="A28" s="831" t="s">
        <v>848</v>
      </c>
      <c r="B28" s="832" t="s">
        <v>783</v>
      </c>
      <c r="C28" s="832" t="s">
        <v>877</v>
      </c>
      <c r="D28" s="832" t="s">
        <v>785</v>
      </c>
      <c r="E28" s="832" t="s">
        <v>878</v>
      </c>
      <c r="F28" s="849">
        <v>28</v>
      </c>
      <c r="G28" s="849">
        <v>2331.2900000000004</v>
      </c>
      <c r="H28" s="837">
        <v>1</v>
      </c>
      <c r="I28" s="849"/>
      <c r="J28" s="849"/>
      <c r="K28" s="837">
        <v>0</v>
      </c>
      <c r="L28" s="849">
        <v>28</v>
      </c>
      <c r="M28" s="850">
        <v>2331.2900000000004</v>
      </c>
    </row>
    <row r="29" spans="1:13" ht="14.4" customHeight="1" x14ac:dyDescent="0.3">
      <c r="A29" s="831" t="s">
        <v>848</v>
      </c>
      <c r="B29" s="832" t="s">
        <v>783</v>
      </c>
      <c r="C29" s="832" t="s">
        <v>870</v>
      </c>
      <c r="D29" s="832" t="s">
        <v>788</v>
      </c>
      <c r="E29" s="832" t="s">
        <v>871</v>
      </c>
      <c r="F29" s="849"/>
      <c r="G29" s="849"/>
      <c r="H29" s="837">
        <v>0</v>
      </c>
      <c r="I29" s="849">
        <v>75</v>
      </c>
      <c r="J29" s="849">
        <v>9300.1899999999987</v>
      </c>
      <c r="K29" s="837">
        <v>1</v>
      </c>
      <c r="L29" s="849">
        <v>75</v>
      </c>
      <c r="M29" s="850">
        <v>9300.1899999999987</v>
      </c>
    </row>
    <row r="30" spans="1:13" ht="14.4" customHeight="1" x14ac:dyDescent="0.3">
      <c r="A30" s="831" t="s">
        <v>848</v>
      </c>
      <c r="B30" s="832" t="s">
        <v>783</v>
      </c>
      <c r="C30" s="832" t="s">
        <v>872</v>
      </c>
      <c r="D30" s="832" t="s">
        <v>788</v>
      </c>
      <c r="E30" s="832" t="s">
        <v>873</v>
      </c>
      <c r="F30" s="849"/>
      <c r="G30" s="849"/>
      <c r="H30" s="837">
        <v>0</v>
      </c>
      <c r="I30" s="849">
        <v>7</v>
      </c>
      <c r="J30" s="849">
        <v>438.11</v>
      </c>
      <c r="K30" s="837">
        <v>1</v>
      </c>
      <c r="L30" s="849">
        <v>7</v>
      </c>
      <c r="M30" s="850">
        <v>438.11</v>
      </c>
    </row>
    <row r="31" spans="1:13" ht="14.4" customHeight="1" x14ac:dyDescent="0.3">
      <c r="A31" s="831" t="s">
        <v>848</v>
      </c>
      <c r="B31" s="832" t="s">
        <v>783</v>
      </c>
      <c r="C31" s="832" t="s">
        <v>790</v>
      </c>
      <c r="D31" s="832" t="s">
        <v>788</v>
      </c>
      <c r="E31" s="832" t="s">
        <v>791</v>
      </c>
      <c r="F31" s="849"/>
      <c r="G31" s="849"/>
      <c r="H31" s="837">
        <v>0</v>
      </c>
      <c r="I31" s="849">
        <v>2</v>
      </c>
      <c r="J31" s="849">
        <v>95.15</v>
      </c>
      <c r="K31" s="837">
        <v>1</v>
      </c>
      <c r="L31" s="849">
        <v>2</v>
      </c>
      <c r="M31" s="850">
        <v>95.15</v>
      </c>
    </row>
    <row r="32" spans="1:13" ht="14.4" customHeight="1" x14ac:dyDescent="0.3">
      <c r="A32" s="831" t="s">
        <v>848</v>
      </c>
      <c r="B32" s="832" t="s">
        <v>783</v>
      </c>
      <c r="C32" s="832" t="s">
        <v>890</v>
      </c>
      <c r="D32" s="832" t="s">
        <v>891</v>
      </c>
      <c r="E32" s="832" t="s">
        <v>793</v>
      </c>
      <c r="F32" s="849">
        <v>9</v>
      </c>
      <c r="G32" s="849">
        <v>747.32000000000016</v>
      </c>
      <c r="H32" s="837">
        <v>1</v>
      </c>
      <c r="I32" s="849"/>
      <c r="J32" s="849"/>
      <c r="K32" s="837">
        <v>0</v>
      </c>
      <c r="L32" s="849">
        <v>9</v>
      </c>
      <c r="M32" s="850">
        <v>747.32000000000016</v>
      </c>
    </row>
    <row r="33" spans="1:13" ht="14.4" customHeight="1" x14ac:dyDescent="0.3">
      <c r="A33" s="831" t="s">
        <v>848</v>
      </c>
      <c r="B33" s="832" t="s">
        <v>783</v>
      </c>
      <c r="C33" s="832" t="s">
        <v>969</v>
      </c>
      <c r="D33" s="832" t="s">
        <v>1369</v>
      </c>
      <c r="E33" s="832" t="s">
        <v>1370</v>
      </c>
      <c r="F33" s="849">
        <v>2</v>
      </c>
      <c r="G33" s="849">
        <v>0</v>
      </c>
      <c r="H33" s="837"/>
      <c r="I33" s="849"/>
      <c r="J33" s="849"/>
      <c r="K33" s="837"/>
      <c r="L33" s="849">
        <v>2</v>
      </c>
      <c r="M33" s="850">
        <v>0</v>
      </c>
    </row>
    <row r="34" spans="1:13" ht="14.4" customHeight="1" x14ac:dyDescent="0.3">
      <c r="A34" s="831" t="s">
        <v>848</v>
      </c>
      <c r="B34" s="832" t="s">
        <v>1371</v>
      </c>
      <c r="C34" s="832" t="s">
        <v>943</v>
      </c>
      <c r="D34" s="832" t="s">
        <v>944</v>
      </c>
      <c r="E34" s="832" t="s">
        <v>945</v>
      </c>
      <c r="F34" s="849">
        <v>1</v>
      </c>
      <c r="G34" s="849">
        <v>154.36000000000001</v>
      </c>
      <c r="H34" s="837">
        <v>1</v>
      </c>
      <c r="I34" s="849"/>
      <c r="J34" s="849"/>
      <c r="K34" s="837">
        <v>0</v>
      </c>
      <c r="L34" s="849">
        <v>1</v>
      </c>
      <c r="M34" s="850">
        <v>154.36000000000001</v>
      </c>
    </row>
    <row r="35" spans="1:13" ht="14.4" customHeight="1" x14ac:dyDescent="0.3">
      <c r="A35" s="831" t="s">
        <v>848</v>
      </c>
      <c r="B35" s="832" t="s">
        <v>1372</v>
      </c>
      <c r="C35" s="832" t="s">
        <v>940</v>
      </c>
      <c r="D35" s="832" t="s">
        <v>941</v>
      </c>
      <c r="E35" s="832" t="s">
        <v>799</v>
      </c>
      <c r="F35" s="849"/>
      <c r="G35" s="849"/>
      <c r="H35" s="837">
        <v>0</v>
      </c>
      <c r="I35" s="849">
        <v>2</v>
      </c>
      <c r="J35" s="849">
        <v>51.42</v>
      </c>
      <c r="K35" s="837">
        <v>1</v>
      </c>
      <c r="L35" s="849">
        <v>2</v>
      </c>
      <c r="M35" s="850">
        <v>51.42</v>
      </c>
    </row>
    <row r="36" spans="1:13" ht="14.4" customHeight="1" x14ac:dyDescent="0.3">
      <c r="A36" s="831" t="s">
        <v>848</v>
      </c>
      <c r="B36" s="832" t="s">
        <v>800</v>
      </c>
      <c r="C36" s="832" t="s">
        <v>801</v>
      </c>
      <c r="D36" s="832" t="s">
        <v>802</v>
      </c>
      <c r="E36" s="832" t="s">
        <v>803</v>
      </c>
      <c r="F36" s="849"/>
      <c r="G36" s="849"/>
      <c r="H36" s="837"/>
      <c r="I36" s="849">
        <v>1</v>
      </c>
      <c r="J36" s="849">
        <v>0</v>
      </c>
      <c r="K36" s="837"/>
      <c r="L36" s="849">
        <v>1</v>
      </c>
      <c r="M36" s="850">
        <v>0</v>
      </c>
    </row>
    <row r="37" spans="1:13" ht="14.4" customHeight="1" x14ac:dyDescent="0.3">
      <c r="A37" s="831" t="s">
        <v>848</v>
      </c>
      <c r="B37" s="832" t="s">
        <v>804</v>
      </c>
      <c r="C37" s="832" t="s">
        <v>805</v>
      </c>
      <c r="D37" s="832" t="s">
        <v>685</v>
      </c>
      <c r="E37" s="832" t="s">
        <v>806</v>
      </c>
      <c r="F37" s="849"/>
      <c r="G37" s="849"/>
      <c r="H37" s="837"/>
      <c r="I37" s="849">
        <v>27</v>
      </c>
      <c r="J37" s="849">
        <v>0</v>
      </c>
      <c r="K37" s="837"/>
      <c r="L37" s="849">
        <v>27</v>
      </c>
      <c r="M37" s="850">
        <v>0</v>
      </c>
    </row>
    <row r="38" spans="1:13" ht="14.4" customHeight="1" x14ac:dyDescent="0.3">
      <c r="A38" s="831" t="s">
        <v>848</v>
      </c>
      <c r="B38" s="832" t="s">
        <v>804</v>
      </c>
      <c r="C38" s="832" t="s">
        <v>1025</v>
      </c>
      <c r="D38" s="832" t="s">
        <v>685</v>
      </c>
      <c r="E38" s="832" t="s">
        <v>938</v>
      </c>
      <c r="F38" s="849"/>
      <c r="G38" s="849"/>
      <c r="H38" s="837"/>
      <c r="I38" s="849">
        <v>2</v>
      </c>
      <c r="J38" s="849">
        <v>0</v>
      </c>
      <c r="K38" s="837"/>
      <c r="L38" s="849">
        <v>2</v>
      </c>
      <c r="M38" s="850">
        <v>0</v>
      </c>
    </row>
    <row r="39" spans="1:13" ht="14.4" customHeight="1" x14ac:dyDescent="0.3">
      <c r="A39" s="831" t="s">
        <v>848</v>
      </c>
      <c r="B39" s="832" t="s">
        <v>1373</v>
      </c>
      <c r="C39" s="832" t="s">
        <v>1011</v>
      </c>
      <c r="D39" s="832" t="s">
        <v>1012</v>
      </c>
      <c r="E39" s="832" t="s">
        <v>1013</v>
      </c>
      <c r="F39" s="849"/>
      <c r="G39" s="849"/>
      <c r="H39" s="837">
        <v>0</v>
      </c>
      <c r="I39" s="849">
        <v>1</v>
      </c>
      <c r="J39" s="849">
        <v>122.96</v>
      </c>
      <c r="K39" s="837">
        <v>1</v>
      </c>
      <c r="L39" s="849">
        <v>1</v>
      </c>
      <c r="M39" s="850">
        <v>122.96</v>
      </c>
    </row>
    <row r="40" spans="1:13" ht="14.4" customHeight="1" x14ac:dyDescent="0.3">
      <c r="A40" s="831" t="s">
        <v>848</v>
      </c>
      <c r="B40" s="832" t="s">
        <v>1374</v>
      </c>
      <c r="C40" s="832" t="s">
        <v>1002</v>
      </c>
      <c r="D40" s="832" t="s">
        <v>1003</v>
      </c>
      <c r="E40" s="832" t="s">
        <v>1004</v>
      </c>
      <c r="F40" s="849"/>
      <c r="G40" s="849"/>
      <c r="H40" s="837">
        <v>0</v>
      </c>
      <c r="I40" s="849">
        <v>7</v>
      </c>
      <c r="J40" s="849">
        <v>1127.42</v>
      </c>
      <c r="K40" s="837">
        <v>1</v>
      </c>
      <c r="L40" s="849">
        <v>7</v>
      </c>
      <c r="M40" s="850">
        <v>1127.42</v>
      </c>
    </row>
    <row r="41" spans="1:13" ht="14.4" customHeight="1" x14ac:dyDescent="0.3">
      <c r="A41" s="831" t="s">
        <v>848</v>
      </c>
      <c r="B41" s="832" t="s">
        <v>1375</v>
      </c>
      <c r="C41" s="832" t="s">
        <v>959</v>
      </c>
      <c r="D41" s="832" t="s">
        <v>960</v>
      </c>
      <c r="E41" s="832" t="s">
        <v>961</v>
      </c>
      <c r="F41" s="849">
        <v>1</v>
      </c>
      <c r="G41" s="849">
        <v>115.26</v>
      </c>
      <c r="H41" s="837">
        <v>1</v>
      </c>
      <c r="I41" s="849"/>
      <c r="J41" s="849"/>
      <c r="K41" s="837">
        <v>0</v>
      </c>
      <c r="L41" s="849">
        <v>1</v>
      </c>
      <c r="M41" s="850">
        <v>115.26</v>
      </c>
    </row>
    <row r="42" spans="1:13" ht="14.4" customHeight="1" x14ac:dyDescent="0.3">
      <c r="A42" s="831" t="s">
        <v>848</v>
      </c>
      <c r="B42" s="832" t="s">
        <v>1375</v>
      </c>
      <c r="C42" s="832" t="s">
        <v>962</v>
      </c>
      <c r="D42" s="832" t="s">
        <v>960</v>
      </c>
      <c r="E42" s="832" t="s">
        <v>963</v>
      </c>
      <c r="F42" s="849">
        <v>4</v>
      </c>
      <c r="G42" s="849">
        <v>767.54</v>
      </c>
      <c r="H42" s="837">
        <v>1</v>
      </c>
      <c r="I42" s="849"/>
      <c r="J42" s="849"/>
      <c r="K42" s="837">
        <v>0</v>
      </c>
      <c r="L42" s="849">
        <v>4</v>
      </c>
      <c r="M42" s="850">
        <v>767.54</v>
      </c>
    </row>
    <row r="43" spans="1:13" ht="14.4" customHeight="1" x14ac:dyDescent="0.3">
      <c r="A43" s="831" t="s">
        <v>848</v>
      </c>
      <c r="B43" s="832" t="s">
        <v>1376</v>
      </c>
      <c r="C43" s="832" t="s">
        <v>1033</v>
      </c>
      <c r="D43" s="832" t="s">
        <v>1034</v>
      </c>
      <c r="E43" s="832" t="s">
        <v>1035</v>
      </c>
      <c r="F43" s="849"/>
      <c r="G43" s="849"/>
      <c r="H43" s="837">
        <v>0</v>
      </c>
      <c r="I43" s="849">
        <v>3</v>
      </c>
      <c r="J43" s="849">
        <v>681.95</v>
      </c>
      <c r="K43" s="837">
        <v>1</v>
      </c>
      <c r="L43" s="849">
        <v>3</v>
      </c>
      <c r="M43" s="850">
        <v>681.95</v>
      </c>
    </row>
    <row r="44" spans="1:13" ht="14.4" customHeight="1" x14ac:dyDescent="0.3">
      <c r="A44" s="831" t="s">
        <v>849</v>
      </c>
      <c r="B44" s="832" t="s">
        <v>783</v>
      </c>
      <c r="C44" s="832" t="s">
        <v>860</v>
      </c>
      <c r="D44" s="832" t="s">
        <v>785</v>
      </c>
      <c r="E44" s="832" t="s">
        <v>861</v>
      </c>
      <c r="F44" s="849"/>
      <c r="G44" s="849"/>
      <c r="H44" s="837">
        <v>0</v>
      </c>
      <c r="I44" s="849">
        <v>2</v>
      </c>
      <c r="J44" s="849">
        <v>148.16</v>
      </c>
      <c r="K44" s="837">
        <v>1</v>
      </c>
      <c r="L44" s="849">
        <v>2</v>
      </c>
      <c r="M44" s="850">
        <v>148.16</v>
      </c>
    </row>
    <row r="45" spans="1:13" ht="14.4" customHeight="1" x14ac:dyDescent="0.3">
      <c r="A45" s="831" t="s">
        <v>849</v>
      </c>
      <c r="B45" s="832" t="s">
        <v>783</v>
      </c>
      <c r="C45" s="832" t="s">
        <v>784</v>
      </c>
      <c r="D45" s="832" t="s">
        <v>785</v>
      </c>
      <c r="E45" s="832" t="s">
        <v>786</v>
      </c>
      <c r="F45" s="849"/>
      <c r="G45" s="849"/>
      <c r="H45" s="837">
        <v>0</v>
      </c>
      <c r="I45" s="849">
        <v>4</v>
      </c>
      <c r="J45" s="849">
        <v>377.12</v>
      </c>
      <c r="K45" s="837">
        <v>1</v>
      </c>
      <c r="L45" s="849">
        <v>4</v>
      </c>
      <c r="M45" s="850">
        <v>377.12</v>
      </c>
    </row>
    <row r="46" spans="1:13" ht="14.4" customHeight="1" x14ac:dyDescent="0.3">
      <c r="A46" s="831" t="s">
        <v>849</v>
      </c>
      <c r="B46" s="832" t="s">
        <v>783</v>
      </c>
      <c r="C46" s="832" t="s">
        <v>864</v>
      </c>
      <c r="D46" s="832" t="s">
        <v>785</v>
      </c>
      <c r="E46" s="832" t="s">
        <v>865</v>
      </c>
      <c r="F46" s="849">
        <v>1</v>
      </c>
      <c r="G46" s="849">
        <v>168.36</v>
      </c>
      <c r="H46" s="837">
        <v>1</v>
      </c>
      <c r="I46" s="849"/>
      <c r="J46" s="849"/>
      <c r="K46" s="837">
        <v>0</v>
      </c>
      <c r="L46" s="849">
        <v>1</v>
      </c>
      <c r="M46" s="850">
        <v>168.36</v>
      </c>
    </row>
    <row r="47" spans="1:13" ht="14.4" customHeight="1" x14ac:dyDescent="0.3">
      <c r="A47" s="831" t="s">
        <v>849</v>
      </c>
      <c r="B47" s="832" t="s">
        <v>783</v>
      </c>
      <c r="C47" s="832" t="s">
        <v>787</v>
      </c>
      <c r="D47" s="832" t="s">
        <v>788</v>
      </c>
      <c r="E47" s="832" t="s">
        <v>789</v>
      </c>
      <c r="F47" s="849"/>
      <c r="G47" s="849"/>
      <c r="H47" s="837">
        <v>0</v>
      </c>
      <c r="I47" s="849">
        <v>15</v>
      </c>
      <c r="J47" s="849">
        <v>1578.45</v>
      </c>
      <c r="K47" s="837">
        <v>1</v>
      </c>
      <c r="L47" s="849">
        <v>15</v>
      </c>
      <c r="M47" s="850">
        <v>1578.45</v>
      </c>
    </row>
    <row r="48" spans="1:13" ht="14.4" customHeight="1" x14ac:dyDescent="0.3">
      <c r="A48" s="831" t="s">
        <v>849</v>
      </c>
      <c r="B48" s="832" t="s">
        <v>783</v>
      </c>
      <c r="C48" s="832" t="s">
        <v>792</v>
      </c>
      <c r="D48" s="832" t="s">
        <v>788</v>
      </c>
      <c r="E48" s="832" t="s">
        <v>793</v>
      </c>
      <c r="F48" s="849"/>
      <c r="G48" s="849"/>
      <c r="H48" s="837">
        <v>0</v>
      </c>
      <c r="I48" s="849">
        <v>31</v>
      </c>
      <c r="J48" s="849">
        <v>2609.5800000000008</v>
      </c>
      <c r="K48" s="837">
        <v>1</v>
      </c>
      <c r="L48" s="849">
        <v>31</v>
      </c>
      <c r="M48" s="850">
        <v>2609.5800000000008</v>
      </c>
    </row>
    <row r="49" spans="1:13" ht="14.4" customHeight="1" x14ac:dyDescent="0.3">
      <c r="A49" s="831" t="s">
        <v>849</v>
      </c>
      <c r="B49" s="832" t="s">
        <v>783</v>
      </c>
      <c r="C49" s="832" t="s">
        <v>874</v>
      </c>
      <c r="D49" s="832" t="s">
        <v>785</v>
      </c>
      <c r="E49" s="832" t="s">
        <v>873</v>
      </c>
      <c r="F49" s="849"/>
      <c r="G49" s="849"/>
      <c r="H49" s="837">
        <v>0</v>
      </c>
      <c r="I49" s="849">
        <v>1</v>
      </c>
      <c r="J49" s="849">
        <v>63.14</v>
      </c>
      <c r="K49" s="837">
        <v>1</v>
      </c>
      <c r="L49" s="849">
        <v>1</v>
      </c>
      <c r="M49" s="850">
        <v>63.14</v>
      </c>
    </row>
    <row r="50" spans="1:13" ht="14.4" customHeight="1" x14ac:dyDescent="0.3">
      <c r="A50" s="831" t="s">
        <v>849</v>
      </c>
      <c r="B50" s="832" t="s">
        <v>783</v>
      </c>
      <c r="C50" s="832" t="s">
        <v>875</v>
      </c>
      <c r="D50" s="832" t="s">
        <v>785</v>
      </c>
      <c r="E50" s="832" t="s">
        <v>789</v>
      </c>
      <c r="F50" s="849">
        <v>2</v>
      </c>
      <c r="G50" s="849">
        <v>210.46</v>
      </c>
      <c r="H50" s="837">
        <v>1</v>
      </c>
      <c r="I50" s="849"/>
      <c r="J50" s="849"/>
      <c r="K50" s="837">
        <v>0</v>
      </c>
      <c r="L50" s="849">
        <v>2</v>
      </c>
      <c r="M50" s="850">
        <v>210.46</v>
      </c>
    </row>
    <row r="51" spans="1:13" ht="14.4" customHeight="1" x14ac:dyDescent="0.3">
      <c r="A51" s="831" t="s">
        <v>849</v>
      </c>
      <c r="B51" s="832" t="s">
        <v>783</v>
      </c>
      <c r="C51" s="832" t="s">
        <v>794</v>
      </c>
      <c r="D51" s="832" t="s">
        <v>785</v>
      </c>
      <c r="E51" s="832" t="s">
        <v>791</v>
      </c>
      <c r="F51" s="849"/>
      <c r="G51" s="849"/>
      <c r="H51" s="837">
        <v>0</v>
      </c>
      <c r="I51" s="849">
        <v>1</v>
      </c>
      <c r="J51" s="849">
        <v>49.08</v>
      </c>
      <c r="K51" s="837">
        <v>1</v>
      </c>
      <c r="L51" s="849">
        <v>1</v>
      </c>
      <c r="M51" s="850">
        <v>49.08</v>
      </c>
    </row>
    <row r="52" spans="1:13" ht="14.4" customHeight="1" x14ac:dyDescent="0.3">
      <c r="A52" s="831" t="s">
        <v>849</v>
      </c>
      <c r="B52" s="832" t="s">
        <v>783</v>
      </c>
      <c r="C52" s="832" t="s">
        <v>876</v>
      </c>
      <c r="D52" s="832" t="s">
        <v>785</v>
      </c>
      <c r="E52" s="832" t="s">
        <v>871</v>
      </c>
      <c r="F52" s="849"/>
      <c r="G52" s="849"/>
      <c r="H52" s="837">
        <v>0</v>
      </c>
      <c r="I52" s="849">
        <v>4</v>
      </c>
      <c r="J52" s="849">
        <v>505.08</v>
      </c>
      <c r="K52" s="837">
        <v>1</v>
      </c>
      <c r="L52" s="849">
        <v>4</v>
      </c>
      <c r="M52" s="850">
        <v>505.08</v>
      </c>
    </row>
    <row r="53" spans="1:13" ht="14.4" customHeight="1" x14ac:dyDescent="0.3">
      <c r="A53" s="831" t="s">
        <v>849</v>
      </c>
      <c r="B53" s="832" t="s">
        <v>783</v>
      </c>
      <c r="C53" s="832" t="s">
        <v>877</v>
      </c>
      <c r="D53" s="832" t="s">
        <v>785</v>
      </c>
      <c r="E53" s="832" t="s">
        <v>878</v>
      </c>
      <c r="F53" s="849">
        <v>4</v>
      </c>
      <c r="G53" s="849">
        <v>336.72</v>
      </c>
      <c r="H53" s="837">
        <v>1</v>
      </c>
      <c r="I53" s="849"/>
      <c r="J53" s="849"/>
      <c r="K53" s="837">
        <v>0</v>
      </c>
      <c r="L53" s="849">
        <v>4</v>
      </c>
      <c r="M53" s="850">
        <v>336.72</v>
      </c>
    </row>
    <row r="54" spans="1:13" ht="14.4" customHeight="1" x14ac:dyDescent="0.3">
      <c r="A54" s="831" t="s">
        <v>849</v>
      </c>
      <c r="B54" s="832" t="s">
        <v>783</v>
      </c>
      <c r="C54" s="832" t="s">
        <v>870</v>
      </c>
      <c r="D54" s="832" t="s">
        <v>788</v>
      </c>
      <c r="E54" s="832" t="s">
        <v>871</v>
      </c>
      <c r="F54" s="849"/>
      <c r="G54" s="849"/>
      <c r="H54" s="837">
        <v>0</v>
      </c>
      <c r="I54" s="849">
        <v>31</v>
      </c>
      <c r="J54" s="849">
        <v>3914.37</v>
      </c>
      <c r="K54" s="837">
        <v>1</v>
      </c>
      <c r="L54" s="849">
        <v>31</v>
      </c>
      <c r="M54" s="850">
        <v>3914.37</v>
      </c>
    </row>
    <row r="55" spans="1:13" ht="14.4" customHeight="1" x14ac:dyDescent="0.3">
      <c r="A55" s="831" t="s">
        <v>849</v>
      </c>
      <c r="B55" s="832" t="s">
        <v>783</v>
      </c>
      <c r="C55" s="832" t="s">
        <v>872</v>
      </c>
      <c r="D55" s="832" t="s">
        <v>788</v>
      </c>
      <c r="E55" s="832" t="s">
        <v>873</v>
      </c>
      <c r="F55" s="849"/>
      <c r="G55" s="849"/>
      <c r="H55" s="837">
        <v>0</v>
      </c>
      <c r="I55" s="849">
        <v>1</v>
      </c>
      <c r="J55" s="849">
        <v>63.14</v>
      </c>
      <c r="K55" s="837">
        <v>1</v>
      </c>
      <c r="L55" s="849">
        <v>1</v>
      </c>
      <c r="M55" s="850">
        <v>63.14</v>
      </c>
    </row>
    <row r="56" spans="1:13" ht="14.4" customHeight="1" x14ac:dyDescent="0.3">
      <c r="A56" s="831" t="s">
        <v>849</v>
      </c>
      <c r="B56" s="832" t="s">
        <v>783</v>
      </c>
      <c r="C56" s="832" t="s">
        <v>790</v>
      </c>
      <c r="D56" s="832" t="s">
        <v>788</v>
      </c>
      <c r="E56" s="832" t="s">
        <v>791</v>
      </c>
      <c r="F56" s="849"/>
      <c r="G56" s="849"/>
      <c r="H56" s="837">
        <v>0</v>
      </c>
      <c r="I56" s="849">
        <v>4</v>
      </c>
      <c r="J56" s="849">
        <v>196.32</v>
      </c>
      <c r="K56" s="837">
        <v>1</v>
      </c>
      <c r="L56" s="849">
        <v>4</v>
      </c>
      <c r="M56" s="850">
        <v>196.32</v>
      </c>
    </row>
    <row r="57" spans="1:13" ht="14.4" customHeight="1" x14ac:dyDescent="0.3">
      <c r="A57" s="831" t="s">
        <v>849</v>
      </c>
      <c r="B57" s="832" t="s">
        <v>783</v>
      </c>
      <c r="C57" s="832" t="s">
        <v>890</v>
      </c>
      <c r="D57" s="832" t="s">
        <v>891</v>
      </c>
      <c r="E57" s="832" t="s">
        <v>793</v>
      </c>
      <c r="F57" s="849">
        <v>1</v>
      </c>
      <c r="G57" s="849">
        <v>84.18</v>
      </c>
      <c r="H57" s="837">
        <v>1</v>
      </c>
      <c r="I57" s="849"/>
      <c r="J57" s="849"/>
      <c r="K57" s="837">
        <v>0</v>
      </c>
      <c r="L57" s="849">
        <v>1</v>
      </c>
      <c r="M57" s="850">
        <v>84.18</v>
      </c>
    </row>
    <row r="58" spans="1:13" ht="14.4" customHeight="1" x14ac:dyDescent="0.3">
      <c r="A58" s="831" t="s">
        <v>849</v>
      </c>
      <c r="B58" s="832" t="s">
        <v>783</v>
      </c>
      <c r="C58" s="832" t="s">
        <v>1152</v>
      </c>
      <c r="D58" s="832" t="s">
        <v>891</v>
      </c>
      <c r="E58" s="832" t="s">
        <v>791</v>
      </c>
      <c r="F58" s="849">
        <v>2</v>
      </c>
      <c r="G58" s="849">
        <v>98.16</v>
      </c>
      <c r="H58" s="837">
        <v>1</v>
      </c>
      <c r="I58" s="849"/>
      <c r="J58" s="849"/>
      <c r="K58" s="837">
        <v>0</v>
      </c>
      <c r="L58" s="849">
        <v>2</v>
      </c>
      <c r="M58" s="850">
        <v>98.16</v>
      </c>
    </row>
    <row r="59" spans="1:13" ht="14.4" customHeight="1" x14ac:dyDescent="0.3">
      <c r="A59" s="831" t="s">
        <v>849</v>
      </c>
      <c r="B59" s="832" t="s">
        <v>1377</v>
      </c>
      <c r="C59" s="832" t="s">
        <v>1267</v>
      </c>
      <c r="D59" s="832" t="s">
        <v>1268</v>
      </c>
      <c r="E59" s="832" t="s">
        <v>1269</v>
      </c>
      <c r="F59" s="849">
        <v>1</v>
      </c>
      <c r="G59" s="849">
        <v>0</v>
      </c>
      <c r="H59" s="837"/>
      <c r="I59" s="849"/>
      <c r="J59" s="849"/>
      <c r="K59" s="837"/>
      <c r="L59" s="849">
        <v>1</v>
      </c>
      <c r="M59" s="850">
        <v>0</v>
      </c>
    </row>
    <row r="60" spans="1:13" ht="14.4" customHeight="1" x14ac:dyDescent="0.3">
      <c r="A60" s="831" t="s">
        <v>850</v>
      </c>
      <c r="B60" s="832" t="s">
        <v>1378</v>
      </c>
      <c r="C60" s="832" t="s">
        <v>1052</v>
      </c>
      <c r="D60" s="832" t="s">
        <v>1053</v>
      </c>
      <c r="E60" s="832" t="s">
        <v>1054</v>
      </c>
      <c r="F60" s="849">
        <v>1</v>
      </c>
      <c r="G60" s="849">
        <v>59.85</v>
      </c>
      <c r="H60" s="837">
        <v>1</v>
      </c>
      <c r="I60" s="849"/>
      <c r="J60" s="849"/>
      <c r="K60" s="837">
        <v>0</v>
      </c>
      <c r="L60" s="849">
        <v>1</v>
      </c>
      <c r="M60" s="850">
        <v>59.85</v>
      </c>
    </row>
    <row r="61" spans="1:13" ht="14.4" customHeight="1" x14ac:dyDescent="0.3">
      <c r="A61" s="831" t="s">
        <v>850</v>
      </c>
      <c r="B61" s="832" t="s">
        <v>1379</v>
      </c>
      <c r="C61" s="832" t="s">
        <v>1044</v>
      </c>
      <c r="D61" s="832" t="s">
        <v>1045</v>
      </c>
      <c r="E61" s="832" t="s">
        <v>1046</v>
      </c>
      <c r="F61" s="849"/>
      <c r="G61" s="849"/>
      <c r="H61" s="837"/>
      <c r="I61" s="849">
        <v>5</v>
      </c>
      <c r="J61" s="849">
        <v>0</v>
      </c>
      <c r="K61" s="837"/>
      <c r="L61" s="849">
        <v>5</v>
      </c>
      <c r="M61" s="850">
        <v>0</v>
      </c>
    </row>
    <row r="62" spans="1:13" ht="14.4" customHeight="1" x14ac:dyDescent="0.3">
      <c r="A62" s="831" t="s">
        <v>851</v>
      </c>
      <c r="B62" s="832" t="s">
        <v>1365</v>
      </c>
      <c r="C62" s="832" t="s">
        <v>1099</v>
      </c>
      <c r="D62" s="832" t="s">
        <v>957</v>
      </c>
      <c r="E62" s="832" t="s">
        <v>949</v>
      </c>
      <c r="F62" s="849"/>
      <c r="G62" s="849"/>
      <c r="H62" s="837">
        <v>0</v>
      </c>
      <c r="I62" s="849">
        <v>1</v>
      </c>
      <c r="J62" s="849">
        <v>234.07</v>
      </c>
      <c r="K62" s="837">
        <v>1</v>
      </c>
      <c r="L62" s="849">
        <v>1</v>
      </c>
      <c r="M62" s="850">
        <v>234.07</v>
      </c>
    </row>
    <row r="63" spans="1:13" ht="14.4" customHeight="1" x14ac:dyDescent="0.3">
      <c r="A63" s="831" t="s">
        <v>851</v>
      </c>
      <c r="B63" s="832" t="s">
        <v>1365</v>
      </c>
      <c r="C63" s="832" t="s">
        <v>1098</v>
      </c>
      <c r="D63" s="832" t="s">
        <v>901</v>
      </c>
      <c r="E63" s="832" t="s">
        <v>963</v>
      </c>
      <c r="F63" s="849">
        <v>1</v>
      </c>
      <c r="G63" s="849">
        <v>105.32</v>
      </c>
      <c r="H63" s="837">
        <v>0.5</v>
      </c>
      <c r="I63" s="849">
        <v>1</v>
      </c>
      <c r="J63" s="849">
        <v>105.32</v>
      </c>
      <c r="K63" s="837">
        <v>0.5</v>
      </c>
      <c r="L63" s="849">
        <v>2</v>
      </c>
      <c r="M63" s="850">
        <v>210.64</v>
      </c>
    </row>
    <row r="64" spans="1:13" ht="14.4" customHeight="1" x14ac:dyDescent="0.3">
      <c r="A64" s="831" t="s">
        <v>851</v>
      </c>
      <c r="B64" s="832" t="s">
        <v>1365</v>
      </c>
      <c r="C64" s="832" t="s">
        <v>954</v>
      </c>
      <c r="D64" s="832" t="s">
        <v>955</v>
      </c>
      <c r="E64" s="832" t="s">
        <v>902</v>
      </c>
      <c r="F64" s="849">
        <v>1</v>
      </c>
      <c r="G64" s="849">
        <v>35.11</v>
      </c>
      <c r="H64" s="837">
        <v>1</v>
      </c>
      <c r="I64" s="849"/>
      <c r="J64" s="849"/>
      <c r="K64" s="837">
        <v>0</v>
      </c>
      <c r="L64" s="849">
        <v>1</v>
      </c>
      <c r="M64" s="850">
        <v>35.11</v>
      </c>
    </row>
    <row r="65" spans="1:13" ht="14.4" customHeight="1" x14ac:dyDescent="0.3">
      <c r="A65" s="831" t="s">
        <v>851</v>
      </c>
      <c r="B65" s="832" t="s">
        <v>1365</v>
      </c>
      <c r="C65" s="832" t="s">
        <v>1100</v>
      </c>
      <c r="D65" s="832" t="s">
        <v>955</v>
      </c>
      <c r="E65" s="832" t="s">
        <v>1101</v>
      </c>
      <c r="F65" s="849">
        <v>1</v>
      </c>
      <c r="G65" s="849">
        <v>117.03</v>
      </c>
      <c r="H65" s="837">
        <v>1</v>
      </c>
      <c r="I65" s="849"/>
      <c r="J65" s="849"/>
      <c r="K65" s="837">
        <v>0</v>
      </c>
      <c r="L65" s="849">
        <v>1</v>
      </c>
      <c r="M65" s="850">
        <v>117.03</v>
      </c>
    </row>
    <row r="66" spans="1:13" ht="14.4" customHeight="1" x14ac:dyDescent="0.3">
      <c r="A66" s="831" t="s">
        <v>851</v>
      </c>
      <c r="B66" s="832" t="s">
        <v>1366</v>
      </c>
      <c r="C66" s="832" t="s">
        <v>1007</v>
      </c>
      <c r="D66" s="832" t="s">
        <v>930</v>
      </c>
      <c r="E66" s="832" t="s">
        <v>963</v>
      </c>
      <c r="F66" s="849"/>
      <c r="G66" s="849"/>
      <c r="H66" s="837">
        <v>0</v>
      </c>
      <c r="I66" s="849">
        <v>3</v>
      </c>
      <c r="J66" s="849">
        <v>430.99</v>
      </c>
      <c r="K66" s="837">
        <v>1</v>
      </c>
      <c r="L66" s="849">
        <v>3</v>
      </c>
      <c r="M66" s="850">
        <v>430.99</v>
      </c>
    </row>
    <row r="67" spans="1:13" ht="14.4" customHeight="1" x14ac:dyDescent="0.3">
      <c r="A67" s="831" t="s">
        <v>851</v>
      </c>
      <c r="B67" s="832" t="s">
        <v>1367</v>
      </c>
      <c r="C67" s="832" t="s">
        <v>1008</v>
      </c>
      <c r="D67" s="832" t="s">
        <v>922</v>
      </c>
      <c r="E67" s="832" t="s">
        <v>1009</v>
      </c>
      <c r="F67" s="849"/>
      <c r="G67" s="849"/>
      <c r="H67" s="837">
        <v>0</v>
      </c>
      <c r="I67" s="849">
        <v>3</v>
      </c>
      <c r="J67" s="849">
        <v>655.86</v>
      </c>
      <c r="K67" s="837">
        <v>1</v>
      </c>
      <c r="L67" s="849">
        <v>3</v>
      </c>
      <c r="M67" s="850">
        <v>655.86</v>
      </c>
    </row>
    <row r="68" spans="1:13" ht="14.4" customHeight="1" x14ac:dyDescent="0.3">
      <c r="A68" s="831" t="s">
        <v>851</v>
      </c>
      <c r="B68" s="832" t="s">
        <v>1367</v>
      </c>
      <c r="C68" s="832" t="s">
        <v>1174</v>
      </c>
      <c r="D68" s="832" t="s">
        <v>922</v>
      </c>
      <c r="E68" s="832" t="s">
        <v>1175</v>
      </c>
      <c r="F68" s="849"/>
      <c r="G68" s="849"/>
      <c r="H68" s="837">
        <v>0</v>
      </c>
      <c r="I68" s="849">
        <v>2</v>
      </c>
      <c r="J68" s="849">
        <v>874.46</v>
      </c>
      <c r="K68" s="837">
        <v>1</v>
      </c>
      <c r="L68" s="849">
        <v>2</v>
      </c>
      <c r="M68" s="850">
        <v>874.46</v>
      </c>
    </row>
    <row r="69" spans="1:13" ht="14.4" customHeight="1" x14ac:dyDescent="0.3">
      <c r="A69" s="831" t="s">
        <v>851</v>
      </c>
      <c r="B69" s="832" t="s">
        <v>1368</v>
      </c>
      <c r="C69" s="832" t="s">
        <v>947</v>
      </c>
      <c r="D69" s="832" t="s">
        <v>948</v>
      </c>
      <c r="E69" s="832" t="s">
        <v>949</v>
      </c>
      <c r="F69" s="849">
        <v>1</v>
      </c>
      <c r="G69" s="849">
        <v>196.2</v>
      </c>
      <c r="H69" s="837">
        <v>1</v>
      </c>
      <c r="I69" s="849"/>
      <c r="J69" s="849"/>
      <c r="K69" s="837">
        <v>0</v>
      </c>
      <c r="L69" s="849">
        <v>1</v>
      </c>
      <c r="M69" s="850">
        <v>196.2</v>
      </c>
    </row>
    <row r="70" spans="1:13" ht="14.4" customHeight="1" x14ac:dyDescent="0.3">
      <c r="A70" s="831" t="s">
        <v>851</v>
      </c>
      <c r="B70" s="832" t="s">
        <v>783</v>
      </c>
      <c r="C70" s="832" t="s">
        <v>860</v>
      </c>
      <c r="D70" s="832" t="s">
        <v>785</v>
      </c>
      <c r="E70" s="832" t="s">
        <v>861</v>
      </c>
      <c r="F70" s="849"/>
      <c r="G70" s="849"/>
      <c r="H70" s="837">
        <v>0</v>
      </c>
      <c r="I70" s="849">
        <v>11</v>
      </c>
      <c r="J70" s="849">
        <v>783.17000000000007</v>
      </c>
      <c r="K70" s="837">
        <v>1</v>
      </c>
      <c r="L70" s="849">
        <v>11</v>
      </c>
      <c r="M70" s="850">
        <v>783.17000000000007</v>
      </c>
    </row>
    <row r="71" spans="1:13" ht="14.4" customHeight="1" x14ac:dyDescent="0.3">
      <c r="A71" s="831" t="s">
        <v>851</v>
      </c>
      <c r="B71" s="832" t="s">
        <v>783</v>
      </c>
      <c r="C71" s="832" t="s">
        <v>784</v>
      </c>
      <c r="D71" s="832" t="s">
        <v>785</v>
      </c>
      <c r="E71" s="832" t="s">
        <v>786</v>
      </c>
      <c r="F71" s="849"/>
      <c r="G71" s="849"/>
      <c r="H71" s="837">
        <v>0</v>
      </c>
      <c r="I71" s="849">
        <v>13</v>
      </c>
      <c r="J71" s="849">
        <v>1191.02</v>
      </c>
      <c r="K71" s="837">
        <v>1</v>
      </c>
      <c r="L71" s="849">
        <v>13</v>
      </c>
      <c r="M71" s="850">
        <v>1191.02</v>
      </c>
    </row>
    <row r="72" spans="1:13" ht="14.4" customHeight="1" x14ac:dyDescent="0.3">
      <c r="A72" s="831" t="s">
        <v>851</v>
      </c>
      <c r="B72" s="832" t="s">
        <v>783</v>
      </c>
      <c r="C72" s="832" t="s">
        <v>864</v>
      </c>
      <c r="D72" s="832" t="s">
        <v>785</v>
      </c>
      <c r="E72" s="832" t="s">
        <v>865</v>
      </c>
      <c r="F72" s="849">
        <v>19</v>
      </c>
      <c r="G72" s="849">
        <v>3106.0500000000006</v>
      </c>
      <c r="H72" s="837">
        <v>1</v>
      </c>
      <c r="I72" s="849"/>
      <c r="J72" s="849"/>
      <c r="K72" s="837">
        <v>0</v>
      </c>
      <c r="L72" s="849">
        <v>19</v>
      </c>
      <c r="M72" s="850">
        <v>3106.0500000000006</v>
      </c>
    </row>
    <row r="73" spans="1:13" ht="14.4" customHeight="1" x14ac:dyDescent="0.3">
      <c r="A73" s="831" t="s">
        <v>851</v>
      </c>
      <c r="B73" s="832" t="s">
        <v>783</v>
      </c>
      <c r="C73" s="832" t="s">
        <v>866</v>
      </c>
      <c r="D73" s="832" t="s">
        <v>785</v>
      </c>
      <c r="E73" s="832" t="s">
        <v>867</v>
      </c>
      <c r="F73" s="849"/>
      <c r="G73" s="849"/>
      <c r="H73" s="837"/>
      <c r="I73" s="849">
        <v>13</v>
      </c>
      <c r="J73" s="849">
        <v>0</v>
      </c>
      <c r="K73" s="837"/>
      <c r="L73" s="849">
        <v>13</v>
      </c>
      <c r="M73" s="850">
        <v>0</v>
      </c>
    </row>
    <row r="74" spans="1:13" ht="14.4" customHeight="1" x14ac:dyDescent="0.3">
      <c r="A74" s="831" t="s">
        <v>851</v>
      </c>
      <c r="B74" s="832" t="s">
        <v>783</v>
      </c>
      <c r="C74" s="832" t="s">
        <v>868</v>
      </c>
      <c r="D74" s="832" t="s">
        <v>785</v>
      </c>
      <c r="E74" s="832" t="s">
        <v>869</v>
      </c>
      <c r="F74" s="849"/>
      <c r="G74" s="849"/>
      <c r="H74" s="837">
        <v>0</v>
      </c>
      <c r="I74" s="849">
        <v>4</v>
      </c>
      <c r="J74" s="849">
        <v>461.32</v>
      </c>
      <c r="K74" s="837">
        <v>1</v>
      </c>
      <c r="L74" s="849">
        <v>4</v>
      </c>
      <c r="M74" s="850">
        <v>461.32</v>
      </c>
    </row>
    <row r="75" spans="1:13" ht="14.4" customHeight="1" x14ac:dyDescent="0.3">
      <c r="A75" s="831" t="s">
        <v>851</v>
      </c>
      <c r="B75" s="832" t="s">
        <v>783</v>
      </c>
      <c r="C75" s="832" t="s">
        <v>787</v>
      </c>
      <c r="D75" s="832" t="s">
        <v>788</v>
      </c>
      <c r="E75" s="832" t="s">
        <v>789</v>
      </c>
      <c r="F75" s="849"/>
      <c r="G75" s="849"/>
      <c r="H75" s="837">
        <v>0</v>
      </c>
      <c r="I75" s="849">
        <v>78</v>
      </c>
      <c r="J75" s="849">
        <v>7988.6400000000012</v>
      </c>
      <c r="K75" s="837">
        <v>1</v>
      </c>
      <c r="L75" s="849">
        <v>78</v>
      </c>
      <c r="M75" s="850">
        <v>7988.6400000000012</v>
      </c>
    </row>
    <row r="76" spans="1:13" ht="14.4" customHeight="1" x14ac:dyDescent="0.3">
      <c r="A76" s="831" t="s">
        <v>851</v>
      </c>
      <c r="B76" s="832" t="s">
        <v>783</v>
      </c>
      <c r="C76" s="832" t="s">
        <v>792</v>
      </c>
      <c r="D76" s="832" t="s">
        <v>788</v>
      </c>
      <c r="E76" s="832" t="s">
        <v>793</v>
      </c>
      <c r="F76" s="849"/>
      <c r="G76" s="849"/>
      <c r="H76" s="837">
        <v>0</v>
      </c>
      <c r="I76" s="849">
        <v>153</v>
      </c>
      <c r="J76" s="849">
        <v>12493.29</v>
      </c>
      <c r="K76" s="837">
        <v>1</v>
      </c>
      <c r="L76" s="849">
        <v>153</v>
      </c>
      <c r="M76" s="850">
        <v>12493.29</v>
      </c>
    </row>
    <row r="77" spans="1:13" ht="14.4" customHeight="1" x14ac:dyDescent="0.3">
      <c r="A77" s="831" t="s">
        <v>851</v>
      </c>
      <c r="B77" s="832" t="s">
        <v>783</v>
      </c>
      <c r="C77" s="832" t="s">
        <v>874</v>
      </c>
      <c r="D77" s="832" t="s">
        <v>785</v>
      </c>
      <c r="E77" s="832" t="s">
        <v>873</v>
      </c>
      <c r="F77" s="849"/>
      <c r="G77" s="849"/>
      <c r="H77" s="837">
        <v>0</v>
      </c>
      <c r="I77" s="849">
        <v>6</v>
      </c>
      <c r="J77" s="849">
        <v>363.36</v>
      </c>
      <c r="K77" s="837">
        <v>1</v>
      </c>
      <c r="L77" s="849">
        <v>6</v>
      </c>
      <c r="M77" s="850">
        <v>363.36</v>
      </c>
    </row>
    <row r="78" spans="1:13" ht="14.4" customHeight="1" x14ac:dyDescent="0.3">
      <c r="A78" s="831" t="s">
        <v>851</v>
      </c>
      <c r="B78" s="832" t="s">
        <v>783</v>
      </c>
      <c r="C78" s="832" t="s">
        <v>875</v>
      </c>
      <c r="D78" s="832" t="s">
        <v>785</v>
      </c>
      <c r="E78" s="832" t="s">
        <v>789</v>
      </c>
      <c r="F78" s="849">
        <v>16</v>
      </c>
      <c r="G78" s="849">
        <v>1638.53</v>
      </c>
      <c r="H78" s="837">
        <v>1</v>
      </c>
      <c r="I78" s="849"/>
      <c r="J78" s="849"/>
      <c r="K78" s="837">
        <v>0</v>
      </c>
      <c r="L78" s="849">
        <v>16</v>
      </c>
      <c r="M78" s="850">
        <v>1638.53</v>
      </c>
    </row>
    <row r="79" spans="1:13" ht="14.4" customHeight="1" x14ac:dyDescent="0.3">
      <c r="A79" s="831" t="s">
        <v>851</v>
      </c>
      <c r="B79" s="832" t="s">
        <v>783</v>
      </c>
      <c r="C79" s="832" t="s">
        <v>794</v>
      </c>
      <c r="D79" s="832" t="s">
        <v>785</v>
      </c>
      <c r="E79" s="832" t="s">
        <v>791</v>
      </c>
      <c r="F79" s="849"/>
      <c r="G79" s="849"/>
      <c r="H79" s="837">
        <v>0</v>
      </c>
      <c r="I79" s="849">
        <v>12</v>
      </c>
      <c r="J79" s="849">
        <v>576.92000000000007</v>
      </c>
      <c r="K79" s="837">
        <v>1</v>
      </c>
      <c r="L79" s="849">
        <v>12</v>
      </c>
      <c r="M79" s="850">
        <v>576.92000000000007</v>
      </c>
    </row>
    <row r="80" spans="1:13" ht="14.4" customHeight="1" x14ac:dyDescent="0.3">
      <c r="A80" s="831" t="s">
        <v>851</v>
      </c>
      <c r="B80" s="832" t="s">
        <v>783</v>
      </c>
      <c r="C80" s="832" t="s">
        <v>876</v>
      </c>
      <c r="D80" s="832" t="s">
        <v>785</v>
      </c>
      <c r="E80" s="832" t="s">
        <v>871</v>
      </c>
      <c r="F80" s="849"/>
      <c r="G80" s="849"/>
      <c r="H80" s="837">
        <v>0</v>
      </c>
      <c r="I80" s="849">
        <v>26</v>
      </c>
      <c r="J80" s="849">
        <v>3151.61</v>
      </c>
      <c r="K80" s="837">
        <v>1</v>
      </c>
      <c r="L80" s="849">
        <v>26</v>
      </c>
      <c r="M80" s="850">
        <v>3151.61</v>
      </c>
    </row>
    <row r="81" spans="1:13" ht="14.4" customHeight="1" x14ac:dyDescent="0.3">
      <c r="A81" s="831" t="s">
        <v>851</v>
      </c>
      <c r="B81" s="832" t="s">
        <v>783</v>
      </c>
      <c r="C81" s="832" t="s">
        <v>877</v>
      </c>
      <c r="D81" s="832" t="s">
        <v>785</v>
      </c>
      <c r="E81" s="832" t="s">
        <v>878</v>
      </c>
      <c r="F81" s="849">
        <v>32</v>
      </c>
      <c r="G81" s="849">
        <v>2611.3600000000006</v>
      </c>
      <c r="H81" s="837">
        <v>1</v>
      </c>
      <c r="I81" s="849"/>
      <c r="J81" s="849"/>
      <c r="K81" s="837">
        <v>0</v>
      </c>
      <c r="L81" s="849">
        <v>32</v>
      </c>
      <c r="M81" s="850">
        <v>2611.3600000000006</v>
      </c>
    </row>
    <row r="82" spans="1:13" ht="14.4" customHeight="1" x14ac:dyDescent="0.3">
      <c r="A82" s="831" t="s">
        <v>851</v>
      </c>
      <c r="B82" s="832" t="s">
        <v>783</v>
      </c>
      <c r="C82" s="832" t="s">
        <v>870</v>
      </c>
      <c r="D82" s="832" t="s">
        <v>788</v>
      </c>
      <c r="E82" s="832" t="s">
        <v>871</v>
      </c>
      <c r="F82" s="849"/>
      <c r="G82" s="849"/>
      <c r="H82" s="837">
        <v>0</v>
      </c>
      <c r="I82" s="849">
        <v>153</v>
      </c>
      <c r="J82" s="849">
        <v>18785.939999999999</v>
      </c>
      <c r="K82" s="837">
        <v>1</v>
      </c>
      <c r="L82" s="849">
        <v>153</v>
      </c>
      <c r="M82" s="850">
        <v>18785.939999999999</v>
      </c>
    </row>
    <row r="83" spans="1:13" ht="14.4" customHeight="1" x14ac:dyDescent="0.3">
      <c r="A83" s="831" t="s">
        <v>851</v>
      </c>
      <c r="B83" s="832" t="s">
        <v>783</v>
      </c>
      <c r="C83" s="832" t="s">
        <v>872</v>
      </c>
      <c r="D83" s="832" t="s">
        <v>788</v>
      </c>
      <c r="E83" s="832" t="s">
        <v>873</v>
      </c>
      <c r="F83" s="849"/>
      <c r="G83" s="849"/>
      <c r="H83" s="837">
        <v>0</v>
      </c>
      <c r="I83" s="849">
        <v>7</v>
      </c>
      <c r="J83" s="849">
        <v>422.63</v>
      </c>
      <c r="K83" s="837">
        <v>1</v>
      </c>
      <c r="L83" s="849">
        <v>7</v>
      </c>
      <c r="M83" s="850">
        <v>422.63</v>
      </c>
    </row>
    <row r="84" spans="1:13" ht="14.4" customHeight="1" x14ac:dyDescent="0.3">
      <c r="A84" s="831" t="s">
        <v>851</v>
      </c>
      <c r="B84" s="832" t="s">
        <v>783</v>
      </c>
      <c r="C84" s="832" t="s">
        <v>790</v>
      </c>
      <c r="D84" s="832" t="s">
        <v>788</v>
      </c>
      <c r="E84" s="832" t="s">
        <v>791</v>
      </c>
      <c r="F84" s="849"/>
      <c r="G84" s="849"/>
      <c r="H84" s="837">
        <v>0</v>
      </c>
      <c r="I84" s="849">
        <v>4</v>
      </c>
      <c r="J84" s="849">
        <v>187.29</v>
      </c>
      <c r="K84" s="837">
        <v>1</v>
      </c>
      <c r="L84" s="849">
        <v>4</v>
      </c>
      <c r="M84" s="850">
        <v>187.29</v>
      </c>
    </row>
    <row r="85" spans="1:13" ht="14.4" customHeight="1" x14ac:dyDescent="0.3">
      <c r="A85" s="831" t="s">
        <v>851</v>
      </c>
      <c r="B85" s="832" t="s">
        <v>783</v>
      </c>
      <c r="C85" s="832" t="s">
        <v>890</v>
      </c>
      <c r="D85" s="832" t="s">
        <v>891</v>
      </c>
      <c r="E85" s="832" t="s">
        <v>793</v>
      </c>
      <c r="F85" s="849">
        <v>11</v>
      </c>
      <c r="G85" s="849">
        <v>900.23000000000013</v>
      </c>
      <c r="H85" s="837">
        <v>1</v>
      </c>
      <c r="I85" s="849"/>
      <c r="J85" s="849"/>
      <c r="K85" s="837">
        <v>0</v>
      </c>
      <c r="L85" s="849">
        <v>11</v>
      </c>
      <c r="M85" s="850">
        <v>900.23000000000013</v>
      </c>
    </row>
    <row r="86" spans="1:13" ht="14.4" customHeight="1" x14ac:dyDescent="0.3">
      <c r="A86" s="831" t="s">
        <v>851</v>
      </c>
      <c r="B86" s="832" t="s">
        <v>783</v>
      </c>
      <c r="C86" s="832" t="s">
        <v>1152</v>
      </c>
      <c r="D86" s="832" t="s">
        <v>891</v>
      </c>
      <c r="E86" s="832" t="s">
        <v>791</v>
      </c>
      <c r="F86" s="849">
        <v>11</v>
      </c>
      <c r="G86" s="849">
        <v>518.81000000000006</v>
      </c>
      <c r="H86" s="837">
        <v>1</v>
      </c>
      <c r="I86" s="849"/>
      <c r="J86" s="849"/>
      <c r="K86" s="837">
        <v>0</v>
      </c>
      <c r="L86" s="849">
        <v>11</v>
      </c>
      <c r="M86" s="850">
        <v>518.81000000000006</v>
      </c>
    </row>
    <row r="87" spans="1:13" ht="14.4" customHeight="1" x14ac:dyDescent="0.3">
      <c r="A87" s="831" t="s">
        <v>851</v>
      </c>
      <c r="B87" s="832" t="s">
        <v>1371</v>
      </c>
      <c r="C87" s="832" t="s">
        <v>1088</v>
      </c>
      <c r="D87" s="832" t="s">
        <v>1089</v>
      </c>
      <c r="E87" s="832" t="s">
        <v>1090</v>
      </c>
      <c r="F87" s="849"/>
      <c r="G87" s="849"/>
      <c r="H87" s="837">
        <v>0</v>
      </c>
      <c r="I87" s="849">
        <v>1</v>
      </c>
      <c r="J87" s="849">
        <v>111.22</v>
      </c>
      <c r="K87" s="837">
        <v>1</v>
      </c>
      <c r="L87" s="849">
        <v>1</v>
      </c>
      <c r="M87" s="850">
        <v>111.22</v>
      </c>
    </row>
    <row r="88" spans="1:13" ht="14.4" customHeight="1" x14ac:dyDescent="0.3">
      <c r="A88" s="831" t="s">
        <v>851</v>
      </c>
      <c r="B88" s="832" t="s">
        <v>1371</v>
      </c>
      <c r="C88" s="832" t="s">
        <v>1091</v>
      </c>
      <c r="D88" s="832" t="s">
        <v>1092</v>
      </c>
      <c r="E88" s="832" t="s">
        <v>1093</v>
      </c>
      <c r="F88" s="849">
        <v>1</v>
      </c>
      <c r="G88" s="849">
        <v>149.52000000000001</v>
      </c>
      <c r="H88" s="837">
        <v>1</v>
      </c>
      <c r="I88" s="849"/>
      <c r="J88" s="849"/>
      <c r="K88" s="837">
        <v>0</v>
      </c>
      <c r="L88" s="849">
        <v>1</v>
      </c>
      <c r="M88" s="850">
        <v>149.52000000000001</v>
      </c>
    </row>
    <row r="89" spans="1:13" ht="14.4" customHeight="1" x14ac:dyDescent="0.3">
      <c r="A89" s="831" t="s">
        <v>851</v>
      </c>
      <c r="B89" s="832" t="s">
        <v>795</v>
      </c>
      <c r="C89" s="832" t="s">
        <v>1162</v>
      </c>
      <c r="D89" s="832" t="s">
        <v>1163</v>
      </c>
      <c r="E89" s="832" t="s">
        <v>1164</v>
      </c>
      <c r="F89" s="849">
        <v>2</v>
      </c>
      <c r="G89" s="849">
        <v>96.84</v>
      </c>
      <c r="H89" s="837">
        <v>1</v>
      </c>
      <c r="I89" s="849"/>
      <c r="J89" s="849"/>
      <c r="K89" s="837">
        <v>0</v>
      </c>
      <c r="L89" s="849">
        <v>2</v>
      </c>
      <c r="M89" s="850">
        <v>96.84</v>
      </c>
    </row>
    <row r="90" spans="1:13" ht="14.4" customHeight="1" x14ac:dyDescent="0.3">
      <c r="A90" s="831" t="s">
        <v>851</v>
      </c>
      <c r="B90" s="832" t="s">
        <v>804</v>
      </c>
      <c r="C90" s="832" t="s">
        <v>805</v>
      </c>
      <c r="D90" s="832" t="s">
        <v>685</v>
      </c>
      <c r="E90" s="832" t="s">
        <v>806</v>
      </c>
      <c r="F90" s="849"/>
      <c r="G90" s="849"/>
      <c r="H90" s="837"/>
      <c r="I90" s="849">
        <v>2</v>
      </c>
      <c r="J90" s="849">
        <v>0</v>
      </c>
      <c r="K90" s="837"/>
      <c r="L90" s="849">
        <v>2</v>
      </c>
      <c r="M90" s="850">
        <v>0</v>
      </c>
    </row>
    <row r="91" spans="1:13" ht="14.4" customHeight="1" x14ac:dyDescent="0.3">
      <c r="A91" s="831" t="s">
        <v>851</v>
      </c>
      <c r="B91" s="832" t="s">
        <v>804</v>
      </c>
      <c r="C91" s="832" t="s">
        <v>1187</v>
      </c>
      <c r="D91" s="832" t="s">
        <v>1188</v>
      </c>
      <c r="E91" s="832" t="s">
        <v>949</v>
      </c>
      <c r="F91" s="849">
        <v>2</v>
      </c>
      <c r="G91" s="849">
        <v>0</v>
      </c>
      <c r="H91" s="837"/>
      <c r="I91" s="849"/>
      <c r="J91" s="849"/>
      <c r="K91" s="837"/>
      <c r="L91" s="849">
        <v>2</v>
      </c>
      <c r="M91" s="850">
        <v>0</v>
      </c>
    </row>
    <row r="92" spans="1:13" ht="14.4" customHeight="1" x14ac:dyDescent="0.3">
      <c r="A92" s="831" t="s">
        <v>851</v>
      </c>
      <c r="B92" s="832" t="s">
        <v>1373</v>
      </c>
      <c r="C92" s="832" t="s">
        <v>1176</v>
      </c>
      <c r="D92" s="832" t="s">
        <v>1177</v>
      </c>
      <c r="E92" s="832" t="s">
        <v>1178</v>
      </c>
      <c r="F92" s="849">
        <v>1</v>
      </c>
      <c r="G92" s="849">
        <v>238.44</v>
      </c>
      <c r="H92" s="837">
        <v>1</v>
      </c>
      <c r="I92" s="849"/>
      <c r="J92" s="849"/>
      <c r="K92" s="837">
        <v>0</v>
      </c>
      <c r="L92" s="849">
        <v>1</v>
      </c>
      <c r="M92" s="850">
        <v>238.44</v>
      </c>
    </row>
    <row r="93" spans="1:13" ht="14.4" customHeight="1" x14ac:dyDescent="0.3">
      <c r="A93" s="831" t="s">
        <v>851</v>
      </c>
      <c r="B93" s="832" t="s">
        <v>1380</v>
      </c>
      <c r="C93" s="832" t="s">
        <v>1103</v>
      </c>
      <c r="D93" s="832" t="s">
        <v>1104</v>
      </c>
      <c r="E93" s="832" t="s">
        <v>1105</v>
      </c>
      <c r="F93" s="849"/>
      <c r="G93" s="849"/>
      <c r="H93" s="837">
        <v>0</v>
      </c>
      <c r="I93" s="849">
        <v>2</v>
      </c>
      <c r="J93" s="849">
        <v>414.9</v>
      </c>
      <c r="K93" s="837">
        <v>1</v>
      </c>
      <c r="L93" s="849">
        <v>2</v>
      </c>
      <c r="M93" s="850">
        <v>414.9</v>
      </c>
    </row>
    <row r="94" spans="1:13" ht="14.4" customHeight="1" x14ac:dyDescent="0.3">
      <c r="A94" s="831" t="s">
        <v>851</v>
      </c>
      <c r="B94" s="832" t="s">
        <v>1376</v>
      </c>
      <c r="C94" s="832" t="s">
        <v>1033</v>
      </c>
      <c r="D94" s="832" t="s">
        <v>1034</v>
      </c>
      <c r="E94" s="832" t="s">
        <v>1035</v>
      </c>
      <c r="F94" s="849"/>
      <c r="G94" s="849"/>
      <c r="H94" s="837">
        <v>0</v>
      </c>
      <c r="I94" s="849">
        <v>1</v>
      </c>
      <c r="J94" s="849">
        <v>133.94</v>
      </c>
      <c r="K94" s="837">
        <v>1</v>
      </c>
      <c r="L94" s="849">
        <v>1</v>
      </c>
      <c r="M94" s="850">
        <v>133.94</v>
      </c>
    </row>
    <row r="95" spans="1:13" ht="14.4" customHeight="1" x14ac:dyDescent="0.3">
      <c r="A95" s="831" t="s">
        <v>853</v>
      </c>
      <c r="B95" s="832" t="s">
        <v>783</v>
      </c>
      <c r="C95" s="832" t="s">
        <v>860</v>
      </c>
      <c r="D95" s="832" t="s">
        <v>785</v>
      </c>
      <c r="E95" s="832" t="s">
        <v>861</v>
      </c>
      <c r="F95" s="849"/>
      <c r="G95" s="849"/>
      <c r="H95" s="837">
        <v>0</v>
      </c>
      <c r="I95" s="849">
        <v>3</v>
      </c>
      <c r="J95" s="849">
        <v>217.70999999999998</v>
      </c>
      <c r="K95" s="837">
        <v>1</v>
      </c>
      <c r="L95" s="849">
        <v>3</v>
      </c>
      <c r="M95" s="850">
        <v>217.70999999999998</v>
      </c>
    </row>
    <row r="96" spans="1:13" ht="14.4" customHeight="1" x14ac:dyDescent="0.3">
      <c r="A96" s="831" t="s">
        <v>853</v>
      </c>
      <c r="B96" s="832" t="s">
        <v>783</v>
      </c>
      <c r="C96" s="832" t="s">
        <v>784</v>
      </c>
      <c r="D96" s="832" t="s">
        <v>785</v>
      </c>
      <c r="E96" s="832" t="s">
        <v>786</v>
      </c>
      <c r="F96" s="849"/>
      <c r="G96" s="849"/>
      <c r="H96" s="837">
        <v>0</v>
      </c>
      <c r="I96" s="849">
        <v>1</v>
      </c>
      <c r="J96" s="849">
        <v>88.51</v>
      </c>
      <c r="K96" s="837">
        <v>1</v>
      </c>
      <c r="L96" s="849">
        <v>1</v>
      </c>
      <c r="M96" s="850">
        <v>88.51</v>
      </c>
    </row>
    <row r="97" spans="1:13" ht="14.4" customHeight="1" x14ac:dyDescent="0.3">
      <c r="A97" s="831" t="s">
        <v>853</v>
      </c>
      <c r="B97" s="832" t="s">
        <v>783</v>
      </c>
      <c r="C97" s="832" t="s">
        <v>866</v>
      </c>
      <c r="D97" s="832" t="s">
        <v>785</v>
      </c>
      <c r="E97" s="832" t="s">
        <v>867</v>
      </c>
      <c r="F97" s="849"/>
      <c r="G97" s="849"/>
      <c r="H97" s="837"/>
      <c r="I97" s="849">
        <v>1</v>
      </c>
      <c r="J97" s="849">
        <v>0</v>
      </c>
      <c r="K97" s="837"/>
      <c r="L97" s="849">
        <v>1</v>
      </c>
      <c r="M97" s="850">
        <v>0</v>
      </c>
    </row>
    <row r="98" spans="1:13" ht="14.4" customHeight="1" x14ac:dyDescent="0.3">
      <c r="A98" s="831" t="s">
        <v>853</v>
      </c>
      <c r="B98" s="832" t="s">
        <v>783</v>
      </c>
      <c r="C98" s="832" t="s">
        <v>868</v>
      </c>
      <c r="D98" s="832" t="s">
        <v>785</v>
      </c>
      <c r="E98" s="832" t="s">
        <v>869</v>
      </c>
      <c r="F98" s="849"/>
      <c r="G98" s="849"/>
      <c r="H98" s="837">
        <v>0</v>
      </c>
      <c r="I98" s="849">
        <v>1</v>
      </c>
      <c r="J98" s="849">
        <v>115.33</v>
      </c>
      <c r="K98" s="837">
        <v>1</v>
      </c>
      <c r="L98" s="849">
        <v>1</v>
      </c>
      <c r="M98" s="850">
        <v>115.33</v>
      </c>
    </row>
    <row r="99" spans="1:13" ht="14.4" customHeight="1" x14ac:dyDescent="0.3">
      <c r="A99" s="831" t="s">
        <v>853</v>
      </c>
      <c r="B99" s="832" t="s">
        <v>783</v>
      </c>
      <c r="C99" s="832" t="s">
        <v>787</v>
      </c>
      <c r="D99" s="832" t="s">
        <v>788</v>
      </c>
      <c r="E99" s="832" t="s">
        <v>789</v>
      </c>
      <c r="F99" s="849"/>
      <c r="G99" s="849"/>
      <c r="H99" s="837">
        <v>0</v>
      </c>
      <c r="I99" s="849">
        <v>3</v>
      </c>
      <c r="J99" s="849">
        <v>302.79000000000002</v>
      </c>
      <c r="K99" s="837">
        <v>1</v>
      </c>
      <c r="L99" s="849">
        <v>3</v>
      </c>
      <c r="M99" s="850">
        <v>302.79000000000002</v>
      </c>
    </row>
    <row r="100" spans="1:13" ht="14.4" customHeight="1" x14ac:dyDescent="0.3">
      <c r="A100" s="831" t="s">
        <v>853</v>
      </c>
      <c r="B100" s="832" t="s">
        <v>783</v>
      </c>
      <c r="C100" s="832" t="s">
        <v>792</v>
      </c>
      <c r="D100" s="832" t="s">
        <v>788</v>
      </c>
      <c r="E100" s="832" t="s">
        <v>793</v>
      </c>
      <c r="F100" s="849"/>
      <c r="G100" s="849"/>
      <c r="H100" s="837">
        <v>0</v>
      </c>
      <c r="I100" s="849">
        <v>5</v>
      </c>
      <c r="J100" s="849">
        <v>405.45000000000005</v>
      </c>
      <c r="K100" s="837">
        <v>1</v>
      </c>
      <c r="L100" s="849">
        <v>5</v>
      </c>
      <c r="M100" s="850">
        <v>405.45000000000005</v>
      </c>
    </row>
    <row r="101" spans="1:13" ht="14.4" customHeight="1" x14ac:dyDescent="0.3">
      <c r="A101" s="831" t="s">
        <v>853</v>
      </c>
      <c r="B101" s="832" t="s">
        <v>783</v>
      </c>
      <c r="C101" s="832" t="s">
        <v>870</v>
      </c>
      <c r="D101" s="832" t="s">
        <v>788</v>
      </c>
      <c r="E101" s="832" t="s">
        <v>871</v>
      </c>
      <c r="F101" s="849"/>
      <c r="G101" s="849"/>
      <c r="H101" s="837">
        <v>0</v>
      </c>
      <c r="I101" s="849">
        <v>3</v>
      </c>
      <c r="J101" s="849">
        <v>363.35</v>
      </c>
      <c r="K101" s="837">
        <v>1</v>
      </c>
      <c r="L101" s="849">
        <v>3</v>
      </c>
      <c r="M101" s="850">
        <v>363.35</v>
      </c>
    </row>
    <row r="102" spans="1:13" ht="14.4" customHeight="1" x14ac:dyDescent="0.3">
      <c r="A102" s="831" t="s">
        <v>853</v>
      </c>
      <c r="B102" s="832" t="s">
        <v>783</v>
      </c>
      <c r="C102" s="832" t="s">
        <v>872</v>
      </c>
      <c r="D102" s="832" t="s">
        <v>788</v>
      </c>
      <c r="E102" s="832" t="s">
        <v>873</v>
      </c>
      <c r="F102" s="849"/>
      <c r="G102" s="849"/>
      <c r="H102" s="837">
        <v>0</v>
      </c>
      <c r="I102" s="849">
        <v>3</v>
      </c>
      <c r="J102" s="849">
        <v>185.55</v>
      </c>
      <c r="K102" s="837">
        <v>1</v>
      </c>
      <c r="L102" s="849">
        <v>3</v>
      </c>
      <c r="M102" s="850">
        <v>185.55</v>
      </c>
    </row>
    <row r="103" spans="1:13" ht="14.4" customHeight="1" x14ac:dyDescent="0.3">
      <c r="A103" s="831" t="s">
        <v>853</v>
      </c>
      <c r="B103" s="832" t="s">
        <v>783</v>
      </c>
      <c r="C103" s="832" t="s">
        <v>790</v>
      </c>
      <c r="D103" s="832" t="s">
        <v>788</v>
      </c>
      <c r="E103" s="832" t="s">
        <v>791</v>
      </c>
      <c r="F103" s="849"/>
      <c r="G103" s="849"/>
      <c r="H103" s="837">
        <v>0</v>
      </c>
      <c r="I103" s="849">
        <v>4</v>
      </c>
      <c r="J103" s="849">
        <v>190.3</v>
      </c>
      <c r="K103" s="837">
        <v>1</v>
      </c>
      <c r="L103" s="849">
        <v>4</v>
      </c>
      <c r="M103" s="850">
        <v>190.3</v>
      </c>
    </row>
    <row r="104" spans="1:13" ht="14.4" customHeight="1" x14ac:dyDescent="0.3">
      <c r="A104" s="831" t="s">
        <v>853</v>
      </c>
      <c r="B104" s="832" t="s">
        <v>1381</v>
      </c>
      <c r="C104" s="832" t="s">
        <v>1200</v>
      </c>
      <c r="D104" s="832" t="s">
        <v>1201</v>
      </c>
      <c r="E104" s="832" t="s">
        <v>1202</v>
      </c>
      <c r="F104" s="849"/>
      <c r="G104" s="849"/>
      <c r="H104" s="837">
        <v>0</v>
      </c>
      <c r="I104" s="849">
        <v>1</v>
      </c>
      <c r="J104" s="849">
        <v>96.84</v>
      </c>
      <c r="K104" s="837">
        <v>1</v>
      </c>
      <c r="L104" s="849">
        <v>1</v>
      </c>
      <c r="M104" s="850">
        <v>96.84</v>
      </c>
    </row>
    <row r="105" spans="1:13" ht="14.4" customHeight="1" x14ac:dyDescent="0.3">
      <c r="A105" s="831" t="s">
        <v>854</v>
      </c>
      <c r="B105" s="832" t="s">
        <v>1382</v>
      </c>
      <c r="C105" s="832" t="s">
        <v>1239</v>
      </c>
      <c r="D105" s="832" t="s">
        <v>1240</v>
      </c>
      <c r="E105" s="832" t="s">
        <v>1241</v>
      </c>
      <c r="F105" s="849"/>
      <c r="G105" s="849"/>
      <c r="H105" s="837">
        <v>0</v>
      </c>
      <c r="I105" s="849">
        <v>1</v>
      </c>
      <c r="J105" s="849">
        <v>28.81</v>
      </c>
      <c r="K105" s="837">
        <v>1</v>
      </c>
      <c r="L105" s="849">
        <v>1</v>
      </c>
      <c r="M105" s="850">
        <v>28.81</v>
      </c>
    </row>
    <row r="106" spans="1:13" ht="14.4" customHeight="1" x14ac:dyDescent="0.3">
      <c r="A106" s="831" t="s">
        <v>854</v>
      </c>
      <c r="B106" s="832" t="s">
        <v>1383</v>
      </c>
      <c r="C106" s="832" t="s">
        <v>1235</v>
      </c>
      <c r="D106" s="832" t="s">
        <v>1236</v>
      </c>
      <c r="E106" s="832" t="s">
        <v>1237</v>
      </c>
      <c r="F106" s="849">
        <v>2</v>
      </c>
      <c r="G106" s="849">
        <v>1656.42</v>
      </c>
      <c r="H106" s="837">
        <v>1</v>
      </c>
      <c r="I106" s="849"/>
      <c r="J106" s="849"/>
      <c r="K106" s="837">
        <v>0</v>
      </c>
      <c r="L106" s="849">
        <v>2</v>
      </c>
      <c r="M106" s="850">
        <v>1656.42</v>
      </c>
    </row>
    <row r="107" spans="1:13" ht="14.4" customHeight="1" x14ac:dyDescent="0.3">
      <c r="A107" s="831" t="s">
        <v>854</v>
      </c>
      <c r="B107" s="832" t="s">
        <v>1365</v>
      </c>
      <c r="C107" s="832" t="s">
        <v>900</v>
      </c>
      <c r="D107" s="832" t="s">
        <v>901</v>
      </c>
      <c r="E107" s="832" t="s">
        <v>902</v>
      </c>
      <c r="F107" s="849"/>
      <c r="G107" s="849"/>
      <c r="H107" s="837">
        <v>0</v>
      </c>
      <c r="I107" s="849">
        <v>1</v>
      </c>
      <c r="J107" s="849">
        <v>35.11</v>
      </c>
      <c r="K107" s="837">
        <v>1</v>
      </c>
      <c r="L107" s="849">
        <v>1</v>
      </c>
      <c r="M107" s="850">
        <v>35.11</v>
      </c>
    </row>
    <row r="108" spans="1:13" ht="14.4" customHeight="1" x14ac:dyDescent="0.3">
      <c r="A108" s="831" t="s">
        <v>854</v>
      </c>
      <c r="B108" s="832" t="s">
        <v>1367</v>
      </c>
      <c r="C108" s="832" t="s">
        <v>921</v>
      </c>
      <c r="D108" s="832" t="s">
        <v>922</v>
      </c>
      <c r="E108" s="832" t="s">
        <v>923</v>
      </c>
      <c r="F108" s="849"/>
      <c r="G108" s="849"/>
      <c r="H108" s="837">
        <v>0</v>
      </c>
      <c r="I108" s="849">
        <v>2</v>
      </c>
      <c r="J108" s="849">
        <v>145.76</v>
      </c>
      <c r="K108" s="837">
        <v>1</v>
      </c>
      <c r="L108" s="849">
        <v>2</v>
      </c>
      <c r="M108" s="850">
        <v>145.76</v>
      </c>
    </row>
    <row r="109" spans="1:13" ht="14.4" customHeight="1" x14ac:dyDescent="0.3">
      <c r="A109" s="831" t="s">
        <v>854</v>
      </c>
      <c r="B109" s="832" t="s">
        <v>783</v>
      </c>
      <c r="C109" s="832" t="s">
        <v>989</v>
      </c>
      <c r="D109" s="832" t="s">
        <v>785</v>
      </c>
      <c r="E109" s="832" t="s">
        <v>990</v>
      </c>
      <c r="F109" s="849"/>
      <c r="G109" s="849"/>
      <c r="H109" s="837"/>
      <c r="I109" s="849">
        <v>3</v>
      </c>
      <c r="J109" s="849">
        <v>0</v>
      </c>
      <c r="K109" s="837"/>
      <c r="L109" s="849">
        <v>3</v>
      </c>
      <c r="M109" s="850">
        <v>0</v>
      </c>
    </row>
    <row r="110" spans="1:13" ht="14.4" customHeight="1" x14ac:dyDescent="0.3">
      <c r="A110" s="831" t="s">
        <v>854</v>
      </c>
      <c r="B110" s="832" t="s">
        <v>783</v>
      </c>
      <c r="C110" s="832" t="s">
        <v>860</v>
      </c>
      <c r="D110" s="832" t="s">
        <v>785</v>
      </c>
      <c r="E110" s="832" t="s">
        <v>861</v>
      </c>
      <c r="F110" s="849"/>
      <c r="G110" s="849"/>
      <c r="H110" s="837">
        <v>0</v>
      </c>
      <c r="I110" s="849">
        <v>8</v>
      </c>
      <c r="J110" s="849">
        <v>583.58000000000004</v>
      </c>
      <c r="K110" s="837">
        <v>1</v>
      </c>
      <c r="L110" s="849">
        <v>8</v>
      </c>
      <c r="M110" s="850">
        <v>583.58000000000004</v>
      </c>
    </row>
    <row r="111" spans="1:13" ht="14.4" customHeight="1" x14ac:dyDescent="0.3">
      <c r="A111" s="831" t="s">
        <v>854</v>
      </c>
      <c r="B111" s="832" t="s">
        <v>783</v>
      </c>
      <c r="C111" s="832" t="s">
        <v>784</v>
      </c>
      <c r="D111" s="832" t="s">
        <v>785</v>
      </c>
      <c r="E111" s="832" t="s">
        <v>786</v>
      </c>
      <c r="F111" s="849"/>
      <c r="G111" s="849"/>
      <c r="H111" s="837">
        <v>0</v>
      </c>
      <c r="I111" s="849">
        <v>3</v>
      </c>
      <c r="J111" s="849">
        <v>277.07</v>
      </c>
      <c r="K111" s="837">
        <v>1</v>
      </c>
      <c r="L111" s="849">
        <v>3</v>
      </c>
      <c r="M111" s="850">
        <v>277.07</v>
      </c>
    </row>
    <row r="112" spans="1:13" ht="14.4" customHeight="1" x14ac:dyDescent="0.3">
      <c r="A112" s="831" t="s">
        <v>854</v>
      </c>
      <c r="B112" s="832" t="s">
        <v>783</v>
      </c>
      <c r="C112" s="832" t="s">
        <v>862</v>
      </c>
      <c r="D112" s="832" t="s">
        <v>785</v>
      </c>
      <c r="E112" s="832" t="s">
        <v>863</v>
      </c>
      <c r="F112" s="849">
        <v>4</v>
      </c>
      <c r="G112" s="849">
        <v>0</v>
      </c>
      <c r="H112" s="837"/>
      <c r="I112" s="849"/>
      <c r="J112" s="849"/>
      <c r="K112" s="837"/>
      <c r="L112" s="849">
        <v>4</v>
      </c>
      <c r="M112" s="850">
        <v>0</v>
      </c>
    </row>
    <row r="113" spans="1:13" ht="14.4" customHeight="1" x14ac:dyDescent="0.3">
      <c r="A113" s="831" t="s">
        <v>854</v>
      </c>
      <c r="B113" s="832" t="s">
        <v>783</v>
      </c>
      <c r="C113" s="832" t="s">
        <v>864</v>
      </c>
      <c r="D113" s="832" t="s">
        <v>785</v>
      </c>
      <c r="E113" s="832" t="s">
        <v>865</v>
      </c>
      <c r="F113" s="849">
        <v>13</v>
      </c>
      <c r="G113" s="849">
        <v>2126.8199999999997</v>
      </c>
      <c r="H113" s="837">
        <v>1</v>
      </c>
      <c r="I113" s="849"/>
      <c r="J113" s="849"/>
      <c r="K113" s="837">
        <v>0</v>
      </c>
      <c r="L113" s="849">
        <v>13</v>
      </c>
      <c r="M113" s="850">
        <v>2126.8199999999997</v>
      </c>
    </row>
    <row r="114" spans="1:13" ht="14.4" customHeight="1" x14ac:dyDescent="0.3">
      <c r="A114" s="831" t="s">
        <v>854</v>
      </c>
      <c r="B114" s="832" t="s">
        <v>783</v>
      </c>
      <c r="C114" s="832" t="s">
        <v>866</v>
      </c>
      <c r="D114" s="832" t="s">
        <v>785</v>
      </c>
      <c r="E114" s="832" t="s">
        <v>867</v>
      </c>
      <c r="F114" s="849"/>
      <c r="G114" s="849"/>
      <c r="H114" s="837"/>
      <c r="I114" s="849">
        <v>2</v>
      </c>
      <c r="J114" s="849">
        <v>0</v>
      </c>
      <c r="K114" s="837"/>
      <c r="L114" s="849">
        <v>2</v>
      </c>
      <c r="M114" s="850">
        <v>0</v>
      </c>
    </row>
    <row r="115" spans="1:13" ht="14.4" customHeight="1" x14ac:dyDescent="0.3">
      <c r="A115" s="831" t="s">
        <v>854</v>
      </c>
      <c r="B115" s="832" t="s">
        <v>783</v>
      </c>
      <c r="C115" s="832" t="s">
        <v>787</v>
      </c>
      <c r="D115" s="832" t="s">
        <v>788</v>
      </c>
      <c r="E115" s="832" t="s">
        <v>789</v>
      </c>
      <c r="F115" s="849"/>
      <c r="G115" s="849"/>
      <c r="H115" s="837">
        <v>0</v>
      </c>
      <c r="I115" s="849">
        <v>77</v>
      </c>
      <c r="J115" s="849">
        <v>7812.4599999999982</v>
      </c>
      <c r="K115" s="837">
        <v>1</v>
      </c>
      <c r="L115" s="849">
        <v>77</v>
      </c>
      <c r="M115" s="850">
        <v>7812.4599999999982</v>
      </c>
    </row>
    <row r="116" spans="1:13" ht="14.4" customHeight="1" x14ac:dyDescent="0.3">
      <c r="A116" s="831" t="s">
        <v>854</v>
      </c>
      <c r="B116" s="832" t="s">
        <v>783</v>
      </c>
      <c r="C116" s="832" t="s">
        <v>792</v>
      </c>
      <c r="D116" s="832" t="s">
        <v>788</v>
      </c>
      <c r="E116" s="832" t="s">
        <v>793</v>
      </c>
      <c r="F116" s="849"/>
      <c r="G116" s="849"/>
      <c r="H116" s="837">
        <v>0</v>
      </c>
      <c r="I116" s="849">
        <v>132</v>
      </c>
      <c r="J116" s="849">
        <v>10674.009999999998</v>
      </c>
      <c r="K116" s="837">
        <v>1</v>
      </c>
      <c r="L116" s="849">
        <v>132</v>
      </c>
      <c r="M116" s="850">
        <v>10674.009999999998</v>
      </c>
    </row>
    <row r="117" spans="1:13" ht="14.4" customHeight="1" x14ac:dyDescent="0.3">
      <c r="A117" s="831" t="s">
        <v>854</v>
      </c>
      <c r="B117" s="832" t="s">
        <v>783</v>
      </c>
      <c r="C117" s="832" t="s">
        <v>874</v>
      </c>
      <c r="D117" s="832" t="s">
        <v>785</v>
      </c>
      <c r="E117" s="832" t="s">
        <v>873</v>
      </c>
      <c r="F117" s="849"/>
      <c r="G117" s="849"/>
      <c r="H117" s="837">
        <v>0</v>
      </c>
      <c r="I117" s="849">
        <v>13</v>
      </c>
      <c r="J117" s="849">
        <v>793.73</v>
      </c>
      <c r="K117" s="837">
        <v>1</v>
      </c>
      <c r="L117" s="849">
        <v>13</v>
      </c>
      <c r="M117" s="850">
        <v>793.73</v>
      </c>
    </row>
    <row r="118" spans="1:13" ht="14.4" customHeight="1" x14ac:dyDescent="0.3">
      <c r="A118" s="831" t="s">
        <v>854</v>
      </c>
      <c r="B118" s="832" t="s">
        <v>783</v>
      </c>
      <c r="C118" s="832" t="s">
        <v>1242</v>
      </c>
      <c r="D118" s="832" t="s">
        <v>785</v>
      </c>
      <c r="E118" s="832" t="s">
        <v>1243</v>
      </c>
      <c r="F118" s="849">
        <v>1</v>
      </c>
      <c r="G118" s="849">
        <v>0</v>
      </c>
      <c r="H118" s="837"/>
      <c r="I118" s="849"/>
      <c r="J118" s="849"/>
      <c r="K118" s="837"/>
      <c r="L118" s="849">
        <v>1</v>
      </c>
      <c r="M118" s="850">
        <v>0</v>
      </c>
    </row>
    <row r="119" spans="1:13" ht="14.4" customHeight="1" x14ac:dyDescent="0.3">
      <c r="A119" s="831" t="s">
        <v>854</v>
      </c>
      <c r="B119" s="832" t="s">
        <v>783</v>
      </c>
      <c r="C119" s="832" t="s">
        <v>875</v>
      </c>
      <c r="D119" s="832" t="s">
        <v>785</v>
      </c>
      <c r="E119" s="832" t="s">
        <v>789</v>
      </c>
      <c r="F119" s="849">
        <v>12</v>
      </c>
      <c r="G119" s="849">
        <v>1230.51</v>
      </c>
      <c r="H119" s="837">
        <v>1</v>
      </c>
      <c r="I119" s="849"/>
      <c r="J119" s="849"/>
      <c r="K119" s="837">
        <v>0</v>
      </c>
      <c r="L119" s="849">
        <v>12</v>
      </c>
      <c r="M119" s="850">
        <v>1230.51</v>
      </c>
    </row>
    <row r="120" spans="1:13" ht="14.4" customHeight="1" x14ac:dyDescent="0.3">
      <c r="A120" s="831" t="s">
        <v>854</v>
      </c>
      <c r="B120" s="832" t="s">
        <v>783</v>
      </c>
      <c r="C120" s="832" t="s">
        <v>1244</v>
      </c>
      <c r="D120" s="832" t="s">
        <v>638</v>
      </c>
      <c r="E120" s="832" t="s">
        <v>1245</v>
      </c>
      <c r="F120" s="849"/>
      <c r="G120" s="849"/>
      <c r="H120" s="837">
        <v>0</v>
      </c>
      <c r="I120" s="849">
        <v>1</v>
      </c>
      <c r="J120" s="849">
        <v>79.03</v>
      </c>
      <c r="K120" s="837">
        <v>1</v>
      </c>
      <c r="L120" s="849">
        <v>1</v>
      </c>
      <c r="M120" s="850">
        <v>79.03</v>
      </c>
    </row>
    <row r="121" spans="1:13" ht="14.4" customHeight="1" x14ac:dyDescent="0.3">
      <c r="A121" s="831" t="s">
        <v>854</v>
      </c>
      <c r="B121" s="832" t="s">
        <v>783</v>
      </c>
      <c r="C121" s="832" t="s">
        <v>876</v>
      </c>
      <c r="D121" s="832" t="s">
        <v>785</v>
      </c>
      <c r="E121" s="832" t="s">
        <v>871</v>
      </c>
      <c r="F121" s="849"/>
      <c r="G121" s="849"/>
      <c r="H121" s="837">
        <v>0</v>
      </c>
      <c r="I121" s="849">
        <v>36</v>
      </c>
      <c r="J121" s="849">
        <v>4391.12</v>
      </c>
      <c r="K121" s="837">
        <v>1</v>
      </c>
      <c r="L121" s="849">
        <v>36</v>
      </c>
      <c r="M121" s="850">
        <v>4391.12</v>
      </c>
    </row>
    <row r="122" spans="1:13" ht="14.4" customHeight="1" x14ac:dyDescent="0.3">
      <c r="A122" s="831" t="s">
        <v>854</v>
      </c>
      <c r="B122" s="832" t="s">
        <v>783</v>
      </c>
      <c r="C122" s="832" t="s">
        <v>877</v>
      </c>
      <c r="D122" s="832" t="s">
        <v>785</v>
      </c>
      <c r="E122" s="832" t="s">
        <v>878</v>
      </c>
      <c r="F122" s="849">
        <v>40</v>
      </c>
      <c r="G122" s="849">
        <v>3228.1500000000005</v>
      </c>
      <c r="H122" s="837">
        <v>1</v>
      </c>
      <c r="I122" s="849"/>
      <c r="J122" s="849"/>
      <c r="K122" s="837">
        <v>0</v>
      </c>
      <c r="L122" s="849">
        <v>40</v>
      </c>
      <c r="M122" s="850">
        <v>3228.1500000000005</v>
      </c>
    </row>
    <row r="123" spans="1:13" ht="14.4" customHeight="1" x14ac:dyDescent="0.3">
      <c r="A123" s="831" t="s">
        <v>854</v>
      </c>
      <c r="B123" s="832" t="s">
        <v>783</v>
      </c>
      <c r="C123" s="832" t="s">
        <v>870</v>
      </c>
      <c r="D123" s="832" t="s">
        <v>788</v>
      </c>
      <c r="E123" s="832" t="s">
        <v>871</v>
      </c>
      <c r="F123" s="849"/>
      <c r="G123" s="849"/>
      <c r="H123" s="837">
        <v>0</v>
      </c>
      <c r="I123" s="849">
        <v>76</v>
      </c>
      <c r="J123" s="849">
        <v>9233.2099999999991</v>
      </c>
      <c r="K123" s="837">
        <v>1</v>
      </c>
      <c r="L123" s="849">
        <v>76</v>
      </c>
      <c r="M123" s="850">
        <v>9233.2099999999991</v>
      </c>
    </row>
    <row r="124" spans="1:13" ht="14.4" customHeight="1" x14ac:dyDescent="0.3">
      <c r="A124" s="831" t="s">
        <v>854</v>
      </c>
      <c r="B124" s="832" t="s">
        <v>783</v>
      </c>
      <c r="C124" s="832" t="s">
        <v>872</v>
      </c>
      <c r="D124" s="832" t="s">
        <v>788</v>
      </c>
      <c r="E124" s="832" t="s">
        <v>873</v>
      </c>
      <c r="F124" s="849"/>
      <c r="G124" s="849"/>
      <c r="H124" s="837">
        <v>0</v>
      </c>
      <c r="I124" s="849">
        <v>13</v>
      </c>
      <c r="J124" s="849">
        <v>793.7299999999999</v>
      </c>
      <c r="K124" s="837">
        <v>1</v>
      </c>
      <c r="L124" s="849">
        <v>13</v>
      </c>
      <c r="M124" s="850">
        <v>793.7299999999999</v>
      </c>
    </row>
    <row r="125" spans="1:13" ht="14.4" customHeight="1" x14ac:dyDescent="0.3">
      <c r="A125" s="831" t="s">
        <v>854</v>
      </c>
      <c r="B125" s="832" t="s">
        <v>783</v>
      </c>
      <c r="C125" s="832" t="s">
        <v>790</v>
      </c>
      <c r="D125" s="832" t="s">
        <v>788</v>
      </c>
      <c r="E125" s="832" t="s">
        <v>791</v>
      </c>
      <c r="F125" s="849"/>
      <c r="G125" s="849"/>
      <c r="H125" s="837">
        <v>0</v>
      </c>
      <c r="I125" s="849">
        <v>7</v>
      </c>
      <c r="J125" s="849">
        <v>334.53</v>
      </c>
      <c r="K125" s="837">
        <v>1</v>
      </c>
      <c r="L125" s="849">
        <v>7</v>
      </c>
      <c r="M125" s="850">
        <v>334.53</v>
      </c>
    </row>
    <row r="126" spans="1:13" ht="14.4" customHeight="1" x14ac:dyDescent="0.3">
      <c r="A126" s="831" t="s">
        <v>854</v>
      </c>
      <c r="B126" s="832" t="s">
        <v>783</v>
      </c>
      <c r="C126" s="832" t="s">
        <v>1152</v>
      </c>
      <c r="D126" s="832" t="s">
        <v>891</v>
      </c>
      <c r="E126" s="832" t="s">
        <v>791</v>
      </c>
      <c r="F126" s="849">
        <v>6</v>
      </c>
      <c r="G126" s="849">
        <v>294.48</v>
      </c>
      <c r="H126" s="837">
        <v>1</v>
      </c>
      <c r="I126" s="849"/>
      <c r="J126" s="849"/>
      <c r="K126" s="837">
        <v>0</v>
      </c>
      <c r="L126" s="849">
        <v>6</v>
      </c>
      <c r="M126" s="850">
        <v>294.48</v>
      </c>
    </row>
    <row r="127" spans="1:13" ht="14.4" customHeight="1" x14ac:dyDescent="0.3">
      <c r="A127" s="831" t="s">
        <v>854</v>
      </c>
      <c r="B127" s="832" t="s">
        <v>783</v>
      </c>
      <c r="C127" s="832" t="s">
        <v>914</v>
      </c>
      <c r="D127" s="832" t="s">
        <v>785</v>
      </c>
      <c r="E127" s="832" t="s">
        <v>915</v>
      </c>
      <c r="F127" s="849">
        <v>1</v>
      </c>
      <c r="G127" s="849">
        <v>0</v>
      </c>
      <c r="H127" s="837"/>
      <c r="I127" s="849"/>
      <c r="J127" s="849"/>
      <c r="K127" s="837"/>
      <c r="L127" s="849">
        <v>1</v>
      </c>
      <c r="M127" s="850">
        <v>0</v>
      </c>
    </row>
    <row r="128" spans="1:13" ht="14.4" customHeight="1" x14ac:dyDescent="0.3">
      <c r="A128" s="831" t="s">
        <v>854</v>
      </c>
      <c r="B128" s="832" t="s">
        <v>1371</v>
      </c>
      <c r="C128" s="832" t="s">
        <v>1211</v>
      </c>
      <c r="D128" s="832" t="s">
        <v>944</v>
      </c>
      <c r="E128" s="832" t="s">
        <v>945</v>
      </c>
      <c r="F128" s="849"/>
      <c r="G128" s="849"/>
      <c r="H128" s="837">
        <v>0</v>
      </c>
      <c r="I128" s="849">
        <v>1</v>
      </c>
      <c r="J128" s="849">
        <v>154.36000000000001</v>
      </c>
      <c r="K128" s="837">
        <v>1</v>
      </c>
      <c r="L128" s="849">
        <v>1</v>
      </c>
      <c r="M128" s="850">
        <v>154.36000000000001</v>
      </c>
    </row>
    <row r="129" spans="1:13" ht="14.4" customHeight="1" x14ac:dyDescent="0.3">
      <c r="A129" s="831" t="s">
        <v>854</v>
      </c>
      <c r="B129" s="832" t="s">
        <v>1384</v>
      </c>
      <c r="C129" s="832" t="s">
        <v>1247</v>
      </c>
      <c r="D129" s="832" t="s">
        <v>1248</v>
      </c>
      <c r="E129" s="832" t="s">
        <v>1249</v>
      </c>
      <c r="F129" s="849">
        <v>3</v>
      </c>
      <c r="G129" s="849">
        <v>181.17000000000002</v>
      </c>
      <c r="H129" s="837">
        <v>1</v>
      </c>
      <c r="I129" s="849"/>
      <c r="J129" s="849"/>
      <c r="K129" s="837">
        <v>0</v>
      </c>
      <c r="L129" s="849">
        <v>3</v>
      </c>
      <c r="M129" s="850">
        <v>181.17000000000002</v>
      </c>
    </row>
    <row r="130" spans="1:13" ht="14.4" customHeight="1" x14ac:dyDescent="0.3">
      <c r="A130" s="831" t="s">
        <v>854</v>
      </c>
      <c r="B130" s="832" t="s">
        <v>1385</v>
      </c>
      <c r="C130" s="832" t="s">
        <v>1204</v>
      </c>
      <c r="D130" s="832" t="s">
        <v>1205</v>
      </c>
      <c r="E130" s="832" t="s">
        <v>1206</v>
      </c>
      <c r="F130" s="849"/>
      <c r="G130" s="849"/>
      <c r="H130" s="837">
        <v>0</v>
      </c>
      <c r="I130" s="849">
        <v>1</v>
      </c>
      <c r="J130" s="849">
        <v>4.7</v>
      </c>
      <c r="K130" s="837">
        <v>1</v>
      </c>
      <c r="L130" s="849">
        <v>1</v>
      </c>
      <c r="M130" s="850">
        <v>4.7</v>
      </c>
    </row>
    <row r="131" spans="1:13" ht="14.4" customHeight="1" x14ac:dyDescent="0.3">
      <c r="A131" s="831" t="s">
        <v>854</v>
      </c>
      <c r="B131" s="832" t="s">
        <v>804</v>
      </c>
      <c r="C131" s="832" t="s">
        <v>805</v>
      </c>
      <c r="D131" s="832" t="s">
        <v>685</v>
      </c>
      <c r="E131" s="832" t="s">
        <v>806</v>
      </c>
      <c r="F131" s="849"/>
      <c r="G131" s="849"/>
      <c r="H131" s="837"/>
      <c r="I131" s="849">
        <v>1</v>
      </c>
      <c r="J131" s="849">
        <v>0</v>
      </c>
      <c r="K131" s="837"/>
      <c r="L131" s="849">
        <v>1</v>
      </c>
      <c r="M131" s="850">
        <v>0</v>
      </c>
    </row>
    <row r="132" spans="1:13" ht="14.4" customHeight="1" x14ac:dyDescent="0.3">
      <c r="A132" s="831" t="s">
        <v>854</v>
      </c>
      <c r="B132" s="832" t="s">
        <v>1380</v>
      </c>
      <c r="C132" s="832" t="s">
        <v>1103</v>
      </c>
      <c r="D132" s="832" t="s">
        <v>1104</v>
      </c>
      <c r="E132" s="832" t="s">
        <v>1105</v>
      </c>
      <c r="F132" s="849"/>
      <c r="G132" s="849"/>
      <c r="H132" s="837">
        <v>0</v>
      </c>
      <c r="I132" s="849">
        <v>1</v>
      </c>
      <c r="J132" s="849">
        <v>176.32</v>
      </c>
      <c r="K132" s="837">
        <v>1</v>
      </c>
      <c r="L132" s="849">
        <v>1</v>
      </c>
      <c r="M132" s="850">
        <v>176.32</v>
      </c>
    </row>
    <row r="133" spans="1:13" ht="14.4" customHeight="1" x14ac:dyDescent="0.3">
      <c r="A133" s="831" t="s">
        <v>854</v>
      </c>
      <c r="B133" s="832" t="s">
        <v>1375</v>
      </c>
      <c r="C133" s="832" t="s">
        <v>1217</v>
      </c>
      <c r="D133" s="832" t="s">
        <v>1218</v>
      </c>
      <c r="E133" s="832" t="s">
        <v>963</v>
      </c>
      <c r="F133" s="849"/>
      <c r="G133" s="849"/>
      <c r="H133" s="837">
        <v>0</v>
      </c>
      <c r="I133" s="849">
        <v>1</v>
      </c>
      <c r="J133" s="849">
        <v>176.32</v>
      </c>
      <c r="K133" s="837">
        <v>1</v>
      </c>
      <c r="L133" s="849">
        <v>1</v>
      </c>
      <c r="M133" s="850">
        <v>176.32</v>
      </c>
    </row>
    <row r="134" spans="1:13" ht="14.4" customHeight="1" x14ac:dyDescent="0.3">
      <c r="A134" s="831" t="s">
        <v>857</v>
      </c>
      <c r="B134" s="832" t="s">
        <v>1386</v>
      </c>
      <c r="C134" s="832" t="s">
        <v>1291</v>
      </c>
      <c r="D134" s="832" t="s">
        <v>1292</v>
      </c>
      <c r="E134" s="832" t="s">
        <v>1293</v>
      </c>
      <c r="F134" s="849"/>
      <c r="G134" s="849"/>
      <c r="H134" s="837">
        <v>0</v>
      </c>
      <c r="I134" s="849">
        <v>1</v>
      </c>
      <c r="J134" s="849">
        <v>181.94</v>
      </c>
      <c r="K134" s="837">
        <v>1</v>
      </c>
      <c r="L134" s="849">
        <v>1</v>
      </c>
      <c r="M134" s="850">
        <v>181.94</v>
      </c>
    </row>
    <row r="135" spans="1:13" ht="14.4" customHeight="1" x14ac:dyDescent="0.3">
      <c r="A135" s="831" t="s">
        <v>857</v>
      </c>
      <c r="B135" s="832" t="s">
        <v>783</v>
      </c>
      <c r="C135" s="832" t="s">
        <v>989</v>
      </c>
      <c r="D135" s="832" t="s">
        <v>785</v>
      </c>
      <c r="E135" s="832" t="s">
        <v>990</v>
      </c>
      <c r="F135" s="849"/>
      <c r="G135" s="849"/>
      <c r="H135" s="837"/>
      <c r="I135" s="849">
        <v>3</v>
      </c>
      <c r="J135" s="849">
        <v>0</v>
      </c>
      <c r="K135" s="837"/>
      <c r="L135" s="849">
        <v>3</v>
      </c>
      <c r="M135" s="850">
        <v>0</v>
      </c>
    </row>
    <row r="136" spans="1:13" ht="14.4" customHeight="1" x14ac:dyDescent="0.3">
      <c r="A136" s="831" t="s">
        <v>857</v>
      </c>
      <c r="B136" s="832" t="s">
        <v>783</v>
      </c>
      <c r="C136" s="832" t="s">
        <v>860</v>
      </c>
      <c r="D136" s="832" t="s">
        <v>785</v>
      </c>
      <c r="E136" s="832" t="s">
        <v>861</v>
      </c>
      <c r="F136" s="849"/>
      <c r="G136" s="849"/>
      <c r="H136" s="837">
        <v>0</v>
      </c>
      <c r="I136" s="849">
        <v>3</v>
      </c>
      <c r="J136" s="849">
        <v>208.64999999999998</v>
      </c>
      <c r="K136" s="837">
        <v>1</v>
      </c>
      <c r="L136" s="849">
        <v>3</v>
      </c>
      <c r="M136" s="850">
        <v>208.64999999999998</v>
      </c>
    </row>
    <row r="137" spans="1:13" ht="14.4" customHeight="1" x14ac:dyDescent="0.3">
      <c r="A137" s="831" t="s">
        <v>857</v>
      </c>
      <c r="B137" s="832" t="s">
        <v>783</v>
      </c>
      <c r="C137" s="832" t="s">
        <v>991</v>
      </c>
      <c r="D137" s="832" t="s">
        <v>785</v>
      </c>
      <c r="E137" s="832" t="s">
        <v>992</v>
      </c>
      <c r="F137" s="849"/>
      <c r="G137" s="849"/>
      <c r="H137" s="837"/>
      <c r="I137" s="849">
        <v>7</v>
      </c>
      <c r="J137" s="849">
        <v>0</v>
      </c>
      <c r="K137" s="837"/>
      <c r="L137" s="849">
        <v>7</v>
      </c>
      <c r="M137" s="850">
        <v>0</v>
      </c>
    </row>
    <row r="138" spans="1:13" ht="14.4" customHeight="1" x14ac:dyDescent="0.3">
      <c r="A138" s="831" t="s">
        <v>857</v>
      </c>
      <c r="B138" s="832" t="s">
        <v>783</v>
      </c>
      <c r="C138" s="832" t="s">
        <v>784</v>
      </c>
      <c r="D138" s="832" t="s">
        <v>785</v>
      </c>
      <c r="E138" s="832" t="s">
        <v>786</v>
      </c>
      <c r="F138" s="849"/>
      <c r="G138" s="849"/>
      <c r="H138" s="837">
        <v>0</v>
      </c>
      <c r="I138" s="849">
        <v>8</v>
      </c>
      <c r="J138" s="849">
        <v>731.16000000000008</v>
      </c>
      <c r="K138" s="837">
        <v>1</v>
      </c>
      <c r="L138" s="849">
        <v>8</v>
      </c>
      <c r="M138" s="850">
        <v>731.16000000000008</v>
      </c>
    </row>
    <row r="139" spans="1:13" ht="14.4" customHeight="1" x14ac:dyDescent="0.3">
      <c r="A139" s="831" t="s">
        <v>857</v>
      </c>
      <c r="B139" s="832" t="s">
        <v>783</v>
      </c>
      <c r="C139" s="832" t="s">
        <v>862</v>
      </c>
      <c r="D139" s="832" t="s">
        <v>785</v>
      </c>
      <c r="E139" s="832" t="s">
        <v>863</v>
      </c>
      <c r="F139" s="849">
        <v>11</v>
      </c>
      <c r="G139" s="849">
        <v>0</v>
      </c>
      <c r="H139" s="837"/>
      <c r="I139" s="849"/>
      <c r="J139" s="849"/>
      <c r="K139" s="837"/>
      <c r="L139" s="849">
        <v>11</v>
      </c>
      <c r="M139" s="850">
        <v>0</v>
      </c>
    </row>
    <row r="140" spans="1:13" ht="14.4" customHeight="1" x14ac:dyDescent="0.3">
      <c r="A140" s="831" t="s">
        <v>857</v>
      </c>
      <c r="B140" s="832" t="s">
        <v>783</v>
      </c>
      <c r="C140" s="832" t="s">
        <v>864</v>
      </c>
      <c r="D140" s="832" t="s">
        <v>785</v>
      </c>
      <c r="E140" s="832" t="s">
        <v>865</v>
      </c>
      <c r="F140" s="849">
        <v>2</v>
      </c>
      <c r="G140" s="849">
        <v>326.41000000000003</v>
      </c>
      <c r="H140" s="837">
        <v>1</v>
      </c>
      <c r="I140" s="849"/>
      <c r="J140" s="849"/>
      <c r="K140" s="837">
        <v>0</v>
      </c>
      <c r="L140" s="849">
        <v>2</v>
      </c>
      <c r="M140" s="850">
        <v>326.41000000000003</v>
      </c>
    </row>
    <row r="141" spans="1:13" ht="14.4" customHeight="1" x14ac:dyDescent="0.3">
      <c r="A141" s="831" t="s">
        <v>857</v>
      </c>
      <c r="B141" s="832" t="s">
        <v>783</v>
      </c>
      <c r="C141" s="832" t="s">
        <v>866</v>
      </c>
      <c r="D141" s="832" t="s">
        <v>785</v>
      </c>
      <c r="E141" s="832" t="s">
        <v>867</v>
      </c>
      <c r="F141" s="849"/>
      <c r="G141" s="849"/>
      <c r="H141" s="837"/>
      <c r="I141" s="849">
        <v>10</v>
      </c>
      <c r="J141" s="849">
        <v>0</v>
      </c>
      <c r="K141" s="837"/>
      <c r="L141" s="849">
        <v>10</v>
      </c>
      <c r="M141" s="850">
        <v>0</v>
      </c>
    </row>
    <row r="142" spans="1:13" ht="14.4" customHeight="1" x14ac:dyDescent="0.3">
      <c r="A142" s="831" t="s">
        <v>857</v>
      </c>
      <c r="B142" s="832" t="s">
        <v>783</v>
      </c>
      <c r="C142" s="832" t="s">
        <v>868</v>
      </c>
      <c r="D142" s="832" t="s">
        <v>785</v>
      </c>
      <c r="E142" s="832" t="s">
        <v>869</v>
      </c>
      <c r="F142" s="849"/>
      <c r="G142" s="849"/>
      <c r="H142" s="837">
        <v>0</v>
      </c>
      <c r="I142" s="849">
        <v>1</v>
      </c>
      <c r="J142" s="849">
        <v>115.33</v>
      </c>
      <c r="K142" s="837">
        <v>1</v>
      </c>
      <c r="L142" s="849">
        <v>1</v>
      </c>
      <c r="M142" s="850">
        <v>115.33</v>
      </c>
    </row>
    <row r="143" spans="1:13" ht="14.4" customHeight="1" x14ac:dyDescent="0.3">
      <c r="A143" s="831" t="s">
        <v>857</v>
      </c>
      <c r="B143" s="832" t="s">
        <v>783</v>
      </c>
      <c r="C143" s="832" t="s">
        <v>787</v>
      </c>
      <c r="D143" s="832" t="s">
        <v>788</v>
      </c>
      <c r="E143" s="832" t="s">
        <v>789</v>
      </c>
      <c r="F143" s="849"/>
      <c r="G143" s="849"/>
      <c r="H143" s="837">
        <v>0</v>
      </c>
      <c r="I143" s="849">
        <v>34</v>
      </c>
      <c r="J143" s="849">
        <v>3448.82</v>
      </c>
      <c r="K143" s="837">
        <v>1</v>
      </c>
      <c r="L143" s="849">
        <v>34</v>
      </c>
      <c r="M143" s="850">
        <v>3448.82</v>
      </c>
    </row>
    <row r="144" spans="1:13" ht="14.4" customHeight="1" x14ac:dyDescent="0.3">
      <c r="A144" s="831" t="s">
        <v>857</v>
      </c>
      <c r="B144" s="832" t="s">
        <v>783</v>
      </c>
      <c r="C144" s="832" t="s">
        <v>792</v>
      </c>
      <c r="D144" s="832" t="s">
        <v>788</v>
      </c>
      <c r="E144" s="832" t="s">
        <v>793</v>
      </c>
      <c r="F144" s="849"/>
      <c r="G144" s="849"/>
      <c r="H144" s="837">
        <v>0</v>
      </c>
      <c r="I144" s="849">
        <v>72</v>
      </c>
      <c r="J144" s="849">
        <v>5818.9099999999989</v>
      </c>
      <c r="K144" s="837">
        <v>1</v>
      </c>
      <c r="L144" s="849">
        <v>72</v>
      </c>
      <c r="M144" s="850">
        <v>5818.9099999999989</v>
      </c>
    </row>
    <row r="145" spans="1:13" ht="14.4" customHeight="1" x14ac:dyDescent="0.3">
      <c r="A145" s="831" t="s">
        <v>857</v>
      </c>
      <c r="B145" s="832" t="s">
        <v>783</v>
      </c>
      <c r="C145" s="832" t="s">
        <v>874</v>
      </c>
      <c r="D145" s="832" t="s">
        <v>785</v>
      </c>
      <c r="E145" s="832" t="s">
        <v>873</v>
      </c>
      <c r="F145" s="849"/>
      <c r="G145" s="849"/>
      <c r="H145" s="837">
        <v>0</v>
      </c>
      <c r="I145" s="849">
        <v>7</v>
      </c>
      <c r="J145" s="849">
        <v>426.5</v>
      </c>
      <c r="K145" s="837">
        <v>1</v>
      </c>
      <c r="L145" s="849">
        <v>7</v>
      </c>
      <c r="M145" s="850">
        <v>426.5</v>
      </c>
    </row>
    <row r="146" spans="1:13" ht="14.4" customHeight="1" x14ac:dyDescent="0.3">
      <c r="A146" s="831" t="s">
        <v>857</v>
      </c>
      <c r="B146" s="832" t="s">
        <v>783</v>
      </c>
      <c r="C146" s="832" t="s">
        <v>875</v>
      </c>
      <c r="D146" s="832" t="s">
        <v>785</v>
      </c>
      <c r="E146" s="832" t="s">
        <v>789</v>
      </c>
      <c r="F146" s="849">
        <v>7</v>
      </c>
      <c r="G146" s="849">
        <v>704.36</v>
      </c>
      <c r="H146" s="837">
        <v>1</v>
      </c>
      <c r="I146" s="849"/>
      <c r="J146" s="849"/>
      <c r="K146" s="837">
        <v>0</v>
      </c>
      <c r="L146" s="849">
        <v>7</v>
      </c>
      <c r="M146" s="850">
        <v>704.36</v>
      </c>
    </row>
    <row r="147" spans="1:13" ht="14.4" customHeight="1" x14ac:dyDescent="0.3">
      <c r="A147" s="831" t="s">
        <v>857</v>
      </c>
      <c r="B147" s="832" t="s">
        <v>783</v>
      </c>
      <c r="C147" s="832" t="s">
        <v>994</v>
      </c>
      <c r="D147" s="832" t="s">
        <v>995</v>
      </c>
      <c r="E147" s="832" t="s">
        <v>996</v>
      </c>
      <c r="F147" s="849"/>
      <c r="G147" s="849"/>
      <c r="H147" s="837">
        <v>0</v>
      </c>
      <c r="I147" s="849">
        <v>6</v>
      </c>
      <c r="J147" s="849">
        <v>711.24</v>
      </c>
      <c r="K147" s="837">
        <v>1</v>
      </c>
      <c r="L147" s="849">
        <v>6</v>
      </c>
      <c r="M147" s="850">
        <v>711.24</v>
      </c>
    </row>
    <row r="148" spans="1:13" ht="14.4" customHeight="1" x14ac:dyDescent="0.3">
      <c r="A148" s="831" t="s">
        <v>857</v>
      </c>
      <c r="B148" s="832" t="s">
        <v>783</v>
      </c>
      <c r="C148" s="832" t="s">
        <v>1282</v>
      </c>
      <c r="D148" s="832" t="s">
        <v>642</v>
      </c>
      <c r="E148" s="832" t="s">
        <v>1283</v>
      </c>
      <c r="F148" s="849"/>
      <c r="G148" s="849"/>
      <c r="H148" s="837">
        <v>0</v>
      </c>
      <c r="I148" s="849">
        <v>1</v>
      </c>
      <c r="J148" s="849">
        <v>46.07</v>
      </c>
      <c r="K148" s="837">
        <v>1</v>
      </c>
      <c r="L148" s="849">
        <v>1</v>
      </c>
      <c r="M148" s="850">
        <v>46.07</v>
      </c>
    </row>
    <row r="149" spans="1:13" ht="14.4" customHeight="1" x14ac:dyDescent="0.3">
      <c r="A149" s="831" t="s">
        <v>857</v>
      </c>
      <c r="B149" s="832" t="s">
        <v>783</v>
      </c>
      <c r="C149" s="832" t="s">
        <v>1244</v>
      </c>
      <c r="D149" s="832" t="s">
        <v>638</v>
      </c>
      <c r="E149" s="832" t="s">
        <v>1245</v>
      </c>
      <c r="F149" s="849"/>
      <c r="G149" s="849"/>
      <c r="H149" s="837">
        <v>0</v>
      </c>
      <c r="I149" s="849">
        <v>33</v>
      </c>
      <c r="J149" s="849">
        <v>2607.9899999999998</v>
      </c>
      <c r="K149" s="837">
        <v>1</v>
      </c>
      <c r="L149" s="849">
        <v>33</v>
      </c>
      <c r="M149" s="850">
        <v>2607.9899999999998</v>
      </c>
    </row>
    <row r="150" spans="1:13" ht="14.4" customHeight="1" x14ac:dyDescent="0.3">
      <c r="A150" s="831" t="s">
        <v>857</v>
      </c>
      <c r="B150" s="832" t="s">
        <v>783</v>
      </c>
      <c r="C150" s="832" t="s">
        <v>794</v>
      </c>
      <c r="D150" s="832" t="s">
        <v>785</v>
      </c>
      <c r="E150" s="832" t="s">
        <v>791</v>
      </c>
      <c r="F150" s="849"/>
      <c r="G150" s="849"/>
      <c r="H150" s="837">
        <v>0</v>
      </c>
      <c r="I150" s="849">
        <v>5</v>
      </c>
      <c r="J150" s="849">
        <v>233.36</v>
      </c>
      <c r="K150" s="837">
        <v>1</v>
      </c>
      <c r="L150" s="849">
        <v>5</v>
      </c>
      <c r="M150" s="850">
        <v>233.36</v>
      </c>
    </row>
    <row r="151" spans="1:13" ht="14.4" customHeight="1" x14ac:dyDescent="0.3">
      <c r="A151" s="831" t="s">
        <v>857</v>
      </c>
      <c r="B151" s="832" t="s">
        <v>783</v>
      </c>
      <c r="C151" s="832" t="s">
        <v>876</v>
      </c>
      <c r="D151" s="832" t="s">
        <v>785</v>
      </c>
      <c r="E151" s="832" t="s">
        <v>871</v>
      </c>
      <c r="F151" s="849"/>
      <c r="G151" s="849"/>
      <c r="H151" s="837">
        <v>0</v>
      </c>
      <c r="I151" s="849">
        <v>22</v>
      </c>
      <c r="J151" s="849">
        <v>2646.5299999999997</v>
      </c>
      <c r="K151" s="837">
        <v>1</v>
      </c>
      <c r="L151" s="849">
        <v>22</v>
      </c>
      <c r="M151" s="850">
        <v>2646.5299999999997</v>
      </c>
    </row>
    <row r="152" spans="1:13" ht="14.4" customHeight="1" x14ac:dyDescent="0.3">
      <c r="A152" s="831" t="s">
        <v>857</v>
      </c>
      <c r="B152" s="832" t="s">
        <v>783</v>
      </c>
      <c r="C152" s="832" t="s">
        <v>877</v>
      </c>
      <c r="D152" s="832" t="s">
        <v>785</v>
      </c>
      <c r="E152" s="832" t="s">
        <v>878</v>
      </c>
      <c r="F152" s="849">
        <v>27</v>
      </c>
      <c r="G152" s="849">
        <v>2195.6099999999997</v>
      </c>
      <c r="H152" s="837">
        <v>1</v>
      </c>
      <c r="I152" s="849"/>
      <c r="J152" s="849"/>
      <c r="K152" s="837">
        <v>0</v>
      </c>
      <c r="L152" s="849">
        <v>27</v>
      </c>
      <c r="M152" s="850">
        <v>2195.6099999999997</v>
      </c>
    </row>
    <row r="153" spans="1:13" ht="14.4" customHeight="1" x14ac:dyDescent="0.3">
      <c r="A153" s="831" t="s">
        <v>857</v>
      </c>
      <c r="B153" s="832" t="s">
        <v>783</v>
      </c>
      <c r="C153" s="832" t="s">
        <v>870</v>
      </c>
      <c r="D153" s="832" t="s">
        <v>788</v>
      </c>
      <c r="E153" s="832" t="s">
        <v>871</v>
      </c>
      <c r="F153" s="849"/>
      <c r="G153" s="849"/>
      <c r="H153" s="837">
        <v>0</v>
      </c>
      <c r="I153" s="849">
        <v>84</v>
      </c>
      <c r="J153" s="849">
        <v>10227.91</v>
      </c>
      <c r="K153" s="837">
        <v>1</v>
      </c>
      <c r="L153" s="849">
        <v>84</v>
      </c>
      <c r="M153" s="850">
        <v>10227.91</v>
      </c>
    </row>
    <row r="154" spans="1:13" ht="14.4" customHeight="1" x14ac:dyDescent="0.3">
      <c r="A154" s="831" t="s">
        <v>857</v>
      </c>
      <c r="B154" s="832" t="s">
        <v>783</v>
      </c>
      <c r="C154" s="832" t="s">
        <v>872</v>
      </c>
      <c r="D154" s="832" t="s">
        <v>788</v>
      </c>
      <c r="E154" s="832" t="s">
        <v>873</v>
      </c>
      <c r="F154" s="849"/>
      <c r="G154" s="849"/>
      <c r="H154" s="837">
        <v>0</v>
      </c>
      <c r="I154" s="849">
        <v>10</v>
      </c>
      <c r="J154" s="849">
        <v>604.31000000000006</v>
      </c>
      <c r="K154" s="837">
        <v>1</v>
      </c>
      <c r="L154" s="849">
        <v>10</v>
      </c>
      <c r="M154" s="850">
        <v>604.31000000000006</v>
      </c>
    </row>
    <row r="155" spans="1:13" ht="14.4" customHeight="1" x14ac:dyDescent="0.3">
      <c r="A155" s="831" t="s">
        <v>857</v>
      </c>
      <c r="B155" s="832" t="s">
        <v>783</v>
      </c>
      <c r="C155" s="832" t="s">
        <v>790</v>
      </c>
      <c r="D155" s="832" t="s">
        <v>788</v>
      </c>
      <c r="E155" s="832" t="s">
        <v>791</v>
      </c>
      <c r="F155" s="849"/>
      <c r="G155" s="849"/>
      <c r="H155" s="837">
        <v>0</v>
      </c>
      <c r="I155" s="849">
        <v>8</v>
      </c>
      <c r="J155" s="849">
        <v>377.59</v>
      </c>
      <c r="K155" s="837">
        <v>1</v>
      </c>
      <c r="L155" s="849">
        <v>8</v>
      </c>
      <c r="M155" s="850">
        <v>377.59</v>
      </c>
    </row>
    <row r="156" spans="1:13" ht="14.4" customHeight="1" x14ac:dyDescent="0.3">
      <c r="A156" s="831" t="s">
        <v>857</v>
      </c>
      <c r="B156" s="832" t="s">
        <v>783</v>
      </c>
      <c r="C156" s="832" t="s">
        <v>890</v>
      </c>
      <c r="D156" s="832" t="s">
        <v>891</v>
      </c>
      <c r="E156" s="832" t="s">
        <v>793</v>
      </c>
      <c r="F156" s="849">
        <v>18</v>
      </c>
      <c r="G156" s="849">
        <v>1463.74</v>
      </c>
      <c r="H156" s="837">
        <v>1</v>
      </c>
      <c r="I156" s="849"/>
      <c r="J156" s="849"/>
      <c r="K156" s="837">
        <v>0</v>
      </c>
      <c r="L156" s="849">
        <v>18</v>
      </c>
      <c r="M156" s="850">
        <v>1463.74</v>
      </c>
    </row>
    <row r="157" spans="1:13" ht="14.4" customHeight="1" x14ac:dyDescent="0.3">
      <c r="A157" s="831" t="s">
        <v>857</v>
      </c>
      <c r="B157" s="832" t="s">
        <v>783</v>
      </c>
      <c r="C157" s="832" t="s">
        <v>1284</v>
      </c>
      <c r="D157" s="832" t="s">
        <v>785</v>
      </c>
      <c r="E157" s="832" t="s">
        <v>1285</v>
      </c>
      <c r="F157" s="849"/>
      <c r="G157" s="849"/>
      <c r="H157" s="837"/>
      <c r="I157" s="849">
        <v>3</v>
      </c>
      <c r="J157" s="849">
        <v>0</v>
      </c>
      <c r="K157" s="837"/>
      <c r="L157" s="849">
        <v>3</v>
      </c>
      <c r="M157" s="850">
        <v>0</v>
      </c>
    </row>
    <row r="158" spans="1:13" ht="14.4" customHeight="1" x14ac:dyDescent="0.3">
      <c r="A158" s="831" t="s">
        <v>857</v>
      </c>
      <c r="B158" s="832" t="s">
        <v>804</v>
      </c>
      <c r="C158" s="832" t="s">
        <v>805</v>
      </c>
      <c r="D158" s="832" t="s">
        <v>685</v>
      </c>
      <c r="E158" s="832" t="s">
        <v>806</v>
      </c>
      <c r="F158" s="849"/>
      <c r="G158" s="849"/>
      <c r="H158" s="837"/>
      <c r="I158" s="849">
        <v>1</v>
      </c>
      <c r="J158" s="849">
        <v>0</v>
      </c>
      <c r="K158" s="837"/>
      <c r="L158" s="849">
        <v>1</v>
      </c>
      <c r="M158" s="850">
        <v>0</v>
      </c>
    </row>
    <row r="159" spans="1:13" ht="14.4" customHeight="1" x14ac:dyDescent="0.3">
      <c r="A159" s="831" t="s">
        <v>857</v>
      </c>
      <c r="B159" s="832" t="s">
        <v>804</v>
      </c>
      <c r="C159" s="832" t="s">
        <v>1025</v>
      </c>
      <c r="D159" s="832" t="s">
        <v>685</v>
      </c>
      <c r="E159" s="832" t="s">
        <v>938</v>
      </c>
      <c r="F159" s="849"/>
      <c r="G159" s="849"/>
      <c r="H159" s="837"/>
      <c r="I159" s="849">
        <v>1</v>
      </c>
      <c r="J159" s="849">
        <v>0</v>
      </c>
      <c r="K159" s="837"/>
      <c r="L159" s="849">
        <v>1</v>
      </c>
      <c r="M159" s="850">
        <v>0</v>
      </c>
    </row>
    <row r="160" spans="1:13" ht="14.4" customHeight="1" x14ac:dyDescent="0.3">
      <c r="A160" s="831" t="s">
        <v>858</v>
      </c>
      <c r="B160" s="832" t="s">
        <v>1366</v>
      </c>
      <c r="C160" s="832" t="s">
        <v>929</v>
      </c>
      <c r="D160" s="832" t="s">
        <v>930</v>
      </c>
      <c r="E160" s="832" t="s">
        <v>931</v>
      </c>
      <c r="F160" s="849">
        <v>1</v>
      </c>
      <c r="G160" s="849">
        <v>0</v>
      </c>
      <c r="H160" s="837"/>
      <c r="I160" s="849"/>
      <c r="J160" s="849"/>
      <c r="K160" s="837"/>
      <c r="L160" s="849">
        <v>1</v>
      </c>
      <c r="M160" s="850">
        <v>0</v>
      </c>
    </row>
    <row r="161" spans="1:13" ht="14.4" customHeight="1" x14ac:dyDescent="0.3">
      <c r="A161" s="831" t="s">
        <v>858</v>
      </c>
      <c r="B161" s="832" t="s">
        <v>1368</v>
      </c>
      <c r="C161" s="832" t="s">
        <v>1296</v>
      </c>
      <c r="D161" s="832" t="s">
        <v>948</v>
      </c>
      <c r="E161" s="832" t="s">
        <v>1297</v>
      </c>
      <c r="F161" s="849">
        <v>1</v>
      </c>
      <c r="G161" s="849">
        <v>0</v>
      </c>
      <c r="H161" s="837"/>
      <c r="I161" s="849"/>
      <c r="J161" s="849"/>
      <c r="K161" s="837"/>
      <c r="L161" s="849">
        <v>1</v>
      </c>
      <c r="M161" s="850">
        <v>0</v>
      </c>
    </row>
    <row r="162" spans="1:13" ht="14.4" customHeight="1" x14ac:dyDescent="0.3">
      <c r="A162" s="831" t="s">
        <v>858</v>
      </c>
      <c r="B162" s="832" t="s">
        <v>783</v>
      </c>
      <c r="C162" s="832" t="s">
        <v>860</v>
      </c>
      <c r="D162" s="832" t="s">
        <v>785</v>
      </c>
      <c r="E162" s="832" t="s">
        <v>861</v>
      </c>
      <c r="F162" s="849"/>
      <c r="G162" s="849"/>
      <c r="H162" s="837">
        <v>0</v>
      </c>
      <c r="I162" s="849">
        <v>3</v>
      </c>
      <c r="J162" s="849">
        <v>213.18</v>
      </c>
      <c r="K162" s="837">
        <v>1</v>
      </c>
      <c r="L162" s="849">
        <v>3</v>
      </c>
      <c r="M162" s="850">
        <v>213.18</v>
      </c>
    </row>
    <row r="163" spans="1:13" ht="14.4" customHeight="1" x14ac:dyDescent="0.3">
      <c r="A163" s="831" t="s">
        <v>858</v>
      </c>
      <c r="B163" s="832" t="s">
        <v>783</v>
      </c>
      <c r="C163" s="832" t="s">
        <v>991</v>
      </c>
      <c r="D163" s="832" t="s">
        <v>785</v>
      </c>
      <c r="E163" s="832" t="s">
        <v>992</v>
      </c>
      <c r="F163" s="849"/>
      <c r="G163" s="849"/>
      <c r="H163" s="837"/>
      <c r="I163" s="849">
        <v>1</v>
      </c>
      <c r="J163" s="849">
        <v>0</v>
      </c>
      <c r="K163" s="837"/>
      <c r="L163" s="849">
        <v>1</v>
      </c>
      <c r="M163" s="850">
        <v>0</v>
      </c>
    </row>
    <row r="164" spans="1:13" ht="14.4" customHeight="1" x14ac:dyDescent="0.3">
      <c r="A164" s="831" t="s">
        <v>858</v>
      </c>
      <c r="B164" s="832" t="s">
        <v>783</v>
      </c>
      <c r="C164" s="832" t="s">
        <v>784</v>
      </c>
      <c r="D164" s="832" t="s">
        <v>785</v>
      </c>
      <c r="E164" s="832" t="s">
        <v>786</v>
      </c>
      <c r="F164" s="849"/>
      <c r="G164" s="849"/>
      <c r="H164" s="837">
        <v>0</v>
      </c>
      <c r="I164" s="849">
        <v>16</v>
      </c>
      <c r="J164" s="849">
        <v>1462.32</v>
      </c>
      <c r="K164" s="837">
        <v>1</v>
      </c>
      <c r="L164" s="849">
        <v>16</v>
      </c>
      <c r="M164" s="850">
        <v>1462.32</v>
      </c>
    </row>
    <row r="165" spans="1:13" ht="14.4" customHeight="1" x14ac:dyDescent="0.3">
      <c r="A165" s="831" t="s">
        <v>858</v>
      </c>
      <c r="B165" s="832" t="s">
        <v>783</v>
      </c>
      <c r="C165" s="832" t="s">
        <v>864</v>
      </c>
      <c r="D165" s="832" t="s">
        <v>785</v>
      </c>
      <c r="E165" s="832" t="s">
        <v>865</v>
      </c>
      <c r="F165" s="849">
        <v>12</v>
      </c>
      <c r="G165" s="849">
        <v>1999.7000000000003</v>
      </c>
      <c r="H165" s="837">
        <v>1</v>
      </c>
      <c r="I165" s="849"/>
      <c r="J165" s="849"/>
      <c r="K165" s="837">
        <v>0</v>
      </c>
      <c r="L165" s="849">
        <v>12</v>
      </c>
      <c r="M165" s="850">
        <v>1999.7000000000003</v>
      </c>
    </row>
    <row r="166" spans="1:13" ht="14.4" customHeight="1" x14ac:dyDescent="0.3">
      <c r="A166" s="831" t="s">
        <v>858</v>
      </c>
      <c r="B166" s="832" t="s">
        <v>783</v>
      </c>
      <c r="C166" s="832" t="s">
        <v>866</v>
      </c>
      <c r="D166" s="832" t="s">
        <v>785</v>
      </c>
      <c r="E166" s="832" t="s">
        <v>867</v>
      </c>
      <c r="F166" s="849"/>
      <c r="G166" s="849"/>
      <c r="H166" s="837"/>
      <c r="I166" s="849">
        <v>11</v>
      </c>
      <c r="J166" s="849">
        <v>0</v>
      </c>
      <c r="K166" s="837"/>
      <c r="L166" s="849">
        <v>11</v>
      </c>
      <c r="M166" s="850">
        <v>0</v>
      </c>
    </row>
    <row r="167" spans="1:13" ht="14.4" customHeight="1" x14ac:dyDescent="0.3">
      <c r="A167" s="831" t="s">
        <v>858</v>
      </c>
      <c r="B167" s="832" t="s">
        <v>783</v>
      </c>
      <c r="C167" s="832" t="s">
        <v>868</v>
      </c>
      <c r="D167" s="832" t="s">
        <v>785</v>
      </c>
      <c r="E167" s="832" t="s">
        <v>869</v>
      </c>
      <c r="F167" s="849"/>
      <c r="G167" s="849"/>
      <c r="H167" s="837">
        <v>0</v>
      </c>
      <c r="I167" s="849">
        <v>4</v>
      </c>
      <c r="J167" s="849">
        <v>461.32</v>
      </c>
      <c r="K167" s="837">
        <v>1</v>
      </c>
      <c r="L167" s="849">
        <v>4</v>
      </c>
      <c r="M167" s="850">
        <v>461.32</v>
      </c>
    </row>
    <row r="168" spans="1:13" ht="14.4" customHeight="1" x14ac:dyDescent="0.3">
      <c r="A168" s="831" t="s">
        <v>858</v>
      </c>
      <c r="B168" s="832" t="s">
        <v>783</v>
      </c>
      <c r="C168" s="832" t="s">
        <v>787</v>
      </c>
      <c r="D168" s="832" t="s">
        <v>788</v>
      </c>
      <c r="E168" s="832" t="s">
        <v>789</v>
      </c>
      <c r="F168" s="849"/>
      <c r="G168" s="849"/>
      <c r="H168" s="837">
        <v>0</v>
      </c>
      <c r="I168" s="849">
        <v>60</v>
      </c>
      <c r="J168" s="849">
        <v>6107.3999999999987</v>
      </c>
      <c r="K168" s="837">
        <v>1</v>
      </c>
      <c r="L168" s="849">
        <v>60</v>
      </c>
      <c r="M168" s="850">
        <v>6107.3999999999987</v>
      </c>
    </row>
    <row r="169" spans="1:13" ht="14.4" customHeight="1" x14ac:dyDescent="0.3">
      <c r="A169" s="831" t="s">
        <v>858</v>
      </c>
      <c r="B169" s="832" t="s">
        <v>783</v>
      </c>
      <c r="C169" s="832" t="s">
        <v>792</v>
      </c>
      <c r="D169" s="832" t="s">
        <v>788</v>
      </c>
      <c r="E169" s="832" t="s">
        <v>793</v>
      </c>
      <c r="F169" s="849"/>
      <c r="G169" s="849"/>
      <c r="H169" s="837">
        <v>0</v>
      </c>
      <c r="I169" s="849">
        <v>150</v>
      </c>
      <c r="J169" s="849">
        <v>12261.35</v>
      </c>
      <c r="K169" s="837">
        <v>1</v>
      </c>
      <c r="L169" s="849">
        <v>150</v>
      </c>
      <c r="M169" s="850">
        <v>12261.35</v>
      </c>
    </row>
    <row r="170" spans="1:13" ht="14.4" customHeight="1" x14ac:dyDescent="0.3">
      <c r="A170" s="831" t="s">
        <v>858</v>
      </c>
      <c r="B170" s="832" t="s">
        <v>783</v>
      </c>
      <c r="C170" s="832" t="s">
        <v>874</v>
      </c>
      <c r="D170" s="832" t="s">
        <v>785</v>
      </c>
      <c r="E170" s="832" t="s">
        <v>873</v>
      </c>
      <c r="F170" s="849"/>
      <c r="G170" s="849"/>
      <c r="H170" s="837">
        <v>0</v>
      </c>
      <c r="I170" s="849">
        <v>10</v>
      </c>
      <c r="J170" s="849">
        <v>615.91999999999996</v>
      </c>
      <c r="K170" s="837">
        <v>1</v>
      </c>
      <c r="L170" s="849">
        <v>10</v>
      </c>
      <c r="M170" s="850">
        <v>615.91999999999996</v>
      </c>
    </row>
    <row r="171" spans="1:13" ht="14.4" customHeight="1" x14ac:dyDescent="0.3">
      <c r="A171" s="831" t="s">
        <v>858</v>
      </c>
      <c r="B171" s="832" t="s">
        <v>783</v>
      </c>
      <c r="C171" s="832" t="s">
        <v>875</v>
      </c>
      <c r="D171" s="832" t="s">
        <v>785</v>
      </c>
      <c r="E171" s="832" t="s">
        <v>789</v>
      </c>
      <c r="F171" s="849">
        <v>19</v>
      </c>
      <c r="G171" s="849">
        <v>1934.8700000000001</v>
      </c>
      <c r="H171" s="837">
        <v>1</v>
      </c>
      <c r="I171" s="849"/>
      <c r="J171" s="849"/>
      <c r="K171" s="837">
        <v>0</v>
      </c>
      <c r="L171" s="849">
        <v>19</v>
      </c>
      <c r="M171" s="850">
        <v>1934.8700000000001</v>
      </c>
    </row>
    <row r="172" spans="1:13" ht="14.4" customHeight="1" x14ac:dyDescent="0.3">
      <c r="A172" s="831" t="s">
        <v>858</v>
      </c>
      <c r="B172" s="832" t="s">
        <v>783</v>
      </c>
      <c r="C172" s="832" t="s">
        <v>794</v>
      </c>
      <c r="D172" s="832" t="s">
        <v>785</v>
      </c>
      <c r="E172" s="832" t="s">
        <v>791</v>
      </c>
      <c r="F172" s="849"/>
      <c r="G172" s="849"/>
      <c r="H172" s="837">
        <v>0</v>
      </c>
      <c r="I172" s="849">
        <v>4</v>
      </c>
      <c r="J172" s="849">
        <v>193.31</v>
      </c>
      <c r="K172" s="837">
        <v>1</v>
      </c>
      <c r="L172" s="849">
        <v>4</v>
      </c>
      <c r="M172" s="850">
        <v>193.31</v>
      </c>
    </row>
    <row r="173" spans="1:13" ht="14.4" customHeight="1" x14ac:dyDescent="0.3">
      <c r="A173" s="831" t="s">
        <v>858</v>
      </c>
      <c r="B173" s="832" t="s">
        <v>783</v>
      </c>
      <c r="C173" s="832" t="s">
        <v>876</v>
      </c>
      <c r="D173" s="832" t="s">
        <v>785</v>
      </c>
      <c r="E173" s="832" t="s">
        <v>871</v>
      </c>
      <c r="F173" s="849"/>
      <c r="G173" s="849"/>
      <c r="H173" s="837">
        <v>0</v>
      </c>
      <c r="I173" s="849">
        <v>17</v>
      </c>
      <c r="J173" s="849">
        <v>2084.75</v>
      </c>
      <c r="K173" s="837">
        <v>1</v>
      </c>
      <c r="L173" s="849">
        <v>17</v>
      </c>
      <c r="M173" s="850">
        <v>2084.75</v>
      </c>
    </row>
    <row r="174" spans="1:13" ht="14.4" customHeight="1" x14ac:dyDescent="0.3">
      <c r="A174" s="831" t="s">
        <v>858</v>
      </c>
      <c r="B174" s="832" t="s">
        <v>783</v>
      </c>
      <c r="C174" s="832" t="s">
        <v>877</v>
      </c>
      <c r="D174" s="832" t="s">
        <v>785</v>
      </c>
      <c r="E174" s="832" t="s">
        <v>878</v>
      </c>
      <c r="F174" s="849">
        <v>35</v>
      </c>
      <c r="G174" s="849">
        <v>2858.75</v>
      </c>
      <c r="H174" s="837">
        <v>1</v>
      </c>
      <c r="I174" s="849"/>
      <c r="J174" s="849"/>
      <c r="K174" s="837">
        <v>0</v>
      </c>
      <c r="L174" s="849">
        <v>35</v>
      </c>
      <c r="M174" s="850">
        <v>2858.75</v>
      </c>
    </row>
    <row r="175" spans="1:13" ht="14.4" customHeight="1" x14ac:dyDescent="0.3">
      <c r="A175" s="831" t="s">
        <v>858</v>
      </c>
      <c r="B175" s="832" t="s">
        <v>783</v>
      </c>
      <c r="C175" s="832" t="s">
        <v>870</v>
      </c>
      <c r="D175" s="832" t="s">
        <v>788</v>
      </c>
      <c r="E175" s="832" t="s">
        <v>871</v>
      </c>
      <c r="F175" s="849"/>
      <c r="G175" s="849"/>
      <c r="H175" s="837">
        <v>0</v>
      </c>
      <c r="I175" s="849">
        <v>127</v>
      </c>
      <c r="J175" s="849">
        <v>15549.300000000001</v>
      </c>
      <c r="K175" s="837">
        <v>1</v>
      </c>
      <c r="L175" s="849">
        <v>127</v>
      </c>
      <c r="M175" s="850">
        <v>15549.300000000001</v>
      </c>
    </row>
    <row r="176" spans="1:13" ht="14.4" customHeight="1" x14ac:dyDescent="0.3">
      <c r="A176" s="831" t="s">
        <v>858</v>
      </c>
      <c r="B176" s="832" t="s">
        <v>783</v>
      </c>
      <c r="C176" s="832" t="s">
        <v>872</v>
      </c>
      <c r="D176" s="832" t="s">
        <v>788</v>
      </c>
      <c r="E176" s="832" t="s">
        <v>873</v>
      </c>
      <c r="F176" s="849"/>
      <c r="G176" s="849"/>
      <c r="H176" s="837">
        <v>0</v>
      </c>
      <c r="I176" s="849">
        <v>11</v>
      </c>
      <c r="J176" s="849">
        <v>682.93</v>
      </c>
      <c r="K176" s="837">
        <v>1</v>
      </c>
      <c r="L176" s="849">
        <v>11</v>
      </c>
      <c r="M176" s="850">
        <v>682.93</v>
      </c>
    </row>
    <row r="177" spans="1:13" ht="14.4" customHeight="1" x14ac:dyDescent="0.3">
      <c r="A177" s="831" t="s">
        <v>858</v>
      </c>
      <c r="B177" s="832" t="s">
        <v>783</v>
      </c>
      <c r="C177" s="832" t="s">
        <v>790</v>
      </c>
      <c r="D177" s="832" t="s">
        <v>788</v>
      </c>
      <c r="E177" s="832" t="s">
        <v>791</v>
      </c>
      <c r="F177" s="849"/>
      <c r="G177" s="849"/>
      <c r="H177" s="837">
        <v>0</v>
      </c>
      <c r="I177" s="849">
        <v>8</v>
      </c>
      <c r="J177" s="849">
        <v>377.59</v>
      </c>
      <c r="K177" s="837">
        <v>1</v>
      </c>
      <c r="L177" s="849">
        <v>8</v>
      </c>
      <c r="M177" s="850">
        <v>377.59</v>
      </c>
    </row>
    <row r="178" spans="1:13" ht="14.4" customHeight="1" x14ac:dyDescent="0.3">
      <c r="A178" s="831" t="s">
        <v>858</v>
      </c>
      <c r="B178" s="832" t="s">
        <v>783</v>
      </c>
      <c r="C178" s="832" t="s">
        <v>890</v>
      </c>
      <c r="D178" s="832" t="s">
        <v>891</v>
      </c>
      <c r="E178" s="832" t="s">
        <v>793</v>
      </c>
      <c r="F178" s="849">
        <v>12</v>
      </c>
      <c r="G178" s="849">
        <v>984.41</v>
      </c>
      <c r="H178" s="837">
        <v>1</v>
      </c>
      <c r="I178" s="849"/>
      <c r="J178" s="849"/>
      <c r="K178" s="837">
        <v>0</v>
      </c>
      <c r="L178" s="849">
        <v>12</v>
      </c>
      <c r="M178" s="850">
        <v>984.41</v>
      </c>
    </row>
    <row r="179" spans="1:13" ht="14.4" customHeight="1" x14ac:dyDescent="0.3">
      <c r="A179" s="831" t="s">
        <v>858</v>
      </c>
      <c r="B179" s="832" t="s">
        <v>783</v>
      </c>
      <c r="C179" s="832" t="s">
        <v>1311</v>
      </c>
      <c r="D179" s="832" t="s">
        <v>788</v>
      </c>
      <c r="E179" s="832" t="s">
        <v>1312</v>
      </c>
      <c r="F179" s="849">
        <v>1</v>
      </c>
      <c r="G179" s="849">
        <v>0</v>
      </c>
      <c r="H179" s="837"/>
      <c r="I179" s="849"/>
      <c r="J179" s="849"/>
      <c r="K179" s="837"/>
      <c r="L179" s="849">
        <v>1</v>
      </c>
      <c r="M179" s="850">
        <v>0</v>
      </c>
    </row>
    <row r="180" spans="1:13" ht="14.4" customHeight="1" x14ac:dyDescent="0.3">
      <c r="A180" s="831" t="s">
        <v>858</v>
      </c>
      <c r="B180" s="832" t="s">
        <v>783</v>
      </c>
      <c r="C180" s="832" t="s">
        <v>914</v>
      </c>
      <c r="D180" s="832" t="s">
        <v>785</v>
      </c>
      <c r="E180" s="832" t="s">
        <v>915</v>
      </c>
      <c r="F180" s="849">
        <v>3</v>
      </c>
      <c r="G180" s="849">
        <v>0</v>
      </c>
      <c r="H180" s="837"/>
      <c r="I180" s="849"/>
      <c r="J180" s="849"/>
      <c r="K180" s="837"/>
      <c r="L180" s="849">
        <v>3</v>
      </c>
      <c r="M180" s="850">
        <v>0</v>
      </c>
    </row>
    <row r="181" spans="1:13" ht="14.4" customHeight="1" x14ac:dyDescent="0.3">
      <c r="A181" s="831" t="s">
        <v>858</v>
      </c>
      <c r="B181" s="832" t="s">
        <v>1387</v>
      </c>
      <c r="C181" s="832" t="s">
        <v>1334</v>
      </c>
      <c r="D181" s="832" t="s">
        <v>1335</v>
      </c>
      <c r="E181" s="832" t="s">
        <v>1336</v>
      </c>
      <c r="F181" s="849"/>
      <c r="G181" s="849"/>
      <c r="H181" s="837">
        <v>0</v>
      </c>
      <c r="I181" s="849">
        <v>1</v>
      </c>
      <c r="J181" s="849">
        <v>145.15</v>
      </c>
      <c r="K181" s="837">
        <v>1</v>
      </c>
      <c r="L181" s="849">
        <v>1</v>
      </c>
      <c r="M181" s="850">
        <v>145.15</v>
      </c>
    </row>
    <row r="182" spans="1:13" ht="14.4" customHeight="1" x14ac:dyDescent="0.3">
      <c r="A182" s="831" t="s">
        <v>858</v>
      </c>
      <c r="B182" s="832" t="s">
        <v>804</v>
      </c>
      <c r="C182" s="832" t="s">
        <v>1026</v>
      </c>
      <c r="D182" s="832" t="s">
        <v>1027</v>
      </c>
      <c r="E182" s="832" t="s">
        <v>806</v>
      </c>
      <c r="F182" s="849">
        <v>1</v>
      </c>
      <c r="G182" s="849">
        <v>0</v>
      </c>
      <c r="H182" s="837"/>
      <c r="I182" s="849"/>
      <c r="J182" s="849"/>
      <c r="K182" s="837"/>
      <c r="L182" s="849">
        <v>1</v>
      </c>
      <c r="M182" s="850">
        <v>0</v>
      </c>
    </row>
    <row r="183" spans="1:13" ht="14.4" customHeight="1" x14ac:dyDescent="0.3">
      <c r="A183" s="831" t="s">
        <v>858</v>
      </c>
      <c r="B183" s="832" t="s">
        <v>1380</v>
      </c>
      <c r="C183" s="832" t="s">
        <v>1298</v>
      </c>
      <c r="D183" s="832" t="s">
        <v>1299</v>
      </c>
      <c r="E183" s="832" t="s">
        <v>938</v>
      </c>
      <c r="F183" s="849">
        <v>1</v>
      </c>
      <c r="G183" s="849">
        <v>115.26</v>
      </c>
      <c r="H183" s="837">
        <v>1</v>
      </c>
      <c r="I183" s="849"/>
      <c r="J183" s="849"/>
      <c r="K183" s="837">
        <v>0</v>
      </c>
      <c r="L183" s="849">
        <v>1</v>
      </c>
      <c r="M183" s="850">
        <v>115.26</v>
      </c>
    </row>
    <row r="184" spans="1:13" ht="14.4" customHeight="1" thickBot="1" x14ac:dyDescent="0.35">
      <c r="A184" s="839" t="s">
        <v>858</v>
      </c>
      <c r="B184" s="840" t="s">
        <v>1388</v>
      </c>
      <c r="C184" s="840" t="s">
        <v>1308</v>
      </c>
      <c r="D184" s="840" t="s">
        <v>1309</v>
      </c>
      <c r="E184" s="840" t="s">
        <v>1310</v>
      </c>
      <c r="F184" s="851"/>
      <c r="G184" s="851"/>
      <c r="H184" s="845">
        <v>0</v>
      </c>
      <c r="I184" s="851">
        <v>1</v>
      </c>
      <c r="J184" s="851">
        <v>207.45</v>
      </c>
      <c r="K184" s="845">
        <v>1</v>
      </c>
      <c r="L184" s="851">
        <v>1</v>
      </c>
      <c r="M184" s="852">
        <v>207.45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329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2016</v>
      </c>
      <c r="E3" s="11"/>
      <c r="F3" s="521">
        <v>2017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554</v>
      </c>
      <c r="B5" s="730" t="s">
        <v>555</v>
      </c>
      <c r="C5" s="731" t="s">
        <v>556</v>
      </c>
      <c r="D5" s="731" t="s">
        <v>556</v>
      </c>
      <c r="E5" s="731"/>
      <c r="F5" s="731" t="s">
        <v>556</v>
      </c>
      <c r="G5" s="731" t="s">
        <v>556</v>
      </c>
      <c r="H5" s="731" t="s">
        <v>556</v>
      </c>
      <c r="I5" s="732" t="s">
        <v>556</v>
      </c>
      <c r="J5" s="733" t="s">
        <v>73</v>
      </c>
    </row>
    <row r="6" spans="1:10" ht="14.4" customHeight="1" x14ac:dyDescent="0.3">
      <c r="A6" s="729" t="s">
        <v>554</v>
      </c>
      <c r="B6" s="730" t="s">
        <v>1390</v>
      </c>
      <c r="C6" s="731">
        <v>0</v>
      </c>
      <c r="D6" s="731">
        <v>0.2165</v>
      </c>
      <c r="E6" s="731"/>
      <c r="F6" s="731">
        <v>2.6694899999999997</v>
      </c>
      <c r="G6" s="731">
        <v>0.21492767333984375</v>
      </c>
      <c r="H6" s="731">
        <v>2.4545623266601559</v>
      </c>
      <c r="I6" s="732">
        <v>12.420410822477013</v>
      </c>
      <c r="J6" s="733" t="s">
        <v>1</v>
      </c>
    </row>
    <row r="7" spans="1:10" ht="14.4" customHeight="1" x14ac:dyDescent="0.3">
      <c r="A7" s="729" t="s">
        <v>554</v>
      </c>
      <c r="B7" s="730" t="s">
        <v>1391</v>
      </c>
      <c r="C7" s="731">
        <v>0.55901999999999996</v>
      </c>
      <c r="D7" s="731">
        <v>0.27224999999999999</v>
      </c>
      <c r="E7" s="731"/>
      <c r="F7" s="731">
        <v>0</v>
      </c>
      <c r="G7" s="731">
        <v>0.26396876525878904</v>
      </c>
      <c r="H7" s="731">
        <v>-0.26396876525878904</v>
      </c>
      <c r="I7" s="732">
        <v>0</v>
      </c>
      <c r="J7" s="733" t="s">
        <v>1</v>
      </c>
    </row>
    <row r="8" spans="1:10" ht="14.4" customHeight="1" x14ac:dyDescent="0.3">
      <c r="A8" s="729" t="s">
        <v>554</v>
      </c>
      <c r="B8" s="730" t="s">
        <v>1392</v>
      </c>
      <c r="C8" s="731">
        <v>32.549639999999997</v>
      </c>
      <c r="D8" s="731">
        <v>27.655150000000003</v>
      </c>
      <c r="E8" s="731"/>
      <c r="F8" s="731">
        <v>34.684010000000001</v>
      </c>
      <c r="G8" s="731">
        <v>34.999998779296874</v>
      </c>
      <c r="H8" s="731">
        <v>-0.31598877929687319</v>
      </c>
      <c r="I8" s="732">
        <v>0.99097174884806605</v>
      </c>
      <c r="J8" s="733" t="s">
        <v>1</v>
      </c>
    </row>
    <row r="9" spans="1:10" ht="14.4" customHeight="1" x14ac:dyDescent="0.3">
      <c r="A9" s="729" t="s">
        <v>554</v>
      </c>
      <c r="B9" s="730" t="s">
        <v>1393</v>
      </c>
      <c r="C9" s="731">
        <v>2002.0234700000005</v>
      </c>
      <c r="D9" s="731">
        <v>2661.9624800000006</v>
      </c>
      <c r="E9" s="731"/>
      <c r="F9" s="731">
        <v>2839.4377000000004</v>
      </c>
      <c r="G9" s="731">
        <v>2885.0000317382815</v>
      </c>
      <c r="H9" s="731">
        <v>-45.562331738281046</v>
      </c>
      <c r="I9" s="732">
        <v>0.98420716421592946</v>
      </c>
      <c r="J9" s="733" t="s">
        <v>1</v>
      </c>
    </row>
    <row r="10" spans="1:10" ht="14.4" customHeight="1" x14ac:dyDescent="0.3">
      <c r="A10" s="729" t="s">
        <v>554</v>
      </c>
      <c r="B10" s="730" t="s">
        <v>1394</v>
      </c>
      <c r="C10" s="731">
        <v>0</v>
      </c>
      <c r="D10" s="731">
        <v>0</v>
      </c>
      <c r="E10" s="731"/>
      <c r="F10" s="731">
        <v>28.497920000000001</v>
      </c>
      <c r="G10" s="731">
        <v>0</v>
      </c>
      <c r="H10" s="731">
        <v>28.497920000000001</v>
      </c>
      <c r="I10" s="732" t="s">
        <v>556</v>
      </c>
      <c r="J10" s="733" t="s">
        <v>1</v>
      </c>
    </row>
    <row r="11" spans="1:10" ht="14.4" customHeight="1" x14ac:dyDescent="0.3">
      <c r="A11" s="729" t="s">
        <v>554</v>
      </c>
      <c r="B11" s="730" t="s">
        <v>1395</v>
      </c>
      <c r="C11" s="731">
        <v>13.520950000000001</v>
      </c>
      <c r="D11" s="731">
        <v>9.312619999999999</v>
      </c>
      <c r="E11" s="731"/>
      <c r="F11" s="731">
        <v>9.3913100000000007</v>
      </c>
      <c r="G11" s="731">
        <v>10</v>
      </c>
      <c r="H11" s="731">
        <v>-0.60868999999999929</v>
      </c>
      <c r="I11" s="732">
        <v>0.93913100000000005</v>
      </c>
      <c r="J11" s="733" t="s">
        <v>1</v>
      </c>
    </row>
    <row r="12" spans="1:10" ht="14.4" customHeight="1" x14ac:dyDescent="0.3">
      <c r="A12" s="729" t="s">
        <v>554</v>
      </c>
      <c r="B12" s="730" t="s">
        <v>1396</v>
      </c>
      <c r="C12" s="731">
        <v>56.596950000000007</v>
      </c>
      <c r="D12" s="731">
        <v>55.551749999999998</v>
      </c>
      <c r="E12" s="731"/>
      <c r="F12" s="731">
        <v>61.278829999999999</v>
      </c>
      <c r="G12" s="731">
        <v>65</v>
      </c>
      <c r="H12" s="731">
        <v>-3.7211700000000008</v>
      </c>
      <c r="I12" s="732">
        <v>0.94275123076923073</v>
      </c>
      <c r="J12" s="733" t="s">
        <v>1</v>
      </c>
    </row>
    <row r="13" spans="1:10" ht="14.4" customHeight="1" x14ac:dyDescent="0.3">
      <c r="A13" s="729" t="s">
        <v>554</v>
      </c>
      <c r="B13" s="730" t="s">
        <v>1397</v>
      </c>
      <c r="C13" s="731">
        <v>0</v>
      </c>
      <c r="D13" s="731">
        <v>0</v>
      </c>
      <c r="E13" s="731"/>
      <c r="F13" s="731">
        <v>0.10926999999999999</v>
      </c>
      <c r="G13" s="731">
        <v>0</v>
      </c>
      <c r="H13" s="731">
        <v>0.10926999999999999</v>
      </c>
      <c r="I13" s="732" t="s">
        <v>556</v>
      </c>
      <c r="J13" s="733" t="s">
        <v>1</v>
      </c>
    </row>
    <row r="14" spans="1:10" ht="14.4" customHeight="1" x14ac:dyDescent="0.3">
      <c r="A14" s="729" t="s">
        <v>554</v>
      </c>
      <c r="B14" s="730" t="s">
        <v>563</v>
      </c>
      <c r="C14" s="731">
        <v>2105.2500300000006</v>
      </c>
      <c r="D14" s="731">
        <v>2754.9707500000009</v>
      </c>
      <c r="E14" s="731"/>
      <c r="F14" s="731">
        <v>2976.0685300000005</v>
      </c>
      <c r="G14" s="731">
        <v>2995.478926956177</v>
      </c>
      <c r="H14" s="731">
        <v>-19.410396956176555</v>
      </c>
      <c r="I14" s="732">
        <v>0.99352010231769505</v>
      </c>
      <c r="J14" s="733" t="s">
        <v>564</v>
      </c>
    </row>
    <row r="16" spans="1:10" ht="14.4" customHeight="1" x14ac:dyDescent="0.3">
      <c r="A16" s="729" t="s">
        <v>554</v>
      </c>
      <c r="B16" s="730" t="s">
        <v>555</v>
      </c>
      <c r="C16" s="731" t="s">
        <v>556</v>
      </c>
      <c r="D16" s="731" t="s">
        <v>556</v>
      </c>
      <c r="E16" s="731"/>
      <c r="F16" s="731" t="s">
        <v>556</v>
      </c>
      <c r="G16" s="731" t="s">
        <v>556</v>
      </c>
      <c r="H16" s="731" t="s">
        <v>556</v>
      </c>
      <c r="I16" s="732" t="s">
        <v>556</v>
      </c>
      <c r="J16" s="733" t="s">
        <v>73</v>
      </c>
    </row>
    <row r="17" spans="1:10" ht="14.4" customHeight="1" x14ac:dyDescent="0.3">
      <c r="A17" s="729" t="s">
        <v>1398</v>
      </c>
      <c r="B17" s="730" t="s">
        <v>1399</v>
      </c>
      <c r="C17" s="731" t="s">
        <v>556</v>
      </c>
      <c r="D17" s="731" t="s">
        <v>556</v>
      </c>
      <c r="E17" s="731"/>
      <c r="F17" s="731" t="s">
        <v>556</v>
      </c>
      <c r="G17" s="731" t="s">
        <v>556</v>
      </c>
      <c r="H17" s="731" t="s">
        <v>556</v>
      </c>
      <c r="I17" s="732" t="s">
        <v>556</v>
      </c>
      <c r="J17" s="733" t="s">
        <v>0</v>
      </c>
    </row>
    <row r="18" spans="1:10" ht="14.4" customHeight="1" x14ac:dyDescent="0.3">
      <c r="A18" s="729" t="s">
        <v>1398</v>
      </c>
      <c r="B18" s="730" t="s">
        <v>1390</v>
      </c>
      <c r="C18" s="731">
        <v>0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556</v>
      </c>
      <c r="J18" s="733" t="s">
        <v>1</v>
      </c>
    </row>
    <row r="19" spans="1:10" ht="14.4" customHeight="1" x14ac:dyDescent="0.3">
      <c r="A19" s="729" t="s">
        <v>1398</v>
      </c>
      <c r="B19" s="730" t="s">
        <v>1400</v>
      </c>
      <c r="C19" s="731">
        <v>0</v>
      </c>
      <c r="D19" s="731">
        <v>0</v>
      </c>
      <c r="E19" s="731"/>
      <c r="F19" s="731">
        <v>0</v>
      </c>
      <c r="G19" s="731">
        <v>0</v>
      </c>
      <c r="H19" s="731">
        <v>0</v>
      </c>
      <c r="I19" s="732" t="s">
        <v>556</v>
      </c>
      <c r="J19" s="733" t="s">
        <v>568</v>
      </c>
    </row>
    <row r="20" spans="1:10" ht="14.4" customHeight="1" x14ac:dyDescent="0.3">
      <c r="A20" s="729" t="s">
        <v>556</v>
      </c>
      <c r="B20" s="730" t="s">
        <v>556</v>
      </c>
      <c r="C20" s="731" t="s">
        <v>556</v>
      </c>
      <c r="D20" s="731" t="s">
        <v>556</v>
      </c>
      <c r="E20" s="731"/>
      <c r="F20" s="731" t="s">
        <v>556</v>
      </c>
      <c r="G20" s="731" t="s">
        <v>556</v>
      </c>
      <c r="H20" s="731" t="s">
        <v>556</v>
      </c>
      <c r="I20" s="732" t="s">
        <v>556</v>
      </c>
      <c r="J20" s="733" t="s">
        <v>569</v>
      </c>
    </row>
    <row r="21" spans="1:10" ht="14.4" customHeight="1" x14ac:dyDescent="0.3">
      <c r="A21" s="729" t="s">
        <v>1401</v>
      </c>
      <c r="B21" s="730" t="s">
        <v>1402</v>
      </c>
      <c r="C21" s="731" t="s">
        <v>556</v>
      </c>
      <c r="D21" s="731" t="s">
        <v>556</v>
      </c>
      <c r="E21" s="731"/>
      <c r="F21" s="731" t="s">
        <v>556</v>
      </c>
      <c r="G21" s="731" t="s">
        <v>556</v>
      </c>
      <c r="H21" s="731" t="s">
        <v>556</v>
      </c>
      <c r="I21" s="732" t="s">
        <v>556</v>
      </c>
      <c r="J21" s="733" t="s">
        <v>0</v>
      </c>
    </row>
    <row r="22" spans="1:10" ht="14.4" customHeight="1" x14ac:dyDescent="0.3">
      <c r="A22" s="729" t="s">
        <v>1401</v>
      </c>
      <c r="B22" s="730" t="s">
        <v>1390</v>
      </c>
      <c r="C22" s="731">
        <v>0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556</v>
      </c>
      <c r="J22" s="733" t="s">
        <v>1</v>
      </c>
    </row>
    <row r="23" spans="1:10" ht="14.4" customHeight="1" x14ac:dyDescent="0.3">
      <c r="A23" s="729" t="s">
        <v>1401</v>
      </c>
      <c r="B23" s="730" t="s">
        <v>1403</v>
      </c>
      <c r="C23" s="731">
        <v>0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556</v>
      </c>
      <c r="J23" s="733" t="s">
        <v>568</v>
      </c>
    </row>
    <row r="24" spans="1:10" ht="14.4" customHeight="1" x14ac:dyDescent="0.3">
      <c r="A24" s="729" t="s">
        <v>556</v>
      </c>
      <c r="B24" s="730" t="s">
        <v>556</v>
      </c>
      <c r="C24" s="731" t="s">
        <v>556</v>
      </c>
      <c r="D24" s="731" t="s">
        <v>556</v>
      </c>
      <c r="E24" s="731"/>
      <c r="F24" s="731" t="s">
        <v>556</v>
      </c>
      <c r="G24" s="731" t="s">
        <v>556</v>
      </c>
      <c r="H24" s="731" t="s">
        <v>556</v>
      </c>
      <c r="I24" s="732" t="s">
        <v>556</v>
      </c>
      <c r="J24" s="733" t="s">
        <v>569</v>
      </c>
    </row>
    <row r="25" spans="1:10" ht="14.4" customHeight="1" x14ac:dyDescent="0.3">
      <c r="A25" s="729" t="s">
        <v>565</v>
      </c>
      <c r="B25" s="730" t="s">
        <v>566</v>
      </c>
      <c r="C25" s="731" t="s">
        <v>556</v>
      </c>
      <c r="D25" s="731" t="s">
        <v>556</v>
      </c>
      <c r="E25" s="731"/>
      <c r="F25" s="731" t="s">
        <v>556</v>
      </c>
      <c r="G25" s="731" t="s">
        <v>556</v>
      </c>
      <c r="H25" s="731" t="s">
        <v>556</v>
      </c>
      <c r="I25" s="732" t="s">
        <v>556</v>
      </c>
      <c r="J25" s="733" t="s">
        <v>0</v>
      </c>
    </row>
    <row r="26" spans="1:10" ht="14.4" customHeight="1" x14ac:dyDescent="0.3">
      <c r="A26" s="729" t="s">
        <v>565</v>
      </c>
      <c r="B26" s="730" t="s">
        <v>1390</v>
      </c>
      <c r="C26" s="731">
        <v>0</v>
      </c>
      <c r="D26" s="731">
        <v>0</v>
      </c>
      <c r="E26" s="731"/>
      <c r="F26" s="731">
        <v>0</v>
      </c>
      <c r="G26" s="731">
        <v>0</v>
      </c>
      <c r="H26" s="731">
        <v>0</v>
      </c>
      <c r="I26" s="732" t="s">
        <v>556</v>
      </c>
      <c r="J26" s="733" t="s">
        <v>1</v>
      </c>
    </row>
    <row r="27" spans="1:10" ht="14.4" customHeight="1" x14ac:dyDescent="0.3">
      <c r="A27" s="729" t="s">
        <v>565</v>
      </c>
      <c r="B27" s="730" t="s">
        <v>1392</v>
      </c>
      <c r="C27" s="731">
        <v>1.9038599999999997</v>
      </c>
      <c r="D27" s="731">
        <v>3.8522000000000007</v>
      </c>
      <c r="E27" s="731"/>
      <c r="F27" s="731">
        <v>6.003849999999999</v>
      </c>
      <c r="G27" s="731">
        <v>5</v>
      </c>
      <c r="H27" s="731">
        <v>1.003849999999999</v>
      </c>
      <c r="I27" s="732">
        <v>1.2007699999999999</v>
      </c>
      <c r="J27" s="733" t="s">
        <v>1</v>
      </c>
    </row>
    <row r="28" spans="1:10" ht="14.4" customHeight="1" x14ac:dyDescent="0.3">
      <c r="A28" s="729" t="s">
        <v>565</v>
      </c>
      <c r="B28" s="730" t="s">
        <v>1393</v>
      </c>
      <c r="C28" s="731">
        <v>13.1775</v>
      </c>
      <c r="D28" s="731">
        <v>14.225809999999999</v>
      </c>
      <c r="E28" s="731"/>
      <c r="F28" s="731">
        <v>14.068390000000001</v>
      </c>
      <c r="G28" s="731">
        <v>17</v>
      </c>
      <c r="H28" s="731">
        <v>-2.9316099999999992</v>
      </c>
      <c r="I28" s="732">
        <v>0.82755235294117657</v>
      </c>
      <c r="J28" s="733" t="s">
        <v>1</v>
      </c>
    </row>
    <row r="29" spans="1:10" ht="14.4" customHeight="1" x14ac:dyDescent="0.3">
      <c r="A29" s="729" t="s">
        <v>565</v>
      </c>
      <c r="B29" s="730" t="s">
        <v>1395</v>
      </c>
      <c r="C29" s="731">
        <v>5.125</v>
      </c>
      <c r="D29" s="731">
        <v>3.2429999999999999</v>
      </c>
      <c r="E29" s="731"/>
      <c r="F29" s="731">
        <v>4.5229999999999997</v>
      </c>
      <c r="G29" s="731">
        <v>4</v>
      </c>
      <c r="H29" s="731">
        <v>0.52299999999999969</v>
      </c>
      <c r="I29" s="732">
        <v>1.1307499999999999</v>
      </c>
      <c r="J29" s="733" t="s">
        <v>1</v>
      </c>
    </row>
    <row r="30" spans="1:10" ht="14.4" customHeight="1" x14ac:dyDescent="0.3">
      <c r="A30" s="729" t="s">
        <v>565</v>
      </c>
      <c r="B30" s="730" t="s">
        <v>1396</v>
      </c>
      <c r="C30" s="731">
        <v>6.718</v>
      </c>
      <c r="D30" s="731">
        <v>6.6559999999999997</v>
      </c>
      <c r="E30" s="731"/>
      <c r="F30" s="731">
        <v>7.0339999999999998</v>
      </c>
      <c r="G30" s="731">
        <v>7</v>
      </c>
      <c r="H30" s="731">
        <v>3.3999999999999808E-2</v>
      </c>
      <c r="I30" s="732">
        <v>1.0048571428571429</v>
      </c>
      <c r="J30" s="733" t="s">
        <v>1</v>
      </c>
    </row>
    <row r="31" spans="1:10" ht="14.4" customHeight="1" x14ac:dyDescent="0.3">
      <c r="A31" s="729" t="s">
        <v>565</v>
      </c>
      <c r="B31" s="730" t="s">
        <v>567</v>
      </c>
      <c r="C31" s="731">
        <v>26.92436</v>
      </c>
      <c r="D31" s="731">
        <v>27.977009999999996</v>
      </c>
      <c r="E31" s="731"/>
      <c r="F31" s="731">
        <v>31.629239999999999</v>
      </c>
      <c r="G31" s="731">
        <v>33</v>
      </c>
      <c r="H31" s="731">
        <v>-1.3707600000000006</v>
      </c>
      <c r="I31" s="732">
        <v>0.95846181818181819</v>
      </c>
      <c r="J31" s="733" t="s">
        <v>568</v>
      </c>
    </row>
    <row r="32" spans="1:10" ht="14.4" customHeight="1" x14ac:dyDescent="0.3">
      <c r="A32" s="729" t="s">
        <v>556</v>
      </c>
      <c r="B32" s="730" t="s">
        <v>556</v>
      </c>
      <c r="C32" s="731" t="s">
        <v>556</v>
      </c>
      <c r="D32" s="731" t="s">
        <v>556</v>
      </c>
      <c r="E32" s="731"/>
      <c r="F32" s="731" t="s">
        <v>556</v>
      </c>
      <c r="G32" s="731" t="s">
        <v>556</v>
      </c>
      <c r="H32" s="731" t="s">
        <v>556</v>
      </c>
      <c r="I32" s="732" t="s">
        <v>556</v>
      </c>
      <c r="J32" s="733" t="s">
        <v>569</v>
      </c>
    </row>
    <row r="33" spans="1:10" ht="14.4" customHeight="1" x14ac:dyDescent="0.3">
      <c r="A33" s="729" t="s">
        <v>570</v>
      </c>
      <c r="B33" s="730" t="s">
        <v>571</v>
      </c>
      <c r="C33" s="731" t="s">
        <v>556</v>
      </c>
      <c r="D33" s="731" t="s">
        <v>556</v>
      </c>
      <c r="E33" s="731"/>
      <c r="F33" s="731" t="s">
        <v>556</v>
      </c>
      <c r="G33" s="731" t="s">
        <v>556</v>
      </c>
      <c r="H33" s="731" t="s">
        <v>556</v>
      </c>
      <c r="I33" s="732" t="s">
        <v>556</v>
      </c>
      <c r="J33" s="733" t="s">
        <v>0</v>
      </c>
    </row>
    <row r="34" spans="1:10" ht="14.4" customHeight="1" x14ac:dyDescent="0.3">
      <c r="A34" s="729" t="s">
        <v>570</v>
      </c>
      <c r="B34" s="730" t="s">
        <v>1390</v>
      </c>
      <c r="C34" s="731">
        <v>0</v>
      </c>
      <c r="D34" s="731">
        <v>0</v>
      </c>
      <c r="E34" s="731"/>
      <c r="F34" s="731">
        <v>2.6694899999999997</v>
      </c>
      <c r="G34" s="731">
        <v>0</v>
      </c>
      <c r="H34" s="731">
        <v>2.6694899999999997</v>
      </c>
      <c r="I34" s="732" t="s">
        <v>556</v>
      </c>
      <c r="J34" s="733" t="s">
        <v>1</v>
      </c>
    </row>
    <row r="35" spans="1:10" ht="14.4" customHeight="1" x14ac:dyDescent="0.3">
      <c r="A35" s="729" t="s">
        <v>570</v>
      </c>
      <c r="B35" s="730" t="s">
        <v>1391</v>
      </c>
      <c r="C35" s="731">
        <v>0</v>
      </c>
      <c r="D35" s="731">
        <v>9.0749999999999997E-2</v>
      </c>
      <c r="E35" s="731"/>
      <c r="F35" s="731">
        <v>0</v>
      </c>
      <c r="G35" s="731">
        <v>0</v>
      </c>
      <c r="H35" s="731">
        <v>0</v>
      </c>
      <c r="I35" s="732" t="s">
        <v>556</v>
      </c>
      <c r="J35" s="733" t="s">
        <v>1</v>
      </c>
    </row>
    <row r="36" spans="1:10" ht="14.4" customHeight="1" x14ac:dyDescent="0.3">
      <c r="A36" s="729" t="s">
        <v>570</v>
      </c>
      <c r="B36" s="730" t="s">
        <v>1392</v>
      </c>
      <c r="C36" s="731">
        <v>6.2561600000000004</v>
      </c>
      <c r="D36" s="731">
        <v>3.9352900000000002</v>
      </c>
      <c r="E36" s="731"/>
      <c r="F36" s="731">
        <v>7.4822700000000015</v>
      </c>
      <c r="G36" s="731">
        <v>5</v>
      </c>
      <c r="H36" s="731">
        <v>2.4822700000000015</v>
      </c>
      <c r="I36" s="732">
        <v>1.4964540000000004</v>
      </c>
      <c r="J36" s="733" t="s">
        <v>1</v>
      </c>
    </row>
    <row r="37" spans="1:10" ht="14.4" customHeight="1" x14ac:dyDescent="0.3">
      <c r="A37" s="729" t="s">
        <v>570</v>
      </c>
      <c r="B37" s="730" t="s">
        <v>1393</v>
      </c>
      <c r="C37" s="731">
        <v>120.56314000000002</v>
      </c>
      <c r="D37" s="731">
        <v>129.54996</v>
      </c>
      <c r="E37" s="731"/>
      <c r="F37" s="731">
        <v>137.43637999999999</v>
      </c>
      <c r="G37" s="731">
        <v>143</v>
      </c>
      <c r="H37" s="731">
        <v>-5.5636200000000144</v>
      </c>
      <c r="I37" s="732">
        <v>0.96109356643356636</v>
      </c>
      <c r="J37" s="733" t="s">
        <v>1</v>
      </c>
    </row>
    <row r="38" spans="1:10" ht="14.4" customHeight="1" x14ac:dyDescent="0.3">
      <c r="A38" s="729" t="s">
        <v>570</v>
      </c>
      <c r="B38" s="730" t="s">
        <v>1394</v>
      </c>
      <c r="C38" s="731">
        <v>0</v>
      </c>
      <c r="D38" s="731">
        <v>0</v>
      </c>
      <c r="E38" s="731"/>
      <c r="F38" s="731">
        <v>7.1243999999999996</v>
      </c>
      <c r="G38" s="731">
        <v>0</v>
      </c>
      <c r="H38" s="731">
        <v>7.1243999999999996</v>
      </c>
      <c r="I38" s="732" t="s">
        <v>556</v>
      </c>
      <c r="J38" s="733" t="s">
        <v>1</v>
      </c>
    </row>
    <row r="39" spans="1:10" ht="14.4" customHeight="1" x14ac:dyDescent="0.3">
      <c r="A39" s="729" t="s">
        <v>570</v>
      </c>
      <c r="B39" s="730" t="s">
        <v>1395</v>
      </c>
      <c r="C39" s="731">
        <v>2.87</v>
      </c>
      <c r="D39" s="731">
        <v>1.5486199999999999</v>
      </c>
      <c r="E39" s="731"/>
      <c r="F39" s="731">
        <v>1.9335100000000001</v>
      </c>
      <c r="G39" s="731">
        <v>2</v>
      </c>
      <c r="H39" s="731">
        <v>-6.6489999999999938E-2</v>
      </c>
      <c r="I39" s="732">
        <v>0.96675500000000003</v>
      </c>
      <c r="J39" s="733" t="s">
        <v>1</v>
      </c>
    </row>
    <row r="40" spans="1:10" ht="14.4" customHeight="1" x14ac:dyDescent="0.3">
      <c r="A40" s="729" t="s">
        <v>570</v>
      </c>
      <c r="B40" s="730" t="s">
        <v>1396</v>
      </c>
      <c r="C40" s="731">
        <v>18.311700000000002</v>
      </c>
      <c r="D40" s="731">
        <v>17.256260000000001</v>
      </c>
      <c r="E40" s="731"/>
      <c r="F40" s="731">
        <v>17.818669999999997</v>
      </c>
      <c r="G40" s="731">
        <v>21</v>
      </c>
      <c r="H40" s="731">
        <v>-3.1813300000000027</v>
      </c>
      <c r="I40" s="732">
        <v>0.84850809523809512</v>
      </c>
      <c r="J40" s="733" t="s">
        <v>1</v>
      </c>
    </row>
    <row r="41" spans="1:10" ht="14.4" customHeight="1" x14ac:dyDescent="0.3">
      <c r="A41" s="729" t="s">
        <v>570</v>
      </c>
      <c r="B41" s="730" t="s">
        <v>1397</v>
      </c>
      <c r="C41" s="731">
        <v>0</v>
      </c>
      <c r="D41" s="731">
        <v>0</v>
      </c>
      <c r="E41" s="731"/>
      <c r="F41" s="731">
        <v>0.10926999999999999</v>
      </c>
      <c r="G41" s="731">
        <v>0</v>
      </c>
      <c r="H41" s="731">
        <v>0.10926999999999999</v>
      </c>
      <c r="I41" s="732" t="s">
        <v>556</v>
      </c>
      <c r="J41" s="733" t="s">
        <v>1</v>
      </c>
    </row>
    <row r="42" spans="1:10" ht="14.4" customHeight="1" x14ac:dyDescent="0.3">
      <c r="A42" s="729" t="s">
        <v>570</v>
      </c>
      <c r="B42" s="730" t="s">
        <v>572</v>
      </c>
      <c r="C42" s="731">
        <v>148.001</v>
      </c>
      <c r="D42" s="731">
        <v>152.38087999999999</v>
      </c>
      <c r="E42" s="731"/>
      <c r="F42" s="731">
        <v>174.57399000000001</v>
      </c>
      <c r="G42" s="731">
        <v>170</v>
      </c>
      <c r="H42" s="731">
        <v>4.5739900000000091</v>
      </c>
      <c r="I42" s="732">
        <v>1.0269058235294117</v>
      </c>
      <c r="J42" s="733" t="s">
        <v>568</v>
      </c>
    </row>
    <row r="43" spans="1:10" ht="14.4" customHeight="1" x14ac:dyDescent="0.3">
      <c r="A43" s="729" t="s">
        <v>556</v>
      </c>
      <c r="B43" s="730" t="s">
        <v>556</v>
      </c>
      <c r="C43" s="731" t="s">
        <v>556</v>
      </c>
      <c r="D43" s="731" t="s">
        <v>556</v>
      </c>
      <c r="E43" s="731"/>
      <c r="F43" s="731" t="s">
        <v>556</v>
      </c>
      <c r="G43" s="731" t="s">
        <v>556</v>
      </c>
      <c r="H43" s="731" t="s">
        <v>556</v>
      </c>
      <c r="I43" s="732" t="s">
        <v>556</v>
      </c>
      <c r="J43" s="733" t="s">
        <v>569</v>
      </c>
    </row>
    <row r="44" spans="1:10" ht="14.4" customHeight="1" x14ac:dyDescent="0.3">
      <c r="A44" s="729" t="s">
        <v>573</v>
      </c>
      <c r="B44" s="730" t="s">
        <v>574</v>
      </c>
      <c r="C44" s="731" t="s">
        <v>556</v>
      </c>
      <c r="D44" s="731" t="s">
        <v>556</v>
      </c>
      <c r="E44" s="731"/>
      <c r="F44" s="731" t="s">
        <v>556</v>
      </c>
      <c r="G44" s="731" t="s">
        <v>556</v>
      </c>
      <c r="H44" s="731" t="s">
        <v>556</v>
      </c>
      <c r="I44" s="732" t="s">
        <v>556</v>
      </c>
      <c r="J44" s="733" t="s">
        <v>0</v>
      </c>
    </row>
    <row r="45" spans="1:10" ht="14.4" customHeight="1" x14ac:dyDescent="0.3">
      <c r="A45" s="729" t="s">
        <v>573</v>
      </c>
      <c r="B45" s="730" t="s">
        <v>1390</v>
      </c>
      <c r="C45" s="731">
        <v>0</v>
      </c>
      <c r="D45" s="731">
        <v>0.2165</v>
      </c>
      <c r="E45" s="731"/>
      <c r="F45" s="731">
        <v>0</v>
      </c>
      <c r="G45" s="731">
        <v>0</v>
      </c>
      <c r="H45" s="731">
        <v>0</v>
      </c>
      <c r="I45" s="732" t="s">
        <v>556</v>
      </c>
      <c r="J45" s="733" t="s">
        <v>1</v>
      </c>
    </row>
    <row r="46" spans="1:10" ht="14.4" customHeight="1" x14ac:dyDescent="0.3">
      <c r="A46" s="729" t="s">
        <v>573</v>
      </c>
      <c r="B46" s="730" t="s">
        <v>1391</v>
      </c>
      <c r="C46" s="731">
        <v>0.55901999999999996</v>
      </c>
      <c r="D46" s="731">
        <v>0</v>
      </c>
      <c r="E46" s="731"/>
      <c r="F46" s="731">
        <v>0</v>
      </c>
      <c r="G46" s="731">
        <v>0</v>
      </c>
      <c r="H46" s="731">
        <v>0</v>
      </c>
      <c r="I46" s="732" t="s">
        <v>556</v>
      </c>
      <c r="J46" s="733" t="s">
        <v>1</v>
      </c>
    </row>
    <row r="47" spans="1:10" ht="14.4" customHeight="1" x14ac:dyDescent="0.3">
      <c r="A47" s="729" t="s">
        <v>573</v>
      </c>
      <c r="B47" s="730" t="s">
        <v>1392</v>
      </c>
      <c r="C47" s="731">
        <v>3.2149999999999999</v>
      </c>
      <c r="D47" s="731">
        <v>1.5878400000000001</v>
      </c>
      <c r="E47" s="731"/>
      <c r="F47" s="731">
        <v>4.4343699999999995</v>
      </c>
      <c r="G47" s="731">
        <v>2</v>
      </c>
      <c r="H47" s="731">
        <v>2.4343699999999995</v>
      </c>
      <c r="I47" s="732">
        <v>2.2171849999999997</v>
      </c>
      <c r="J47" s="733" t="s">
        <v>1</v>
      </c>
    </row>
    <row r="48" spans="1:10" ht="14.4" customHeight="1" x14ac:dyDescent="0.3">
      <c r="A48" s="729" t="s">
        <v>573</v>
      </c>
      <c r="B48" s="730" t="s">
        <v>1393</v>
      </c>
      <c r="C48" s="731">
        <v>4.8639999999999999</v>
      </c>
      <c r="D48" s="731">
        <v>5.5224699999999993</v>
      </c>
      <c r="E48" s="731"/>
      <c r="F48" s="731">
        <v>5.8693800000000005</v>
      </c>
      <c r="G48" s="731">
        <v>6</v>
      </c>
      <c r="H48" s="731">
        <v>-0.13061999999999951</v>
      </c>
      <c r="I48" s="732">
        <v>0.97823000000000004</v>
      </c>
      <c r="J48" s="733" t="s">
        <v>1</v>
      </c>
    </row>
    <row r="49" spans="1:10" ht="14.4" customHeight="1" x14ac:dyDescent="0.3">
      <c r="A49" s="729" t="s">
        <v>573</v>
      </c>
      <c r="B49" s="730" t="s">
        <v>1395</v>
      </c>
      <c r="C49" s="731">
        <v>3.6932399999999999</v>
      </c>
      <c r="D49" s="731">
        <v>3.4049999999999998</v>
      </c>
      <c r="E49" s="731"/>
      <c r="F49" s="731">
        <v>1.9427999999999999</v>
      </c>
      <c r="G49" s="731">
        <v>3</v>
      </c>
      <c r="H49" s="731">
        <v>-1.0572000000000001</v>
      </c>
      <c r="I49" s="732">
        <v>0.64759999999999995</v>
      </c>
      <c r="J49" s="733" t="s">
        <v>1</v>
      </c>
    </row>
    <row r="50" spans="1:10" ht="14.4" customHeight="1" x14ac:dyDescent="0.3">
      <c r="A50" s="729" t="s">
        <v>573</v>
      </c>
      <c r="B50" s="730" t="s">
        <v>1396</v>
      </c>
      <c r="C50" s="731">
        <v>7.2717099999999997</v>
      </c>
      <c r="D50" s="731">
        <v>7.79</v>
      </c>
      <c r="E50" s="731"/>
      <c r="F50" s="731">
        <v>7.2092000000000001</v>
      </c>
      <c r="G50" s="731">
        <v>9</v>
      </c>
      <c r="H50" s="731">
        <v>-1.7907999999999999</v>
      </c>
      <c r="I50" s="732">
        <v>0.80102222222222219</v>
      </c>
      <c r="J50" s="733" t="s">
        <v>1</v>
      </c>
    </row>
    <row r="51" spans="1:10" ht="14.4" customHeight="1" x14ac:dyDescent="0.3">
      <c r="A51" s="729" t="s">
        <v>573</v>
      </c>
      <c r="B51" s="730" t="s">
        <v>575</v>
      </c>
      <c r="C51" s="731">
        <v>19.602969999999999</v>
      </c>
      <c r="D51" s="731">
        <v>18.521809999999999</v>
      </c>
      <c r="E51" s="731"/>
      <c r="F51" s="731">
        <v>19.455750000000002</v>
      </c>
      <c r="G51" s="731">
        <v>21</v>
      </c>
      <c r="H51" s="731">
        <v>-1.5442499999999981</v>
      </c>
      <c r="I51" s="732">
        <v>0.92646428571428585</v>
      </c>
      <c r="J51" s="733" t="s">
        <v>568</v>
      </c>
    </row>
    <row r="52" spans="1:10" ht="14.4" customHeight="1" x14ac:dyDescent="0.3">
      <c r="A52" s="729" t="s">
        <v>556</v>
      </c>
      <c r="B52" s="730" t="s">
        <v>556</v>
      </c>
      <c r="C52" s="731" t="s">
        <v>556</v>
      </c>
      <c r="D52" s="731" t="s">
        <v>556</v>
      </c>
      <c r="E52" s="731"/>
      <c r="F52" s="731" t="s">
        <v>556</v>
      </c>
      <c r="G52" s="731" t="s">
        <v>556</v>
      </c>
      <c r="H52" s="731" t="s">
        <v>556</v>
      </c>
      <c r="I52" s="732" t="s">
        <v>556</v>
      </c>
      <c r="J52" s="733" t="s">
        <v>569</v>
      </c>
    </row>
    <row r="53" spans="1:10" ht="14.4" customHeight="1" x14ac:dyDescent="0.3">
      <c r="A53" s="729" t="s">
        <v>576</v>
      </c>
      <c r="B53" s="730" t="s">
        <v>577</v>
      </c>
      <c r="C53" s="731" t="s">
        <v>556</v>
      </c>
      <c r="D53" s="731" t="s">
        <v>556</v>
      </c>
      <c r="E53" s="731"/>
      <c r="F53" s="731" t="s">
        <v>556</v>
      </c>
      <c r="G53" s="731" t="s">
        <v>556</v>
      </c>
      <c r="H53" s="731" t="s">
        <v>556</v>
      </c>
      <c r="I53" s="732" t="s">
        <v>556</v>
      </c>
      <c r="J53" s="733" t="s">
        <v>0</v>
      </c>
    </row>
    <row r="54" spans="1:10" ht="14.4" customHeight="1" x14ac:dyDescent="0.3">
      <c r="A54" s="729" t="s">
        <v>576</v>
      </c>
      <c r="B54" s="730" t="s">
        <v>1390</v>
      </c>
      <c r="C54" s="731">
        <v>0</v>
      </c>
      <c r="D54" s="731">
        <v>0</v>
      </c>
      <c r="E54" s="731"/>
      <c r="F54" s="731">
        <v>0</v>
      </c>
      <c r="G54" s="731">
        <v>0</v>
      </c>
      <c r="H54" s="731">
        <v>0</v>
      </c>
      <c r="I54" s="732" t="s">
        <v>556</v>
      </c>
      <c r="J54" s="733" t="s">
        <v>1</v>
      </c>
    </row>
    <row r="55" spans="1:10" ht="14.4" customHeight="1" x14ac:dyDescent="0.3">
      <c r="A55" s="729" t="s">
        <v>576</v>
      </c>
      <c r="B55" s="730" t="s">
        <v>1391</v>
      </c>
      <c r="C55" s="731">
        <v>0</v>
      </c>
      <c r="D55" s="731">
        <v>0.18149999999999999</v>
      </c>
      <c r="E55" s="731"/>
      <c r="F55" s="731">
        <v>0</v>
      </c>
      <c r="G55" s="731">
        <v>0</v>
      </c>
      <c r="H55" s="731">
        <v>0</v>
      </c>
      <c r="I55" s="732" t="s">
        <v>556</v>
      </c>
      <c r="J55" s="733" t="s">
        <v>1</v>
      </c>
    </row>
    <row r="56" spans="1:10" ht="14.4" customHeight="1" x14ac:dyDescent="0.3">
      <c r="A56" s="729" t="s">
        <v>576</v>
      </c>
      <c r="B56" s="730" t="s">
        <v>1392</v>
      </c>
      <c r="C56" s="731">
        <v>21.174619999999997</v>
      </c>
      <c r="D56" s="731">
        <v>18.279820000000001</v>
      </c>
      <c r="E56" s="731"/>
      <c r="F56" s="731">
        <v>16.763520000000003</v>
      </c>
      <c r="G56" s="731">
        <v>23</v>
      </c>
      <c r="H56" s="731">
        <v>-6.2364799999999967</v>
      </c>
      <c r="I56" s="732">
        <v>0.72884869565217403</v>
      </c>
      <c r="J56" s="733" t="s">
        <v>1</v>
      </c>
    </row>
    <row r="57" spans="1:10" ht="14.4" customHeight="1" x14ac:dyDescent="0.3">
      <c r="A57" s="729" t="s">
        <v>576</v>
      </c>
      <c r="B57" s="730" t="s">
        <v>1393</v>
      </c>
      <c r="C57" s="731">
        <v>1863.4188300000005</v>
      </c>
      <c r="D57" s="731">
        <v>2512.6642400000005</v>
      </c>
      <c r="E57" s="731"/>
      <c r="F57" s="731">
        <v>2682.0635500000003</v>
      </c>
      <c r="G57" s="731">
        <v>2720</v>
      </c>
      <c r="H57" s="731">
        <v>-37.936449999999695</v>
      </c>
      <c r="I57" s="732">
        <v>0.98605277573529426</v>
      </c>
      <c r="J57" s="733" t="s">
        <v>1</v>
      </c>
    </row>
    <row r="58" spans="1:10" ht="14.4" customHeight="1" x14ac:dyDescent="0.3">
      <c r="A58" s="729" t="s">
        <v>576</v>
      </c>
      <c r="B58" s="730" t="s">
        <v>1394</v>
      </c>
      <c r="C58" s="731">
        <v>0</v>
      </c>
      <c r="D58" s="731">
        <v>0</v>
      </c>
      <c r="E58" s="731"/>
      <c r="F58" s="731">
        <v>21.373519999999999</v>
      </c>
      <c r="G58" s="731">
        <v>0</v>
      </c>
      <c r="H58" s="731">
        <v>21.373519999999999</v>
      </c>
      <c r="I58" s="732" t="s">
        <v>556</v>
      </c>
      <c r="J58" s="733" t="s">
        <v>1</v>
      </c>
    </row>
    <row r="59" spans="1:10" ht="14.4" customHeight="1" x14ac:dyDescent="0.3">
      <c r="A59" s="729" t="s">
        <v>576</v>
      </c>
      <c r="B59" s="730" t="s">
        <v>1395</v>
      </c>
      <c r="C59" s="731">
        <v>1.8327100000000001</v>
      </c>
      <c r="D59" s="731">
        <v>1.1160000000000001</v>
      </c>
      <c r="E59" s="731"/>
      <c r="F59" s="731">
        <v>0.99199999999999999</v>
      </c>
      <c r="G59" s="731">
        <v>1</v>
      </c>
      <c r="H59" s="731">
        <v>-8.0000000000000071E-3</v>
      </c>
      <c r="I59" s="732">
        <v>0.99199999999999999</v>
      </c>
      <c r="J59" s="733" t="s">
        <v>1</v>
      </c>
    </row>
    <row r="60" spans="1:10" ht="14.4" customHeight="1" x14ac:dyDescent="0.3">
      <c r="A60" s="729" t="s">
        <v>576</v>
      </c>
      <c r="B60" s="730" t="s">
        <v>1396</v>
      </c>
      <c r="C60" s="731">
        <v>24.295540000000003</v>
      </c>
      <c r="D60" s="731">
        <v>23.849489999999999</v>
      </c>
      <c r="E60" s="731"/>
      <c r="F60" s="731">
        <v>29.216960000000004</v>
      </c>
      <c r="G60" s="731">
        <v>28</v>
      </c>
      <c r="H60" s="731">
        <v>1.2169600000000038</v>
      </c>
      <c r="I60" s="732">
        <v>1.0434628571428572</v>
      </c>
      <c r="J60" s="733" t="s">
        <v>1</v>
      </c>
    </row>
    <row r="61" spans="1:10" ht="14.4" customHeight="1" x14ac:dyDescent="0.3">
      <c r="A61" s="729" t="s">
        <v>576</v>
      </c>
      <c r="B61" s="730" t="s">
        <v>578</v>
      </c>
      <c r="C61" s="731">
        <v>1910.7217000000005</v>
      </c>
      <c r="D61" s="731">
        <v>2556.0910500000005</v>
      </c>
      <c r="E61" s="731"/>
      <c r="F61" s="731">
        <v>2750.4095500000008</v>
      </c>
      <c r="G61" s="731">
        <v>2772</v>
      </c>
      <c r="H61" s="731">
        <v>-21.590449999999237</v>
      </c>
      <c r="I61" s="732">
        <v>0.99221123737373762</v>
      </c>
      <c r="J61" s="733" t="s">
        <v>568</v>
      </c>
    </row>
    <row r="62" spans="1:10" ht="14.4" customHeight="1" x14ac:dyDescent="0.3">
      <c r="A62" s="729" t="s">
        <v>556</v>
      </c>
      <c r="B62" s="730" t="s">
        <v>556</v>
      </c>
      <c r="C62" s="731" t="s">
        <v>556</v>
      </c>
      <c r="D62" s="731" t="s">
        <v>556</v>
      </c>
      <c r="E62" s="731"/>
      <c r="F62" s="731" t="s">
        <v>556</v>
      </c>
      <c r="G62" s="731" t="s">
        <v>556</v>
      </c>
      <c r="H62" s="731" t="s">
        <v>556</v>
      </c>
      <c r="I62" s="732" t="s">
        <v>556</v>
      </c>
      <c r="J62" s="733" t="s">
        <v>569</v>
      </c>
    </row>
    <row r="63" spans="1:10" ht="14.4" customHeight="1" x14ac:dyDescent="0.3">
      <c r="A63" s="729" t="s">
        <v>1404</v>
      </c>
      <c r="B63" s="730" t="s">
        <v>1405</v>
      </c>
      <c r="C63" s="731" t="s">
        <v>556</v>
      </c>
      <c r="D63" s="731" t="s">
        <v>556</v>
      </c>
      <c r="E63" s="731"/>
      <c r="F63" s="731" t="s">
        <v>556</v>
      </c>
      <c r="G63" s="731" t="s">
        <v>556</v>
      </c>
      <c r="H63" s="731" t="s">
        <v>556</v>
      </c>
      <c r="I63" s="732" t="s">
        <v>556</v>
      </c>
      <c r="J63" s="733" t="s">
        <v>0</v>
      </c>
    </row>
    <row r="64" spans="1:10" ht="14.4" customHeight="1" x14ac:dyDescent="0.3">
      <c r="A64" s="729" t="s">
        <v>1404</v>
      </c>
      <c r="B64" s="730" t="s">
        <v>1390</v>
      </c>
      <c r="C64" s="731">
        <v>0</v>
      </c>
      <c r="D64" s="731">
        <v>0</v>
      </c>
      <c r="E64" s="731"/>
      <c r="F64" s="731">
        <v>0</v>
      </c>
      <c r="G64" s="731">
        <v>0</v>
      </c>
      <c r="H64" s="731">
        <v>0</v>
      </c>
      <c r="I64" s="732" t="s">
        <v>556</v>
      </c>
      <c r="J64" s="733" t="s">
        <v>1</v>
      </c>
    </row>
    <row r="65" spans="1:10" ht="14.4" customHeight="1" x14ac:dyDescent="0.3">
      <c r="A65" s="729" t="s">
        <v>1404</v>
      </c>
      <c r="B65" s="730" t="s">
        <v>1406</v>
      </c>
      <c r="C65" s="731">
        <v>0</v>
      </c>
      <c r="D65" s="731">
        <v>0</v>
      </c>
      <c r="E65" s="731"/>
      <c r="F65" s="731">
        <v>0</v>
      </c>
      <c r="G65" s="731">
        <v>0</v>
      </c>
      <c r="H65" s="731">
        <v>0</v>
      </c>
      <c r="I65" s="732" t="s">
        <v>556</v>
      </c>
      <c r="J65" s="733" t="s">
        <v>568</v>
      </c>
    </row>
    <row r="66" spans="1:10" ht="14.4" customHeight="1" x14ac:dyDescent="0.3">
      <c r="A66" s="729" t="s">
        <v>556</v>
      </c>
      <c r="B66" s="730" t="s">
        <v>556</v>
      </c>
      <c r="C66" s="731" t="s">
        <v>556</v>
      </c>
      <c r="D66" s="731" t="s">
        <v>556</v>
      </c>
      <c r="E66" s="731"/>
      <c r="F66" s="731" t="s">
        <v>556</v>
      </c>
      <c r="G66" s="731" t="s">
        <v>556</v>
      </c>
      <c r="H66" s="731" t="s">
        <v>556</v>
      </c>
      <c r="I66" s="732" t="s">
        <v>556</v>
      </c>
      <c r="J66" s="733" t="s">
        <v>569</v>
      </c>
    </row>
    <row r="67" spans="1:10" ht="14.4" customHeight="1" x14ac:dyDescent="0.3">
      <c r="A67" s="729" t="s">
        <v>1407</v>
      </c>
      <c r="B67" s="730" t="s">
        <v>1408</v>
      </c>
      <c r="C67" s="731" t="s">
        <v>556</v>
      </c>
      <c r="D67" s="731" t="s">
        <v>556</v>
      </c>
      <c r="E67" s="731"/>
      <c r="F67" s="731" t="s">
        <v>556</v>
      </c>
      <c r="G67" s="731" t="s">
        <v>556</v>
      </c>
      <c r="H67" s="731" t="s">
        <v>556</v>
      </c>
      <c r="I67" s="732" t="s">
        <v>556</v>
      </c>
      <c r="J67" s="733" t="s">
        <v>0</v>
      </c>
    </row>
    <row r="68" spans="1:10" ht="14.4" customHeight="1" x14ac:dyDescent="0.3">
      <c r="A68" s="729" t="s">
        <v>1407</v>
      </c>
      <c r="B68" s="730" t="s">
        <v>1390</v>
      </c>
      <c r="C68" s="731">
        <v>0</v>
      </c>
      <c r="D68" s="731">
        <v>0</v>
      </c>
      <c r="E68" s="731"/>
      <c r="F68" s="731">
        <v>0</v>
      </c>
      <c r="G68" s="731">
        <v>0</v>
      </c>
      <c r="H68" s="731">
        <v>0</v>
      </c>
      <c r="I68" s="732" t="s">
        <v>556</v>
      </c>
      <c r="J68" s="733" t="s">
        <v>1</v>
      </c>
    </row>
    <row r="69" spans="1:10" ht="14.4" customHeight="1" x14ac:dyDescent="0.3">
      <c r="A69" s="729" t="s">
        <v>1407</v>
      </c>
      <c r="B69" s="730" t="s">
        <v>1409</v>
      </c>
      <c r="C69" s="731">
        <v>0</v>
      </c>
      <c r="D69" s="731">
        <v>0</v>
      </c>
      <c r="E69" s="731"/>
      <c r="F69" s="731">
        <v>0</v>
      </c>
      <c r="G69" s="731">
        <v>0</v>
      </c>
      <c r="H69" s="731">
        <v>0</v>
      </c>
      <c r="I69" s="732" t="s">
        <v>556</v>
      </c>
      <c r="J69" s="733" t="s">
        <v>568</v>
      </c>
    </row>
    <row r="70" spans="1:10" ht="14.4" customHeight="1" x14ac:dyDescent="0.3">
      <c r="A70" s="729" t="s">
        <v>556</v>
      </c>
      <c r="B70" s="730" t="s">
        <v>556</v>
      </c>
      <c r="C70" s="731" t="s">
        <v>556</v>
      </c>
      <c r="D70" s="731" t="s">
        <v>556</v>
      </c>
      <c r="E70" s="731"/>
      <c r="F70" s="731" t="s">
        <v>556</v>
      </c>
      <c r="G70" s="731" t="s">
        <v>556</v>
      </c>
      <c r="H70" s="731" t="s">
        <v>556</v>
      </c>
      <c r="I70" s="732" t="s">
        <v>556</v>
      </c>
      <c r="J70" s="733" t="s">
        <v>569</v>
      </c>
    </row>
    <row r="71" spans="1:10" ht="14.4" customHeight="1" x14ac:dyDescent="0.3">
      <c r="A71" s="729" t="s">
        <v>1410</v>
      </c>
      <c r="B71" s="730" t="s">
        <v>1411</v>
      </c>
      <c r="C71" s="731" t="s">
        <v>556</v>
      </c>
      <c r="D71" s="731" t="s">
        <v>556</v>
      </c>
      <c r="E71" s="731"/>
      <c r="F71" s="731" t="s">
        <v>556</v>
      </c>
      <c r="G71" s="731" t="s">
        <v>556</v>
      </c>
      <c r="H71" s="731" t="s">
        <v>556</v>
      </c>
      <c r="I71" s="732" t="s">
        <v>556</v>
      </c>
      <c r="J71" s="733" t="s">
        <v>0</v>
      </c>
    </row>
    <row r="72" spans="1:10" ht="14.4" customHeight="1" x14ac:dyDescent="0.3">
      <c r="A72" s="729" t="s">
        <v>1410</v>
      </c>
      <c r="B72" s="730" t="s">
        <v>1390</v>
      </c>
      <c r="C72" s="731">
        <v>0</v>
      </c>
      <c r="D72" s="731">
        <v>0</v>
      </c>
      <c r="E72" s="731"/>
      <c r="F72" s="731">
        <v>0</v>
      </c>
      <c r="G72" s="731">
        <v>0</v>
      </c>
      <c r="H72" s="731">
        <v>0</v>
      </c>
      <c r="I72" s="732" t="s">
        <v>556</v>
      </c>
      <c r="J72" s="733" t="s">
        <v>1</v>
      </c>
    </row>
    <row r="73" spans="1:10" ht="14.4" customHeight="1" x14ac:dyDescent="0.3">
      <c r="A73" s="729" t="s">
        <v>1410</v>
      </c>
      <c r="B73" s="730" t="s">
        <v>1412</v>
      </c>
      <c r="C73" s="731">
        <v>0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556</v>
      </c>
      <c r="J73" s="733" t="s">
        <v>568</v>
      </c>
    </row>
    <row r="74" spans="1:10" ht="14.4" customHeight="1" x14ac:dyDescent="0.3">
      <c r="A74" s="729" t="s">
        <v>556</v>
      </c>
      <c r="B74" s="730" t="s">
        <v>556</v>
      </c>
      <c r="C74" s="731" t="s">
        <v>556</v>
      </c>
      <c r="D74" s="731" t="s">
        <v>556</v>
      </c>
      <c r="E74" s="731"/>
      <c r="F74" s="731" t="s">
        <v>556</v>
      </c>
      <c r="G74" s="731" t="s">
        <v>556</v>
      </c>
      <c r="H74" s="731" t="s">
        <v>556</v>
      </c>
      <c r="I74" s="732" t="s">
        <v>556</v>
      </c>
      <c r="J74" s="733" t="s">
        <v>569</v>
      </c>
    </row>
    <row r="75" spans="1:10" ht="14.4" customHeight="1" x14ac:dyDescent="0.3">
      <c r="A75" s="729" t="s">
        <v>1413</v>
      </c>
      <c r="B75" s="730" t="s">
        <v>1414</v>
      </c>
      <c r="C75" s="731" t="s">
        <v>556</v>
      </c>
      <c r="D75" s="731" t="s">
        <v>556</v>
      </c>
      <c r="E75" s="731"/>
      <c r="F75" s="731" t="s">
        <v>556</v>
      </c>
      <c r="G75" s="731" t="s">
        <v>556</v>
      </c>
      <c r="H75" s="731" t="s">
        <v>556</v>
      </c>
      <c r="I75" s="732" t="s">
        <v>556</v>
      </c>
      <c r="J75" s="733" t="s">
        <v>0</v>
      </c>
    </row>
    <row r="76" spans="1:10" ht="14.4" customHeight="1" x14ac:dyDescent="0.3">
      <c r="A76" s="729" t="s">
        <v>1413</v>
      </c>
      <c r="B76" s="730" t="s">
        <v>1390</v>
      </c>
      <c r="C76" s="731">
        <v>0</v>
      </c>
      <c r="D76" s="731">
        <v>0</v>
      </c>
      <c r="E76" s="731"/>
      <c r="F76" s="731">
        <v>0</v>
      </c>
      <c r="G76" s="731">
        <v>0</v>
      </c>
      <c r="H76" s="731">
        <v>0</v>
      </c>
      <c r="I76" s="732" t="s">
        <v>556</v>
      </c>
      <c r="J76" s="733" t="s">
        <v>1</v>
      </c>
    </row>
    <row r="77" spans="1:10" ht="14.4" customHeight="1" x14ac:dyDescent="0.3">
      <c r="A77" s="729" t="s">
        <v>1413</v>
      </c>
      <c r="B77" s="730" t="s">
        <v>1415</v>
      </c>
      <c r="C77" s="731">
        <v>0</v>
      </c>
      <c r="D77" s="731">
        <v>0</v>
      </c>
      <c r="E77" s="731"/>
      <c r="F77" s="731">
        <v>0</v>
      </c>
      <c r="G77" s="731">
        <v>0</v>
      </c>
      <c r="H77" s="731">
        <v>0</v>
      </c>
      <c r="I77" s="732" t="s">
        <v>556</v>
      </c>
      <c r="J77" s="733" t="s">
        <v>568</v>
      </c>
    </row>
    <row r="78" spans="1:10" ht="14.4" customHeight="1" x14ac:dyDescent="0.3">
      <c r="A78" s="729" t="s">
        <v>556</v>
      </c>
      <c r="B78" s="730" t="s">
        <v>556</v>
      </c>
      <c r="C78" s="731" t="s">
        <v>556</v>
      </c>
      <c r="D78" s="731" t="s">
        <v>556</v>
      </c>
      <c r="E78" s="731"/>
      <c r="F78" s="731" t="s">
        <v>556</v>
      </c>
      <c r="G78" s="731" t="s">
        <v>556</v>
      </c>
      <c r="H78" s="731" t="s">
        <v>556</v>
      </c>
      <c r="I78" s="732" t="s">
        <v>556</v>
      </c>
      <c r="J78" s="733" t="s">
        <v>569</v>
      </c>
    </row>
    <row r="79" spans="1:10" ht="14.4" customHeight="1" x14ac:dyDescent="0.3">
      <c r="A79" s="729" t="s">
        <v>579</v>
      </c>
      <c r="B79" s="730" t="s">
        <v>580</v>
      </c>
      <c r="C79" s="731" t="s">
        <v>556</v>
      </c>
      <c r="D79" s="731" t="s">
        <v>556</v>
      </c>
      <c r="E79" s="731"/>
      <c r="F79" s="731" t="s">
        <v>556</v>
      </c>
      <c r="G79" s="731" t="s">
        <v>556</v>
      </c>
      <c r="H79" s="731" t="s">
        <v>556</v>
      </c>
      <c r="I79" s="732" t="s">
        <v>556</v>
      </c>
      <c r="J79" s="733" t="s">
        <v>0</v>
      </c>
    </row>
    <row r="80" spans="1:10" ht="14.4" customHeight="1" x14ac:dyDescent="0.3">
      <c r="A80" s="729" t="s">
        <v>579</v>
      </c>
      <c r="B80" s="730" t="s">
        <v>1390</v>
      </c>
      <c r="C80" s="731">
        <v>0</v>
      </c>
      <c r="D80" s="731">
        <v>0</v>
      </c>
      <c r="E80" s="731"/>
      <c r="F80" s="731">
        <v>0</v>
      </c>
      <c r="G80" s="731">
        <v>0</v>
      </c>
      <c r="H80" s="731">
        <v>0</v>
      </c>
      <c r="I80" s="732" t="s">
        <v>556</v>
      </c>
      <c r="J80" s="733" t="s">
        <v>1</v>
      </c>
    </row>
    <row r="81" spans="1:10" ht="14.4" customHeight="1" x14ac:dyDescent="0.3">
      <c r="A81" s="729" t="s">
        <v>579</v>
      </c>
      <c r="B81" s="730" t="s">
        <v>581</v>
      </c>
      <c r="C81" s="731">
        <v>0</v>
      </c>
      <c r="D81" s="731">
        <v>0</v>
      </c>
      <c r="E81" s="731"/>
      <c r="F81" s="731">
        <v>0</v>
      </c>
      <c r="G81" s="731">
        <v>0</v>
      </c>
      <c r="H81" s="731">
        <v>0</v>
      </c>
      <c r="I81" s="732" t="s">
        <v>556</v>
      </c>
      <c r="J81" s="733" t="s">
        <v>568</v>
      </c>
    </row>
    <row r="82" spans="1:10" ht="14.4" customHeight="1" x14ac:dyDescent="0.3">
      <c r="A82" s="729" t="s">
        <v>556</v>
      </c>
      <c r="B82" s="730" t="s">
        <v>556</v>
      </c>
      <c r="C82" s="731" t="s">
        <v>556</v>
      </c>
      <c r="D82" s="731" t="s">
        <v>556</v>
      </c>
      <c r="E82" s="731"/>
      <c r="F82" s="731" t="s">
        <v>556</v>
      </c>
      <c r="G82" s="731" t="s">
        <v>556</v>
      </c>
      <c r="H82" s="731" t="s">
        <v>556</v>
      </c>
      <c r="I82" s="732" t="s">
        <v>556</v>
      </c>
      <c r="J82" s="733" t="s">
        <v>569</v>
      </c>
    </row>
    <row r="83" spans="1:10" ht="14.4" customHeight="1" x14ac:dyDescent="0.3">
      <c r="A83" s="729" t="s">
        <v>554</v>
      </c>
      <c r="B83" s="730" t="s">
        <v>563</v>
      </c>
      <c r="C83" s="731">
        <v>2105.2500300000006</v>
      </c>
      <c r="D83" s="731">
        <v>2754.9707500000004</v>
      </c>
      <c r="E83" s="731"/>
      <c r="F83" s="731">
        <v>2976.0685300000009</v>
      </c>
      <c r="G83" s="731">
        <v>2995</v>
      </c>
      <c r="H83" s="731">
        <v>-18.931469999999081</v>
      </c>
      <c r="I83" s="732">
        <v>0.99367897495826407</v>
      </c>
      <c r="J83" s="733" t="s">
        <v>564</v>
      </c>
    </row>
  </sheetData>
  <mergeCells count="3">
    <mergeCell ref="A1:I1"/>
    <mergeCell ref="F3:I3"/>
    <mergeCell ref="C4:D4"/>
  </mergeCells>
  <conditionalFormatting sqref="F15 F84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83">
    <cfRule type="expression" dxfId="32" priority="6">
      <formula>$H16&gt;0</formula>
    </cfRule>
  </conditionalFormatting>
  <conditionalFormatting sqref="A16:A83">
    <cfRule type="expression" dxfId="31" priority="5">
      <formula>AND($J16&lt;&gt;"mezeraKL",$J16&lt;&gt;"")</formula>
    </cfRule>
  </conditionalFormatting>
  <conditionalFormatting sqref="I16:I83">
    <cfRule type="expression" dxfId="30" priority="7">
      <formula>$I16&gt;1</formula>
    </cfRule>
  </conditionalFormatting>
  <conditionalFormatting sqref="B16:B83">
    <cfRule type="expression" dxfId="29" priority="4">
      <formula>OR($J16="NS",$J16="SumaNS",$J16="Účet")</formula>
    </cfRule>
  </conditionalFormatting>
  <conditionalFormatting sqref="A16:D83 F16:I83">
    <cfRule type="expression" dxfId="28" priority="8">
      <formula>AND($J16&lt;&gt;"",$J16&lt;&gt;"mezeraKL")</formula>
    </cfRule>
  </conditionalFormatting>
  <conditionalFormatting sqref="B16:D83 F16:I83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83 F16:I83">
    <cfRule type="expression" dxfId="26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1605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329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15.354825591245419</v>
      </c>
      <c r="J3" s="203">
        <f>SUBTOTAL(9,J5:J1048576)</f>
        <v>177470</v>
      </c>
      <c r="K3" s="204">
        <f>SUBTOTAL(9,K5:K1048576)</f>
        <v>2725020.8976783245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554</v>
      </c>
      <c r="B5" s="825" t="s">
        <v>555</v>
      </c>
      <c r="C5" s="828" t="s">
        <v>565</v>
      </c>
      <c r="D5" s="862" t="s">
        <v>566</v>
      </c>
      <c r="E5" s="828" t="s">
        <v>1416</v>
      </c>
      <c r="F5" s="862" t="s">
        <v>1417</v>
      </c>
      <c r="G5" s="828" t="s">
        <v>1418</v>
      </c>
      <c r="H5" s="828" t="s">
        <v>1419</v>
      </c>
      <c r="I5" s="225">
        <v>8.5777776506212025</v>
      </c>
      <c r="J5" s="225">
        <v>168</v>
      </c>
      <c r="K5" s="848">
        <v>1441.0999794006348</v>
      </c>
    </row>
    <row r="6" spans="1:11" ht="14.4" customHeight="1" x14ac:dyDescent="0.3">
      <c r="A6" s="831" t="s">
        <v>554</v>
      </c>
      <c r="B6" s="832" t="s">
        <v>555</v>
      </c>
      <c r="C6" s="835" t="s">
        <v>565</v>
      </c>
      <c r="D6" s="863" t="s">
        <v>566</v>
      </c>
      <c r="E6" s="835" t="s">
        <v>1416</v>
      </c>
      <c r="F6" s="863" t="s">
        <v>1417</v>
      </c>
      <c r="G6" s="835" t="s">
        <v>1420</v>
      </c>
      <c r="H6" s="835" t="s">
        <v>1421</v>
      </c>
      <c r="I6" s="849">
        <v>120</v>
      </c>
      <c r="J6" s="849">
        <v>5</v>
      </c>
      <c r="K6" s="850">
        <v>600</v>
      </c>
    </row>
    <row r="7" spans="1:11" ht="14.4" customHeight="1" x14ac:dyDescent="0.3">
      <c r="A7" s="831" t="s">
        <v>554</v>
      </c>
      <c r="B7" s="832" t="s">
        <v>555</v>
      </c>
      <c r="C7" s="835" t="s">
        <v>565</v>
      </c>
      <c r="D7" s="863" t="s">
        <v>566</v>
      </c>
      <c r="E7" s="835" t="s">
        <v>1416</v>
      </c>
      <c r="F7" s="863" t="s">
        <v>1417</v>
      </c>
      <c r="G7" s="835" t="s">
        <v>1422</v>
      </c>
      <c r="H7" s="835" t="s">
        <v>1423</v>
      </c>
      <c r="I7" s="849">
        <v>72.220001220703125</v>
      </c>
      <c r="J7" s="849">
        <v>6</v>
      </c>
      <c r="K7" s="850">
        <v>433.32000732421875</v>
      </c>
    </row>
    <row r="8" spans="1:11" ht="14.4" customHeight="1" x14ac:dyDescent="0.3">
      <c r="A8" s="831" t="s">
        <v>554</v>
      </c>
      <c r="B8" s="832" t="s">
        <v>555</v>
      </c>
      <c r="C8" s="835" t="s">
        <v>565</v>
      </c>
      <c r="D8" s="863" t="s">
        <v>566</v>
      </c>
      <c r="E8" s="835" t="s">
        <v>1416</v>
      </c>
      <c r="F8" s="863" t="s">
        <v>1417</v>
      </c>
      <c r="G8" s="835" t="s">
        <v>1424</v>
      </c>
      <c r="H8" s="835" t="s">
        <v>1425</v>
      </c>
      <c r="I8" s="849">
        <v>0.67000001668930054</v>
      </c>
      <c r="J8" s="849">
        <v>15</v>
      </c>
      <c r="K8" s="850">
        <v>10.050000190734863</v>
      </c>
    </row>
    <row r="9" spans="1:11" ht="14.4" customHeight="1" x14ac:dyDescent="0.3">
      <c r="A9" s="831" t="s">
        <v>554</v>
      </c>
      <c r="B9" s="832" t="s">
        <v>555</v>
      </c>
      <c r="C9" s="835" t="s">
        <v>565</v>
      </c>
      <c r="D9" s="863" t="s">
        <v>566</v>
      </c>
      <c r="E9" s="835" t="s">
        <v>1416</v>
      </c>
      <c r="F9" s="863" t="s">
        <v>1417</v>
      </c>
      <c r="G9" s="835" t="s">
        <v>1426</v>
      </c>
      <c r="H9" s="835" t="s">
        <v>1427</v>
      </c>
      <c r="I9" s="849">
        <v>27.876666386922199</v>
      </c>
      <c r="J9" s="849">
        <v>23</v>
      </c>
      <c r="K9" s="850">
        <v>641.11001014709473</v>
      </c>
    </row>
    <row r="10" spans="1:11" ht="14.4" customHeight="1" x14ac:dyDescent="0.3">
      <c r="A10" s="831" t="s">
        <v>554</v>
      </c>
      <c r="B10" s="832" t="s">
        <v>555</v>
      </c>
      <c r="C10" s="835" t="s">
        <v>565</v>
      </c>
      <c r="D10" s="863" t="s">
        <v>566</v>
      </c>
      <c r="E10" s="835" t="s">
        <v>1416</v>
      </c>
      <c r="F10" s="863" t="s">
        <v>1417</v>
      </c>
      <c r="G10" s="835" t="s">
        <v>1428</v>
      </c>
      <c r="H10" s="835" t="s">
        <v>1429</v>
      </c>
      <c r="I10" s="849">
        <v>260.29998779296875</v>
      </c>
      <c r="J10" s="849">
        <v>8</v>
      </c>
      <c r="K10" s="850">
        <v>2082.3999633789062</v>
      </c>
    </row>
    <row r="11" spans="1:11" ht="14.4" customHeight="1" x14ac:dyDescent="0.3">
      <c r="A11" s="831" t="s">
        <v>554</v>
      </c>
      <c r="B11" s="832" t="s">
        <v>555</v>
      </c>
      <c r="C11" s="835" t="s">
        <v>565</v>
      </c>
      <c r="D11" s="863" t="s">
        <v>566</v>
      </c>
      <c r="E11" s="835" t="s">
        <v>1430</v>
      </c>
      <c r="F11" s="863" t="s">
        <v>1431</v>
      </c>
      <c r="G11" s="835" t="s">
        <v>1432</v>
      </c>
      <c r="H11" s="835" t="s">
        <v>1433</v>
      </c>
      <c r="I11" s="849">
        <v>1.9999999552965164E-2</v>
      </c>
      <c r="J11" s="849">
        <v>400</v>
      </c>
      <c r="K11" s="850">
        <v>8</v>
      </c>
    </row>
    <row r="12" spans="1:11" ht="14.4" customHeight="1" x14ac:dyDescent="0.3">
      <c r="A12" s="831" t="s">
        <v>554</v>
      </c>
      <c r="B12" s="832" t="s">
        <v>555</v>
      </c>
      <c r="C12" s="835" t="s">
        <v>565</v>
      </c>
      <c r="D12" s="863" t="s">
        <v>566</v>
      </c>
      <c r="E12" s="835" t="s">
        <v>1430</v>
      </c>
      <c r="F12" s="863" t="s">
        <v>1431</v>
      </c>
      <c r="G12" s="835" t="s">
        <v>1434</v>
      </c>
      <c r="H12" s="835" t="s">
        <v>1435</v>
      </c>
      <c r="I12" s="849">
        <v>33.880001068115234</v>
      </c>
      <c r="J12" s="849">
        <v>5</v>
      </c>
      <c r="K12" s="850">
        <v>169.39999389648437</v>
      </c>
    </row>
    <row r="13" spans="1:11" ht="14.4" customHeight="1" x14ac:dyDescent="0.3">
      <c r="A13" s="831" t="s">
        <v>554</v>
      </c>
      <c r="B13" s="832" t="s">
        <v>555</v>
      </c>
      <c r="C13" s="835" t="s">
        <v>565</v>
      </c>
      <c r="D13" s="863" t="s">
        <v>566</v>
      </c>
      <c r="E13" s="835" t="s">
        <v>1430</v>
      </c>
      <c r="F13" s="863" t="s">
        <v>1431</v>
      </c>
      <c r="G13" s="835" t="s">
        <v>1436</v>
      </c>
      <c r="H13" s="835" t="s">
        <v>1437</v>
      </c>
      <c r="I13" s="849">
        <v>17.979999542236328</v>
      </c>
      <c r="J13" s="849">
        <v>50</v>
      </c>
      <c r="K13" s="850">
        <v>899</v>
      </c>
    </row>
    <row r="14" spans="1:11" ht="14.4" customHeight="1" x14ac:dyDescent="0.3">
      <c r="A14" s="831" t="s">
        <v>554</v>
      </c>
      <c r="B14" s="832" t="s">
        <v>555</v>
      </c>
      <c r="C14" s="835" t="s">
        <v>565</v>
      </c>
      <c r="D14" s="863" t="s">
        <v>566</v>
      </c>
      <c r="E14" s="835" t="s">
        <v>1430</v>
      </c>
      <c r="F14" s="863" t="s">
        <v>1431</v>
      </c>
      <c r="G14" s="835" t="s">
        <v>1438</v>
      </c>
      <c r="H14" s="835" t="s">
        <v>1439</v>
      </c>
      <c r="I14" s="849">
        <v>17.989999771118164</v>
      </c>
      <c r="J14" s="849">
        <v>100</v>
      </c>
      <c r="K14" s="850">
        <v>1799</v>
      </c>
    </row>
    <row r="15" spans="1:11" ht="14.4" customHeight="1" x14ac:dyDescent="0.3">
      <c r="A15" s="831" t="s">
        <v>554</v>
      </c>
      <c r="B15" s="832" t="s">
        <v>555</v>
      </c>
      <c r="C15" s="835" t="s">
        <v>565</v>
      </c>
      <c r="D15" s="863" t="s">
        <v>566</v>
      </c>
      <c r="E15" s="835" t="s">
        <v>1430</v>
      </c>
      <c r="F15" s="863" t="s">
        <v>1431</v>
      </c>
      <c r="G15" s="835" t="s">
        <v>1440</v>
      </c>
      <c r="H15" s="835" t="s">
        <v>1441</v>
      </c>
      <c r="I15" s="849">
        <v>13.310000419616699</v>
      </c>
      <c r="J15" s="849">
        <v>40</v>
      </c>
      <c r="K15" s="850">
        <v>532.4000244140625</v>
      </c>
    </row>
    <row r="16" spans="1:11" ht="14.4" customHeight="1" x14ac:dyDescent="0.3">
      <c r="A16" s="831" t="s">
        <v>554</v>
      </c>
      <c r="B16" s="832" t="s">
        <v>555</v>
      </c>
      <c r="C16" s="835" t="s">
        <v>565</v>
      </c>
      <c r="D16" s="863" t="s">
        <v>566</v>
      </c>
      <c r="E16" s="835" t="s">
        <v>1430</v>
      </c>
      <c r="F16" s="863" t="s">
        <v>1431</v>
      </c>
      <c r="G16" s="835" t="s">
        <v>1442</v>
      </c>
      <c r="H16" s="835" t="s">
        <v>1443</v>
      </c>
      <c r="I16" s="849">
        <v>2.2874999642372131</v>
      </c>
      <c r="J16" s="849">
        <v>350</v>
      </c>
      <c r="K16" s="850">
        <v>800.5</v>
      </c>
    </row>
    <row r="17" spans="1:11" ht="14.4" customHeight="1" x14ac:dyDescent="0.3">
      <c r="A17" s="831" t="s">
        <v>554</v>
      </c>
      <c r="B17" s="832" t="s">
        <v>555</v>
      </c>
      <c r="C17" s="835" t="s">
        <v>565</v>
      </c>
      <c r="D17" s="863" t="s">
        <v>566</v>
      </c>
      <c r="E17" s="835" t="s">
        <v>1430</v>
      </c>
      <c r="F17" s="863" t="s">
        <v>1431</v>
      </c>
      <c r="G17" s="835" t="s">
        <v>1444</v>
      </c>
      <c r="H17" s="835" t="s">
        <v>1445</v>
      </c>
      <c r="I17" s="849">
        <v>23.360000610351563</v>
      </c>
      <c r="J17" s="849">
        <v>2</v>
      </c>
      <c r="K17" s="850">
        <v>46.709999084472656</v>
      </c>
    </row>
    <row r="18" spans="1:11" ht="14.4" customHeight="1" x14ac:dyDescent="0.3">
      <c r="A18" s="831" t="s">
        <v>554</v>
      </c>
      <c r="B18" s="832" t="s">
        <v>555</v>
      </c>
      <c r="C18" s="835" t="s">
        <v>565</v>
      </c>
      <c r="D18" s="863" t="s">
        <v>566</v>
      </c>
      <c r="E18" s="835" t="s">
        <v>1430</v>
      </c>
      <c r="F18" s="863" t="s">
        <v>1431</v>
      </c>
      <c r="G18" s="835" t="s">
        <v>1446</v>
      </c>
      <c r="H18" s="835" t="s">
        <v>1447</v>
      </c>
      <c r="I18" s="849">
        <v>0.47999998927116394</v>
      </c>
      <c r="J18" s="849">
        <v>1200</v>
      </c>
      <c r="K18" s="850">
        <v>576</v>
      </c>
    </row>
    <row r="19" spans="1:11" ht="14.4" customHeight="1" x14ac:dyDescent="0.3">
      <c r="A19" s="831" t="s">
        <v>554</v>
      </c>
      <c r="B19" s="832" t="s">
        <v>555</v>
      </c>
      <c r="C19" s="835" t="s">
        <v>565</v>
      </c>
      <c r="D19" s="863" t="s">
        <v>566</v>
      </c>
      <c r="E19" s="835" t="s">
        <v>1430</v>
      </c>
      <c r="F19" s="863" t="s">
        <v>1431</v>
      </c>
      <c r="G19" s="835" t="s">
        <v>1448</v>
      </c>
      <c r="H19" s="835" t="s">
        <v>1449</v>
      </c>
      <c r="I19" s="849">
        <v>127.05000305175781</v>
      </c>
      <c r="J19" s="849">
        <v>4</v>
      </c>
      <c r="K19" s="850">
        <v>508.20001220703125</v>
      </c>
    </row>
    <row r="20" spans="1:11" ht="14.4" customHeight="1" x14ac:dyDescent="0.3">
      <c r="A20" s="831" t="s">
        <v>554</v>
      </c>
      <c r="B20" s="832" t="s">
        <v>555</v>
      </c>
      <c r="C20" s="835" t="s">
        <v>565</v>
      </c>
      <c r="D20" s="863" t="s">
        <v>566</v>
      </c>
      <c r="E20" s="835" t="s">
        <v>1430</v>
      </c>
      <c r="F20" s="863" t="s">
        <v>1431</v>
      </c>
      <c r="G20" s="835" t="s">
        <v>1450</v>
      </c>
      <c r="H20" s="835" t="s">
        <v>1451</v>
      </c>
      <c r="I20" s="849">
        <v>35.090000152587891</v>
      </c>
      <c r="J20" s="849">
        <v>2</v>
      </c>
      <c r="K20" s="850">
        <v>70.180000305175781</v>
      </c>
    </row>
    <row r="21" spans="1:11" ht="14.4" customHeight="1" x14ac:dyDescent="0.3">
      <c r="A21" s="831" t="s">
        <v>554</v>
      </c>
      <c r="B21" s="832" t="s">
        <v>555</v>
      </c>
      <c r="C21" s="835" t="s">
        <v>565</v>
      </c>
      <c r="D21" s="863" t="s">
        <v>566</v>
      </c>
      <c r="E21" s="835" t="s">
        <v>1430</v>
      </c>
      <c r="F21" s="863" t="s">
        <v>1431</v>
      </c>
      <c r="G21" s="835" t="s">
        <v>1452</v>
      </c>
      <c r="H21" s="835" t="s">
        <v>1453</v>
      </c>
      <c r="I21" s="849">
        <v>0.4699999988079071</v>
      </c>
      <c r="J21" s="849">
        <v>400</v>
      </c>
      <c r="K21" s="850">
        <v>188</v>
      </c>
    </row>
    <row r="22" spans="1:11" ht="14.4" customHeight="1" x14ac:dyDescent="0.3">
      <c r="A22" s="831" t="s">
        <v>554</v>
      </c>
      <c r="B22" s="832" t="s">
        <v>555</v>
      </c>
      <c r="C22" s="835" t="s">
        <v>565</v>
      </c>
      <c r="D22" s="863" t="s">
        <v>566</v>
      </c>
      <c r="E22" s="835" t="s">
        <v>1430</v>
      </c>
      <c r="F22" s="863" t="s">
        <v>1431</v>
      </c>
      <c r="G22" s="835" t="s">
        <v>1454</v>
      </c>
      <c r="H22" s="835" t="s">
        <v>1455</v>
      </c>
      <c r="I22" s="849">
        <v>1.9850000143051147</v>
      </c>
      <c r="J22" s="849">
        <v>150</v>
      </c>
      <c r="K22" s="850">
        <v>297.5</v>
      </c>
    </row>
    <row r="23" spans="1:11" ht="14.4" customHeight="1" x14ac:dyDescent="0.3">
      <c r="A23" s="831" t="s">
        <v>554</v>
      </c>
      <c r="B23" s="832" t="s">
        <v>555</v>
      </c>
      <c r="C23" s="835" t="s">
        <v>565</v>
      </c>
      <c r="D23" s="863" t="s">
        <v>566</v>
      </c>
      <c r="E23" s="835" t="s">
        <v>1430</v>
      </c>
      <c r="F23" s="863" t="s">
        <v>1431</v>
      </c>
      <c r="G23" s="835" t="s">
        <v>1456</v>
      </c>
      <c r="H23" s="835" t="s">
        <v>1457</v>
      </c>
      <c r="I23" s="849">
        <v>1.9199999570846558</v>
      </c>
      <c r="J23" s="849">
        <v>50</v>
      </c>
      <c r="K23" s="850">
        <v>96</v>
      </c>
    </row>
    <row r="24" spans="1:11" ht="14.4" customHeight="1" x14ac:dyDescent="0.3">
      <c r="A24" s="831" t="s">
        <v>554</v>
      </c>
      <c r="B24" s="832" t="s">
        <v>555</v>
      </c>
      <c r="C24" s="835" t="s">
        <v>565</v>
      </c>
      <c r="D24" s="863" t="s">
        <v>566</v>
      </c>
      <c r="E24" s="835" t="s">
        <v>1430</v>
      </c>
      <c r="F24" s="863" t="s">
        <v>1431</v>
      </c>
      <c r="G24" s="835" t="s">
        <v>1458</v>
      </c>
      <c r="H24" s="835" t="s">
        <v>1459</v>
      </c>
      <c r="I24" s="849">
        <v>2.6955556074778237</v>
      </c>
      <c r="J24" s="849">
        <v>1900</v>
      </c>
      <c r="K24" s="850">
        <v>5122</v>
      </c>
    </row>
    <row r="25" spans="1:11" ht="14.4" customHeight="1" x14ac:dyDescent="0.3">
      <c r="A25" s="831" t="s">
        <v>554</v>
      </c>
      <c r="B25" s="832" t="s">
        <v>555</v>
      </c>
      <c r="C25" s="835" t="s">
        <v>565</v>
      </c>
      <c r="D25" s="863" t="s">
        <v>566</v>
      </c>
      <c r="E25" s="835" t="s">
        <v>1430</v>
      </c>
      <c r="F25" s="863" t="s">
        <v>1431</v>
      </c>
      <c r="G25" s="835" t="s">
        <v>1460</v>
      </c>
      <c r="H25" s="835" t="s">
        <v>1461</v>
      </c>
      <c r="I25" s="849">
        <v>3.0766665935516357</v>
      </c>
      <c r="J25" s="849">
        <v>500</v>
      </c>
      <c r="K25" s="850">
        <v>1538</v>
      </c>
    </row>
    <row r="26" spans="1:11" ht="14.4" customHeight="1" x14ac:dyDescent="0.3">
      <c r="A26" s="831" t="s">
        <v>554</v>
      </c>
      <c r="B26" s="832" t="s">
        <v>555</v>
      </c>
      <c r="C26" s="835" t="s">
        <v>565</v>
      </c>
      <c r="D26" s="863" t="s">
        <v>566</v>
      </c>
      <c r="E26" s="835" t="s">
        <v>1430</v>
      </c>
      <c r="F26" s="863" t="s">
        <v>1431</v>
      </c>
      <c r="G26" s="835" t="s">
        <v>1462</v>
      </c>
      <c r="H26" s="835" t="s">
        <v>1463</v>
      </c>
      <c r="I26" s="849">
        <v>5.005000114440918</v>
      </c>
      <c r="J26" s="849">
        <v>100</v>
      </c>
      <c r="K26" s="850">
        <v>500.5</v>
      </c>
    </row>
    <row r="27" spans="1:11" ht="14.4" customHeight="1" x14ac:dyDescent="0.3">
      <c r="A27" s="831" t="s">
        <v>554</v>
      </c>
      <c r="B27" s="832" t="s">
        <v>555</v>
      </c>
      <c r="C27" s="835" t="s">
        <v>565</v>
      </c>
      <c r="D27" s="863" t="s">
        <v>566</v>
      </c>
      <c r="E27" s="835" t="s">
        <v>1430</v>
      </c>
      <c r="F27" s="863" t="s">
        <v>1431</v>
      </c>
      <c r="G27" s="835" t="s">
        <v>1464</v>
      </c>
      <c r="H27" s="835" t="s">
        <v>1465</v>
      </c>
      <c r="I27" s="849">
        <v>2.5099999904632568</v>
      </c>
      <c r="J27" s="849">
        <v>100</v>
      </c>
      <c r="K27" s="850">
        <v>251</v>
      </c>
    </row>
    <row r="28" spans="1:11" ht="14.4" customHeight="1" x14ac:dyDescent="0.3">
      <c r="A28" s="831" t="s">
        <v>554</v>
      </c>
      <c r="B28" s="832" t="s">
        <v>555</v>
      </c>
      <c r="C28" s="835" t="s">
        <v>565</v>
      </c>
      <c r="D28" s="863" t="s">
        <v>566</v>
      </c>
      <c r="E28" s="835" t="s">
        <v>1466</v>
      </c>
      <c r="F28" s="863" t="s">
        <v>1467</v>
      </c>
      <c r="G28" s="835" t="s">
        <v>1468</v>
      </c>
      <c r="H28" s="835" t="s">
        <v>1469</v>
      </c>
      <c r="I28" s="849">
        <v>0.47999998927116394</v>
      </c>
      <c r="J28" s="849">
        <v>200</v>
      </c>
      <c r="K28" s="850">
        <v>96</v>
      </c>
    </row>
    <row r="29" spans="1:11" ht="14.4" customHeight="1" x14ac:dyDescent="0.3">
      <c r="A29" s="831" t="s">
        <v>554</v>
      </c>
      <c r="B29" s="832" t="s">
        <v>555</v>
      </c>
      <c r="C29" s="835" t="s">
        <v>565</v>
      </c>
      <c r="D29" s="863" t="s">
        <v>566</v>
      </c>
      <c r="E29" s="835" t="s">
        <v>1466</v>
      </c>
      <c r="F29" s="863" t="s">
        <v>1467</v>
      </c>
      <c r="G29" s="835" t="s">
        <v>1470</v>
      </c>
      <c r="H29" s="835" t="s">
        <v>1471</v>
      </c>
      <c r="I29" s="849">
        <v>0.30500000715255737</v>
      </c>
      <c r="J29" s="849">
        <v>1200</v>
      </c>
      <c r="K29" s="850">
        <v>370</v>
      </c>
    </row>
    <row r="30" spans="1:11" ht="14.4" customHeight="1" x14ac:dyDescent="0.3">
      <c r="A30" s="831" t="s">
        <v>554</v>
      </c>
      <c r="B30" s="832" t="s">
        <v>555</v>
      </c>
      <c r="C30" s="835" t="s">
        <v>565</v>
      </c>
      <c r="D30" s="863" t="s">
        <v>566</v>
      </c>
      <c r="E30" s="835" t="s">
        <v>1466</v>
      </c>
      <c r="F30" s="863" t="s">
        <v>1467</v>
      </c>
      <c r="G30" s="835" t="s">
        <v>1472</v>
      </c>
      <c r="H30" s="835" t="s">
        <v>1473</v>
      </c>
      <c r="I30" s="849">
        <v>0.30000001192092896</v>
      </c>
      <c r="J30" s="849">
        <v>300</v>
      </c>
      <c r="K30" s="850">
        <v>90</v>
      </c>
    </row>
    <row r="31" spans="1:11" ht="14.4" customHeight="1" x14ac:dyDescent="0.3">
      <c r="A31" s="831" t="s">
        <v>554</v>
      </c>
      <c r="B31" s="832" t="s">
        <v>555</v>
      </c>
      <c r="C31" s="835" t="s">
        <v>565</v>
      </c>
      <c r="D31" s="863" t="s">
        <v>566</v>
      </c>
      <c r="E31" s="835" t="s">
        <v>1466</v>
      </c>
      <c r="F31" s="863" t="s">
        <v>1467</v>
      </c>
      <c r="G31" s="835" t="s">
        <v>1474</v>
      </c>
      <c r="H31" s="835" t="s">
        <v>1475</v>
      </c>
      <c r="I31" s="849">
        <v>0.54000002145767212</v>
      </c>
      <c r="J31" s="849">
        <v>0</v>
      </c>
      <c r="K31" s="850">
        <v>0</v>
      </c>
    </row>
    <row r="32" spans="1:11" ht="14.4" customHeight="1" x14ac:dyDescent="0.3">
      <c r="A32" s="831" t="s">
        <v>554</v>
      </c>
      <c r="B32" s="832" t="s">
        <v>555</v>
      </c>
      <c r="C32" s="835" t="s">
        <v>565</v>
      </c>
      <c r="D32" s="863" t="s">
        <v>566</v>
      </c>
      <c r="E32" s="835" t="s">
        <v>1466</v>
      </c>
      <c r="F32" s="863" t="s">
        <v>1467</v>
      </c>
      <c r="G32" s="835" t="s">
        <v>1476</v>
      </c>
      <c r="H32" s="835" t="s">
        <v>1477</v>
      </c>
      <c r="I32" s="849">
        <v>1.8024999499320984</v>
      </c>
      <c r="J32" s="849">
        <v>1900</v>
      </c>
      <c r="K32" s="850">
        <v>3424</v>
      </c>
    </row>
    <row r="33" spans="1:11" ht="14.4" customHeight="1" x14ac:dyDescent="0.3">
      <c r="A33" s="831" t="s">
        <v>554</v>
      </c>
      <c r="B33" s="832" t="s">
        <v>555</v>
      </c>
      <c r="C33" s="835" t="s">
        <v>565</v>
      </c>
      <c r="D33" s="863" t="s">
        <v>566</v>
      </c>
      <c r="E33" s="835" t="s">
        <v>1478</v>
      </c>
      <c r="F33" s="863" t="s">
        <v>1479</v>
      </c>
      <c r="G33" s="835" t="s">
        <v>1480</v>
      </c>
      <c r="H33" s="835" t="s">
        <v>1481</v>
      </c>
      <c r="I33" s="849">
        <v>0.68999999761581421</v>
      </c>
      <c r="J33" s="849">
        <v>800</v>
      </c>
      <c r="K33" s="850">
        <v>552</v>
      </c>
    </row>
    <row r="34" spans="1:11" ht="14.4" customHeight="1" x14ac:dyDescent="0.3">
      <c r="A34" s="831" t="s">
        <v>554</v>
      </c>
      <c r="B34" s="832" t="s">
        <v>555</v>
      </c>
      <c r="C34" s="835" t="s">
        <v>565</v>
      </c>
      <c r="D34" s="863" t="s">
        <v>566</v>
      </c>
      <c r="E34" s="835" t="s">
        <v>1478</v>
      </c>
      <c r="F34" s="863" t="s">
        <v>1479</v>
      </c>
      <c r="G34" s="835" t="s">
        <v>1482</v>
      </c>
      <c r="H34" s="835" t="s">
        <v>1483</v>
      </c>
      <c r="I34" s="849">
        <v>0.68899999856948857</v>
      </c>
      <c r="J34" s="849">
        <v>5800</v>
      </c>
      <c r="K34" s="850">
        <v>3998</v>
      </c>
    </row>
    <row r="35" spans="1:11" ht="14.4" customHeight="1" x14ac:dyDescent="0.3">
      <c r="A35" s="831" t="s">
        <v>554</v>
      </c>
      <c r="B35" s="832" t="s">
        <v>555</v>
      </c>
      <c r="C35" s="835" t="s">
        <v>565</v>
      </c>
      <c r="D35" s="863" t="s">
        <v>566</v>
      </c>
      <c r="E35" s="835" t="s">
        <v>1478</v>
      </c>
      <c r="F35" s="863" t="s">
        <v>1479</v>
      </c>
      <c r="G35" s="835" t="s">
        <v>1484</v>
      </c>
      <c r="H35" s="835" t="s">
        <v>1485</v>
      </c>
      <c r="I35" s="849">
        <v>0.68999999761581421</v>
      </c>
      <c r="J35" s="849">
        <v>2800</v>
      </c>
      <c r="K35" s="850">
        <v>1932</v>
      </c>
    </row>
    <row r="36" spans="1:11" ht="14.4" customHeight="1" x14ac:dyDescent="0.3">
      <c r="A36" s="831" t="s">
        <v>554</v>
      </c>
      <c r="B36" s="832" t="s">
        <v>555</v>
      </c>
      <c r="C36" s="835" t="s">
        <v>570</v>
      </c>
      <c r="D36" s="863" t="s">
        <v>571</v>
      </c>
      <c r="E36" s="835" t="s">
        <v>1486</v>
      </c>
      <c r="F36" s="863" t="s">
        <v>1487</v>
      </c>
      <c r="G36" s="835" t="s">
        <v>1488</v>
      </c>
      <c r="H36" s="835" t="s">
        <v>1489</v>
      </c>
      <c r="I36" s="849">
        <v>2611.9954313725489</v>
      </c>
      <c r="J36" s="849">
        <v>1</v>
      </c>
      <c r="K36" s="850">
        <v>2611.9954313725489</v>
      </c>
    </row>
    <row r="37" spans="1:11" ht="14.4" customHeight="1" x14ac:dyDescent="0.3">
      <c r="A37" s="831" t="s">
        <v>554</v>
      </c>
      <c r="B37" s="832" t="s">
        <v>555</v>
      </c>
      <c r="C37" s="835" t="s">
        <v>570</v>
      </c>
      <c r="D37" s="863" t="s">
        <v>571</v>
      </c>
      <c r="E37" s="835" t="s">
        <v>1486</v>
      </c>
      <c r="F37" s="863" t="s">
        <v>1487</v>
      </c>
      <c r="G37" s="835" t="s">
        <v>1490</v>
      </c>
      <c r="H37" s="835" t="s">
        <v>1491</v>
      </c>
      <c r="I37" s="849">
        <v>216.3800048828125</v>
      </c>
      <c r="J37" s="849">
        <v>1</v>
      </c>
      <c r="K37" s="850">
        <v>216.3800048828125</v>
      </c>
    </row>
    <row r="38" spans="1:11" ht="14.4" customHeight="1" x14ac:dyDescent="0.3">
      <c r="A38" s="831" t="s">
        <v>554</v>
      </c>
      <c r="B38" s="832" t="s">
        <v>555</v>
      </c>
      <c r="C38" s="835" t="s">
        <v>570</v>
      </c>
      <c r="D38" s="863" t="s">
        <v>571</v>
      </c>
      <c r="E38" s="835" t="s">
        <v>1486</v>
      </c>
      <c r="F38" s="863" t="s">
        <v>1487</v>
      </c>
      <c r="G38" s="835" t="s">
        <v>1492</v>
      </c>
      <c r="H38" s="835" t="s">
        <v>1493</v>
      </c>
      <c r="I38" s="849">
        <v>91.110000610351563</v>
      </c>
      <c r="J38" s="849">
        <v>1</v>
      </c>
      <c r="K38" s="850">
        <v>91.110000610351563</v>
      </c>
    </row>
    <row r="39" spans="1:11" ht="14.4" customHeight="1" x14ac:dyDescent="0.3">
      <c r="A39" s="831" t="s">
        <v>554</v>
      </c>
      <c r="B39" s="832" t="s">
        <v>555</v>
      </c>
      <c r="C39" s="835" t="s">
        <v>570</v>
      </c>
      <c r="D39" s="863" t="s">
        <v>571</v>
      </c>
      <c r="E39" s="835" t="s">
        <v>1416</v>
      </c>
      <c r="F39" s="863" t="s">
        <v>1417</v>
      </c>
      <c r="G39" s="835" t="s">
        <v>1494</v>
      </c>
      <c r="H39" s="835" t="s">
        <v>1495</v>
      </c>
      <c r="I39" s="849">
        <v>0.87999999523162842</v>
      </c>
      <c r="J39" s="849">
        <v>10</v>
      </c>
      <c r="K39" s="850">
        <v>8.8000001907348633</v>
      </c>
    </row>
    <row r="40" spans="1:11" ht="14.4" customHeight="1" x14ac:dyDescent="0.3">
      <c r="A40" s="831" t="s">
        <v>554</v>
      </c>
      <c r="B40" s="832" t="s">
        <v>555</v>
      </c>
      <c r="C40" s="835" t="s">
        <v>570</v>
      </c>
      <c r="D40" s="863" t="s">
        <v>571</v>
      </c>
      <c r="E40" s="835" t="s">
        <v>1416</v>
      </c>
      <c r="F40" s="863" t="s">
        <v>1417</v>
      </c>
      <c r="G40" s="835" t="s">
        <v>1496</v>
      </c>
      <c r="H40" s="835" t="s">
        <v>1497</v>
      </c>
      <c r="I40" s="849">
        <v>1.1699999570846558</v>
      </c>
      <c r="J40" s="849">
        <v>100</v>
      </c>
      <c r="K40" s="850">
        <v>117</v>
      </c>
    </row>
    <row r="41" spans="1:11" ht="14.4" customHeight="1" x14ac:dyDescent="0.3">
      <c r="A41" s="831" t="s">
        <v>554</v>
      </c>
      <c r="B41" s="832" t="s">
        <v>555</v>
      </c>
      <c r="C41" s="835" t="s">
        <v>570</v>
      </c>
      <c r="D41" s="863" t="s">
        <v>571</v>
      </c>
      <c r="E41" s="835" t="s">
        <v>1416</v>
      </c>
      <c r="F41" s="863" t="s">
        <v>1417</v>
      </c>
      <c r="G41" s="835" t="s">
        <v>1498</v>
      </c>
      <c r="H41" s="835" t="s">
        <v>1499</v>
      </c>
      <c r="I41" s="849">
        <v>3.440000057220459</v>
      </c>
      <c r="J41" s="849">
        <v>100</v>
      </c>
      <c r="K41" s="850">
        <v>344</v>
      </c>
    </row>
    <row r="42" spans="1:11" ht="14.4" customHeight="1" x14ac:dyDescent="0.3">
      <c r="A42" s="831" t="s">
        <v>554</v>
      </c>
      <c r="B42" s="832" t="s">
        <v>555</v>
      </c>
      <c r="C42" s="835" t="s">
        <v>570</v>
      </c>
      <c r="D42" s="863" t="s">
        <v>571</v>
      </c>
      <c r="E42" s="835" t="s">
        <v>1416</v>
      </c>
      <c r="F42" s="863" t="s">
        <v>1417</v>
      </c>
      <c r="G42" s="835" t="s">
        <v>1500</v>
      </c>
      <c r="H42" s="835" t="s">
        <v>1501</v>
      </c>
      <c r="I42" s="849">
        <v>13.020000457763672</v>
      </c>
      <c r="J42" s="849">
        <v>2</v>
      </c>
      <c r="K42" s="850">
        <v>26.040000915527344</v>
      </c>
    </row>
    <row r="43" spans="1:11" ht="14.4" customHeight="1" x14ac:dyDescent="0.3">
      <c r="A43" s="831" t="s">
        <v>554</v>
      </c>
      <c r="B43" s="832" t="s">
        <v>555</v>
      </c>
      <c r="C43" s="835" t="s">
        <v>570</v>
      </c>
      <c r="D43" s="863" t="s">
        <v>571</v>
      </c>
      <c r="E43" s="835" t="s">
        <v>1416</v>
      </c>
      <c r="F43" s="863" t="s">
        <v>1417</v>
      </c>
      <c r="G43" s="835" t="s">
        <v>1502</v>
      </c>
      <c r="H43" s="835" t="s">
        <v>1503</v>
      </c>
      <c r="I43" s="849">
        <v>15.029999732971191</v>
      </c>
      <c r="J43" s="849">
        <v>8</v>
      </c>
      <c r="K43" s="850">
        <v>120.23999786376953</v>
      </c>
    </row>
    <row r="44" spans="1:11" ht="14.4" customHeight="1" x14ac:dyDescent="0.3">
      <c r="A44" s="831" t="s">
        <v>554</v>
      </c>
      <c r="B44" s="832" t="s">
        <v>555</v>
      </c>
      <c r="C44" s="835" t="s">
        <v>570</v>
      </c>
      <c r="D44" s="863" t="s">
        <v>571</v>
      </c>
      <c r="E44" s="835" t="s">
        <v>1416</v>
      </c>
      <c r="F44" s="863" t="s">
        <v>1417</v>
      </c>
      <c r="G44" s="835" t="s">
        <v>1504</v>
      </c>
      <c r="H44" s="835" t="s">
        <v>1505</v>
      </c>
      <c r="I44" s="849">
        <v>0.37999999523162842</v>
      </c>
      <c r="J44" s="849">
        <v>70</v>
      </c>
      <c r="K44" s="850">
        <v>26.599999904632568</v>
      </c>
    </row>
    <row r="45" spans="1:11" ht="14.4" customHeight="1" x14ac:dyDescent="0.3">
      <c r="A45" s="831" t="s">
        <v>554</v>
      </c>
      <c r="B45" s="832" t="s">
        <v>555</v>
      </c>
      <c r="C45" s="835" t="s">
        <v>570</v>
      </c>
      <c r="D45" s="863" t="s">
        <v>571</v>
      </c>
      <c r="E45" s="835" t="s">
        <v>1416</v>
      </c>
      <c r="F45" s="863" t="s">
        <v>1417</v>
      </c>
      <c r="G45" s="835" t="s">
        <v>1418</v>
      </c>
      <c r="H45" s="835" t="s">
        <v>1419</v>
      </c>
      <c r="I45" s="849">
        <v>8.5766665140787754</v>
      </c>
      <c r="J45" s="849">
        <v>192</v>
      </c>
      <c r="K45" s="850">
        <v>1646.6399765014648</v>
      </c>
    </row>
    <row r="46" spans="1:11" ht="14.4" customHeight="1" x14ac:dyDescent="0.3">
      <c r="A46" s="831" t="s">
        <v>554</v>
      </c>
      <c r="B46" s="832" t="s">
        <v>555</v>
      </c>
      <c r="C46" s="835" t="s">
        <v>570</v>
      </c>
      <c r="D46" s="863" t="s">
        <v>571</v>
      </c>
      <c r="E46" s="835" t="s">
        <v>1416</v>
      </c>
      <c r="F46" s="863" t="s">
        <v>1417</v>
      </c>
      <c r="G46" s="835" t="s">
        <v>1506</v>
      </c>
      <c r="H46" s="835" t="s">
        <v>1507</v>
      </c>
      <c r="I46" s="849">
        <v>9.380000114440918</v>
      </c>
      <c r="J46" s="849">
        <v>2</v>
      </c>
      <c r="K46" s="850">
        <v>18.760000228881836</v>
      </c>
    </row>
    <row r="47" spans="1:11" ht="14.4" customHeight="1" x14ac:dyDescent="0.3">
      <c r="A47" s="831" t="s">
        <v>554</v>
      </c>
      <c r="B47" s="832" t="s">
        <v>555</v>
      </c>
      <c r="C47" s="835" t="s">
        <v>570</v>
      </c>
      <c r="D47" s="863" t="s">
        <v>571</v>
      </c>
      <c r="E47" s="835" t="s">
        <v>1416</v>
      </c>
      <c r="F47" s="863" t="s">
        <v>1417</v>
      </c>
      <c r="G47" s="835" t="s">
        <v>1420</v>
      </c>
      <c r="H47" s="835" t="s">
        <v>1421</v>
      </c>
      <c r="I47" s="849">
        <v>120.00500106811523</v>
      </c>
      <c r="J47" s="849">
        <v>8</v>
      </c>
      <c r="K47" s="850">
        <v>960.01998901367187</v>
      </c>
    </row>
    <row r="48" spans="1:11" ht="14.4" customHeight="1" x14ac:dyDescent="0.3">
      <c r="A48" s="831" t="s">
        <v>554</v>
      </c>
      <c r="B48" s="832" t="s">
        <v>555</v>
      </c>
      <c r="C48" s="835" t="s">
        <v>570</v>
      </c>
      <c r="D48" s="863" t="s">
        <v>571</v>
      </c>
      <c r="E48" s="835" t="s">
        <v>1416</v>
      </c>
      <c r="F48" s="863" t="s">
        <v>1417</v>
      </c>
      <c r="G48" s="835" t="s">
        <v>1422</v>
      </c>
      <c r="H48" s="835" t="s">
        <v>1423</v>
      </c>
      <c r="I48" s="849">
        <v>72.220001220703125</v>
      </c>
      <c r="J48" s="849">
        <v>22</v>
      </c>
      <c r="K48" s="850">
        <v>1588.8400268554687</v>
      </c>
    </row>
    <row r="49" spans="1:11" ht="14.4" customHeight="1" x14ac:dyDescent="0.3">
      <c r="A49" s="831" t="s">
        <v>554</v>
      </c>
      <c r="B49" s="832" t="s">
        <v>555</v>
      </c>
      <c r="C49" s="835" t="s">
        <v>570</v>
      </c>
      <c r="D49" s="863" t="s">
        <v>571</v>
      </c>
      <c r="E49" s="835" t="s">
        <v>1416</v>
      </c>
      <c r="F49" s="863" t="s">
        <v>1417</v>
      </c>
      <c r="G49" s="835" t="s">
        <v>1508</v>
      </c>
      <c r="H49" s="835" t="s">
        <v>1509</v>
      </c>
      <c r="I49" s="849">
        <v>17.620000839233398</v>
      </c>
      <c r="J49" s="849">
        <v>3</v>
      </c>
      <c r="K49" s="850">
        <v>52.860002517700195</v>
      </c>
    </row>
    <row r="50" spans="1:11" ht="14.4" customHeight="1" x14ac:dyDescent="0.3">
      <c r="A50" s="831" t="s">
        <v>554</v>
      </c>
      <c r="B50" s="832" t="s">
        <v>555</v>
      </c>
      <c r="C50" s="835" t="s">
        <v>570</v>
      </c>
      <c r="D50" s="863" t="s">
        <v>571</v>
      </c>
      <c r="E50" s="835" t="s">
        <v>1416</v>
      </c>
      <c r="F50" s="863" t="s">
        <v>1417</v>
      </c>
      <c r="G50" s="835" t="s">
        <v>1510</v>
      </c>
      <c r="H50" s="835" t="s">
        <v>1511</v>
      </c>
      <c r="I50" s="849">
        <v>22.309999465942383</v>
      </c>
      <c r="J50" s="849">
        <v>3</v>
      </c>
      <c r="K50" s="850">
        <v>66.929998397827148</v>
      </c>
    </row>
    <row r="51" spans="1:11" ht="14.4" customHeight="1" x14ac:dyDescent="0.3">
      <c r="A51" s="831" t="s">
        <v>554</v>
      </c>
      <c r="B51" s="832" t="s">
        <v>555</v>
      </c>
      <c r="C51" s="835" t="s">
        <v>570</v>
      </c>
      <c r="D51" s="863" t="s">
        <v>571</v>
      </c>
      <c r="E51" s="835" t="s">
        <v>1416</v>
      </c>
      <c r="F51" s="863" t="s">
        <v>1417</v>
      </c>
      <c r="G51" s="835" t="s">
        <v>1512</v>
      </c>
      <c r="H51" s="835" t="s">
        <v>1513</v>
      </c>
      <c r="I51" s="849">
        <v>2.7233333587646484</v>
      </c>
      <c r="J51" s="849">
        <v>42</v>
      </c>
      <c r="K51" s="850">
        <v>116.69999885559082</v>
      </c>
    </row>
    <row r="52" spans="1:11" ht="14.4" customHeight="1" x14ac:dyDescent="0.3">
      <c r="A52" s="831" t="s">
        <v>554</v>
      </c>
      <c r="B52" s="832" t="s">
        <v>555</v>
      </c>
      <c r="C52" s="835" t="s">
        <v>570</v>
      </c>
      <c r="D52" s="863" t="s">
        <v>571</v>
      </c>
      <c r="E52" s="835" t="s">
        <v>1416</v>
      </c>
      <c r="F52" s="863" t="s">
        <v>1417</v>
      </c>
      <c r="G52" s="835" t="s">
        <v>1426</v>
      </c>
      <c r="H52" s="835" t="s">
        <v>1427</v>
      </c>
      <c r="I52" s="849">
        <v>27.876666386922199</v>
      </c>
      <c r="J52" s="849">
        <v>23</v>
      </c>
      <c r="K52" s="850">
        <v>641.14999771118164</v>
      </c>
    </row>
    <row r="53" spans="1:11" ht="14.4" customHeight="1" x14ac:dyDescent="0.3">
      <c r="A53" s="831" t="s">
        <v>554</v>
      </c>
      <c r="B53" s="832" t="s">
        <v>555</v>
      </c>
      <c r="C53" s="835" t="s">
        <v>570</v>
      </c>
      <c r="D53" s="863" t="s">
        <v>571</v>
      </c>
      <c r="E53" s="835" t="s">
        <v>1416</v>
      </c>
      <c r="F53" s="863" t="s">
        <v>1417</v>
      </c>
      <c r="G53" s="835" t="s">
        <v>1428</v>
      </c>
      <c r="H53" s="835" t="s">
        <v>1429</v>
      </c>
      <c r="I53" s="849">
        <v>260.29998779296875</v>
      </c>
      <c r="J53" s="849">
        <v>4</v>
      </c>
      <c r="K53" s="850">
        <v>1041.199951171875</v>
      </c>
    </row>
    <row r="54" spans="1:11" ht="14.4" customHeight="1" x14ac:dyDescent="0.3">
      <c r="A54" s="831" t="s">
        <v>554</v>
      </c>
      <c r="B54" s="832" t="s">
        <v>555</v>
      </c>
      <c r="C54" s="835" t="s">
        <v>570</v>
      </c>
      <c r="D54" s="863" t="s">
        <v>571</v>
      </c>
      <c r="E54" s="835" t="s">
        <v>1416</v>
      </c>
      <c r="F54" s="863" t="s">
        <v>1417</v>
      </c>
      <c r="G54" s="835" t="s">
        <v>1514</v>
      </c>
      <c r="H54" s="835" t="s">
        <v>1515</v>
      </c>
      <c r="I54" s="849">
        <v>9.3299999237060547</v>
      </c>
      <c r="J54" s="849">
        <v>3</v>
      </c>
      <c r="K54" s="850">
        <v>27.989999771118164</v>
      </c>
    </row>
    <row r="55" spans="1:11" ht="14.4" customHeight="1" x14ac:dyDescent="0.3">
      <c r="A55" s="831" t="s">
        <v>554</v>
      </c>
      <c r="B55" s="832" t="s">
        <v>555</v>
      </c>
      <c r="C55" s="835" t="s">
        <v>570</v>
      </c>
      <c r="D55" s="863" t="s">
        <v>571</v>
      </c>
      <c r="E55" s="835" t="s">
        <v>1430</v>
      </c>
      <c r="F55" s="863" t="s">
        <v>1431</v>
      </c>
      <c r="G55" s="835" t="s">
        <v>1516</v>
      </c>
      <c r="H55" s="835" t="s">
        <v>1517</v>
      </c>
      <c r="I55" s="849">
        <v>13.810000419616699</v>
      </c>
      <c r="J55" s="849">
        <v>100</v>
      </c>
      <c r="K55" s="850">
        <v>1381</v>
      </c>
    </row>
    <row r="56" spans="1:11" ht="14.4" customHeight="1" x14ac:dyDescent="0.3">
      <c r="A56" s="831" t="s">
        <v>554</v>
      </c>
      <c r="B56" s="832" t="s">
        <v>555</v>
      </c>
      <c r="C56" s="835" t="s">
        <v>570</v>
      </c>
      <c r="D56" s="863" t="s">
        <v>571</v>
      </c>
      <c r="E56" s="835" t="s">
        <v>1430</v>
      </c>
      <c r="F56" s="863" t="s">
        <v>1431</v>
      </c>
      <c r="G56" s="835" t="s">
        <v>1518</v>
      </c>
      <c r="H56" s="835" t="s">
        <v>1519</v>
      </c>
      <c r="I56" s="849">
        <v>1.9377778106265597</v>
      </c>
      <c r="J56" s="849">
        <v>8600</v>
      </c>
      <c r="K56" s="850">
        <v>16661</v>
      </c>
    </row>
    <row r="57" spans="1:11" ht="14.4" customHeight="1" x14ac:dyDescent="0.3">
      <c r="A57" s="831" t="s">
        <v>554</v>
      </c>
      <c r="B57" s="832" t="s">
        <v>555</v>
      </c>
      <c r="C57" s="835" t="s">
        <v>570</v>
      </c>
      <c r="D57" s="863" t="s">
        <v>571</v>
      </c>
      <c r="E57" s="835" t="s">
        <v>1430</v>
      </c>
      <c r="F57" s="863" t="s">
        <v>1431</v>
      </c>
      <c r="G57" s="835" t="s">
        <v>1434</v>
      </c>
      <c r="H57" s="835" t="s">
        <v>1435</v>
      </c>
      <c r="I57" s="849">
        <v>33.880001068115234</v>
      </c>
      <c r="J57" s="849">
        <v>10</v>
      </c>
      <c r="K57" s="850">
        <v>338.80000305175781</v>
      </c>
    </row>
    <row r="58" spans="1:11" ht="14.4" customHeight="1" x14ac:dyDescent="0.3">
      <c r="A58" s="831" t="s">
        <v>554</v>
      </c>
      <c r="B58" s="832" t="s">
        <v>555</v>
      </c>
      <c r="C58" s="835" t="s">
        <v>570</v>
      </c>
      <c r="D58" s="863" t="s">
        <v>571</v>
      </c>
      <c r="E58" s="835" t="s">
        <v>1430</v>
      </c>
      <c r="F58" s="863" t="s">
        <v>1431</v>
      </c>
      <c r="G58" s="835" t="s">
        <v>1520</v>
      </c>
      <c r="H58" s="835" t="s">
        <v>1521</v>
      </c>
      <c r="I58" s="849">
        <v>148.40666707356772</v>
      </c>
      <c r="J58" s="849">
        <v>60</v>
      </c>
      <c r="K58" s="850">
        <v>8904.31982421875</v>
      </c>
    </row>
    <row r="59" spans="1:11" ht="14.4" customHeight="1" x14ac:dyDescent="0.3">
      <c r="A59" s="831" t="s">
        <v>554</v>
      </c>
      <c r="B59" s="832" t="s">
        <v>555</v>
      </c>
      <c r="C59" s="835" t="s">
        <v>570</v>
      </c>
      <c r="D59" s="863" t="s">
        <v>571</v>
      </c>
      <c r="E59" s="835" t="s">
        <v>1430</v>
      </c>
      <c r="F59" s="863" t="s">
        <v>1431</v>
      </c>
      <c r="G59" s="835" t="s">
        <v>1520</v>
      </c>
      <c r="H59" s="835" t="s">
        <v>1522</v>
      </c>
      <c r="I59" s="849">
        <v>148.41000366210937</v>
      </c>
      <c r="J59" s="849">
        <v>40</v>
      </c>
      <c r="K59" s="850">
        <v>5936.259765625</v>
      </c>
    </row>
    <row r="60" spans="1:11" ht="14.4" customHeight="1" x14ac:dyDescent="0.3">
      <c r="A60" s="831" t="s">
        <v>554</v>
      </c>
      <c r="B60" s="832" t="s">
        <v>555</v>
      </c>
      <c r="C60" s="835" t="s">
        <v>570</v>
      </c>
      <c r="D60" s="863" t="s">
        <v>571</v>
      </c>
      <c r="E60" s="835" t="s">
        <v>1430</v>
      </c>
      <c r="F60" s="863" t="s">
        <v>1431</v>
      </c>
      <c r="G60" s="835" t="s">
        <v>1523</v>
      </c>
      <c r="H60" s="835" t="s">
        <v>1524</v>
      </c>
      <c r="I60" s="849">
        <v>15.920000076293945</v>
      </c>
      <c r="J60" s="849">
        <v>350</v>
      </c>
      <c r="K60" s="850">
        <v>5572</v>
      </c>
    </row>
    <row r="61" spans="1:11" ht="14.4" customHeight="1" x14ac:dyDescent="0.3">
      <c r="A61" s="831" t="s">
        <v>554</v>
      </c>
      <c r="B61" s="832" t="s">
        <v>555</v>
      </c>
      <c r="C61" s="835" t="s">
        <v>570</v>
      </c>
      <c r="D61" s="863" t="s">
        <v>571</v>
      </c>
      <c r="E61" s="835" t="s">
        <v>1430</v>
      </c>
      <c r="F61" s="863" t="s">
        <v>1431</v>
      </c>
      <c r="G61" s="835" t="s">
        <v>1525</v>
      </c>
      <c r="H61" s="835" t="s">
        <v>1526</v>
      </c>
      <c r="I61" s="849">
        <v>64.099998474121094</v>
      </c>
      <c r="J61" s="849">
        <v>1</v>
      </c>
      <c r="K61" s="850">
        <v>64.099998474121094</v>
      </c>
    </row>
    <row r="62" spans="1:11" ht="14.4" customHeight="1" x14ac:dyDescent="0.3">
      <c r="A62" s="831" t="s">
        <v>554</v>
      </c>
      <c r="B62" s="832" t="s">
        <v>555</v>
      </c>
      <c r="C62" s="835" t="s">
        <v>570</v>
      </c>
      <c r="D62" s="863" t="s">
        <v>571</v>
      </c>
      <c r="E62" s="835" t="s">
        <v>1430</v>
      </c>
      <c r="F62" s="863" t="s">
        <v>1431</v>
      </c>
      <c r="G62" s="835" t="s">
        <v>1527</v>
      </c>
      <c r="H62" s="835" t="s">
        <v>1528</v>
      </c>
      <c r="I62" s="849">
        <v>3.4600000381469727</v>
      </c>
      <c r="J62" s="849">
        <v>2400</v>
      </c>
      <c r="K62" s="850">
        <v>8303.8300476074219</v>
      </c>
    </row>
    <row r="63" spans="1:11" ht="14.4" customHeight="1" x14ac:dyDescent="0.3">
      <c r="A63" s="831" t="s">
        <v>554</v>
      </c>
      <c r="B63" s="832" t="s">
        <v>555</v>
      </c>
      <c r="C63" s="835" t="s">
        <v>570</v>
      </c>
      <c r="D63" s="863" t="s">
        <v>571</v>
      </c>
      <c r="E63" s="835" t="s">
        <v>1430</v>
      </c>
      <c r="F63" s="863" t="s">
        <v>1431</v>
      </c>
      <c r="G63" s="835" t="s">
        <v>1527</v>
      </c>
      <c r="H63" s="835" t="s">
        <v>1529</v>
      </c>
      <c r="I63" s="849">
        <v>3.4600000381469727</v>
      </c>
      <c r="J63" s="849">
        <v>600</v>
      </c>
      <c r="K63" s="850">
        <v>2076</v>
      </c>
    </row>
    <row r="64" spans="1:11" ht="14.4" customHeight="1" x14ac:dyDescent="0.3">
      <c r="A64" s="831" t="s">
        <v>554</v>
      </c>
      <c r="B64" s="832" t="s">
        <v>555</v>
      </c>
      <c r="C64" s="835" t="s">
        <v>570</v>
      </c>
      <c r="D64" s="863" t="s">
        <v>571</v>
      </c>
      <c r="E64" s="835" t="s">
        <v>1430</v>
      </c>
      <c r="F64" s="863" t="s">
        <v>1431</v>
      </c>
      <c r="G64" s="835" t="s">
        <v>1436</v>
      </c>
      <c r="H64" s="835" t="s">
        <v>1437</v>
      </c>
      <c r="I64" s="849">
        <v>17.989999771118164</v>
      </c>
      <c r="J64" s="849">
        <v>300</v>
      </c>
      <c r="K64" s="850">
        <v>5397</v>
      </c>
    </row>
    <row r="65" spans="1:11" ht="14.4" customHeight="1" x14ac:dyDescent="0.3">
      <c r="A65" s="831" t="s">
        <v>554</v>
      </c>
      <c r="B65" s="832" t="s">
        <v>555</v>
      </c>
      <c r="C65" s="835" t="s">
        <v>570</v>
      </c>
      <c r="D65" s="863" t="s">
        <v>571</v>
      </c>
      <c r="E65" s="835" t="s">
        <v>1430</v>
      </c>
      <c r="F65" s="863" t="s">
        <v>1431</v>
      </c>
      <c r="G65" s="835" t="s">
        <v>1438</v>
      </c>
      <c r="H65" s="835" t="s">
        <v>1439</v>
      </c>
      <c r="I65" s="849">
        <v>17.979999542236328</v>
      </c>
      <c r="J65" s="849">
        <v>1700</v>
      </c>
      <c r="K65" s="850">
        <v>30566</v>
      </c>
    </row>
    <row r="66" spans="1:11" ht="14.4" customHeight="1" x14ac:dyDescent="0.3">
      <c r="A66" s="831" t="s">
        <v>554</v>
      </c>
      <c r="B66" s="832" t="s">
        <v>555</v>
      </c>
      <c r="C66" s="835" t="s">
        <v>570</v>
      </c>
      <c r="D66" s="863" t="s">
        <v>571</v>
      </c>
      <c r="E66" s="835" t="s">
        <v>1430</v>
      </c>
      <c r="F66" s="863" t="s">
        <v>1431</v>
      </c>
      <c r="G66" s="835" t="s">
        <v>1530</v>
      </c>
      <c r="H66" s="835" t="s">
        <v>1531</v>
      </c>
      <c r="I66" s="849">
        <v>8.2299995422363281</v>
      </c>
      <c r="J66" s="849">
        <v>525</v>
      </c>
      <c r="K66" s="850">
        <v>4320.75</v>
      </c>
    </row>
    <row r="67" spans="1:11" ht="14.4" customHeight="1" x14ac:dyDescent="0.3">
      <c r="A67" s="831" t="s">
        <v>554</v>
      </c>
      <c r="B67" s="832" t="s">
        <v>555</v>
      </c>
      <c r="C67" s="835" t="s">
        <v>570</v>
      </c>
      <c r="D67" s="863" t="s">
        <v>571</v>
      </c>
      <c r="E67" s="835" t="s">
        <v>1430</v>
      </c>
      <c r="F67" s="863" t="s">
        <v>1431</v>
      </c>
      <c r="G67" s="835" t="s">
        <v>1532</v>
      </c>
      <c r="H67" s="835" t="s">
        <v>1533</v>
      </c>
      <c r="I67" s="849">
        <v>11.739999771118164</v>
      </c>
      <c r="J67" s="849">
        <v>8</v>
      </c>
      <c r="K67" s="850">
        <v>93.919998168945313</v>
      </c>
    </row>
    <row r="68" spans="1:11" ht="14.4" customHeight="1" x14ac:dyDescent="0.3">
      <c r="A68" s="831" t="s">
        <v>554</v>
      </c>
      <c r="B68" s="832" t="s">
        <v>555</v>
      </c>
      <c r="C68" s="835" t="s">
        <v>570</v>
      </c>
      <c r="D68" s="863" t="s">
        <v>571</v>
      </c>
      <c r="E68" s="835" t="s">
        <v>1430</v>
      </c>
      <c r="F68" s="863" t="s">
        <v>1431</v>
      </c>
      <c r="G68" s="835" t="s">
        <v>1440</v>
      </c>
      <c r="H68" s="835" t="s">
        <v>1441</v>
      </c>
      <c r="I68" s="849">
        <v>13.310000419616699</v>
      </c>
      <c r="J68" s="849">
        <v>44</v>
      </c>
      <c r="K68" s="850">
        <v>585.6400260925293</v>
      </c>
    </row>
    <row r="69" spans="1:11" ht="14.4" customHeight="1" x14ac:dyDescent="0.3">
      <c r="A69" s="831" t="s">
        <v>554</v>
      </c>
      <c r="B69" s="832" t="s">
        <v>555</v>
      </c>
      <c r="C69" s="835" t="s">
        <v>570</v>
      </c>
      <c r="D69" s="863" t="s">
        <v>571</v>
      </c>
      <c r="E69" s="835" t="s">
        <v>1430</v>
      </c>
      <c r="F69" s="863" t="s">
        <v>1431</v>
      </c>
      <c r="G69" s="835" t="s">
        <v>1534</v>
      </c>
      <c r="H69" s="835" t="s">
        <v>1535</v>
      </c>
      <c r="I69" s="849">
        <v>124.20833206176758</v>
      </c>
      <c r="J69" s="849">
        <v>180</v>
      </c>
      <c r="K69" s="850">
        <v>22357.169189453125</v>
      </c>
    </row>
    <row r="70" spans="1:11" ht="14.4" customHeight="1" x14ac:dyDescent="0.3">
      <c r="A70" s="831" t="s">
        <v>554</v>
      </c>
      <c r="B70" s="832" t="s">
        <v>555</v>
      </c>
      <c r="C70" s="835" t="s">
        <v>570</v>
      </c>
      <c r="D70" s="863" t="s">
        <v>571</v>
      </c>
      <c r="E70" s="835" t="s">
        <v>1430</v>
      </c>
      <c r="F70" s="863" t="s">
        <v>1431</v>
      </c>
      <c r="G70" s="835" t="s">
        <v>1536</v>
      </c>
      <c r="H70" s="835" t="s">
        <v>1537</v>
      </c>
      <c r="I70" s="849">
        <v>1.0888889100816515</v>
      </c>
      <c r="J70" s="849">
        <v>6100</v>
      </c>
      <c r="K70" s="850">
        <v>6638</v>
      </c>
    </row>
    <row r="71" spans="1:11" ht="14.4" customHeight="1" x14ac:dyDescent="0.3">
      <c r="A71" s="831" t="s">
        <v>554</v>
      </c>
      <c r="B71" s="832" t="s">
        <v>555</v>
      </c>
      <c r="C71" s="835" t="s">
        <v>570</v>
      </c>
      <c r="D71" s="863" t="s">
        <v>571</v>
      </c>
      <c r="E71" s="835" t="s">
        <v>1430</v>
      </c>
      <c r="F71" s="863" t="s">
        <v>1431</v>
      </c>
      <c r="G71" s="835" t="s">
        <v>1446</v>
      </c>
      <c r="H71" s="835" t="s">
        <v>1447</v>
      </c>
      <c r="I71" s="849">
        <v>0.4699999988079071</v>
      </c>
      <c r="J71" s="849">
        <v>2500</v>
      </c>
      <c r="K71" s="850">
        <v>1176</v>
      </c>
    </row>
    <row r="72" spans="1:11" ht="14.4" customHeight="1" x14ac:dyDescent="0.3">
      <c r="A72" s="831" t="s">
        <v>554</v>
      </c>
      <c r="B72" s="832" t="s">
        <v>555</v>
      </c>
      <c r="C72" s="835" t="s">
        <v>570</v>
      </c>
      <c r="D72" s="863" t="s">
        <v>571</v>
      </c>
      <c r="E72" s="835" t="s">
        <v>1430</v>
      </c>
      <c r="F72" s="863" t="s">
        <v>1431</v>
      </c>
      <c r="G72" s="835" t="s">
        <v>1538</v>
      </c>
      <c r="H72" s="835" t="s">
        <v>1539</v>
      </c>
      <c r="I72" s="849">
        <v>1.6699999570846558</v>
      </c>
      <c r="J72" s="849">
        <v>1000</v>
      </c>
      <c r="K72" s="850">
        <v>1670</v>
      </c>
    </row>
    <row r="73" spans="1:11" ht="14.4" customHeight="1" x14ac:dyDescent="0.3">
      <c r="A73" s="831" t="s">
        <v>554</v>
      </c>
      <c r="B73" s="832" t="s">
        <v>555</v>
      </c>
      <c r="C73" s="835" t="s">
        <v>570</v>
      </c>
      <c r="D73" s="863" t="s">
        <v>571</v>
      </c>
      <c r="E73" s="835" t="s">
        <v>1430</v>
      </c>
      <c r="F73" s="863" t="s">
        <v>1431</v>
      </c>
      <c r="G73" s="835" t="s">
        <v>1540</v>
      </c>
      <c r="H73" s="835" t="s">
        <v>1541</v>
      </c>
      <c r="I73" s="849">
        <v>4.309999942779541</v>
      </c>
      <c r="J73" s="849">
        <v>400</v>
      </c>
      <c r="K73" s="850">
        <v>1724.1900024414063</v>
      </c>
    </row>
    <row r="74" spans="1:11" ht="14.4" customHeight="1" x14ac:dyDescent="0.3">
      <c r="A74" s="831" t="s">
        <v>554</v>
      </c>
      <c r="B74" s="832" t="s">
        <v>555</v>
      </c>
      <c r="C74" s="835" t="s">
        <v>570</v>
      </c>
      <c r="D74" s="863" t="s">
        <v>571</v>
      </c>
      <c r="E74" s="835" t="s">
        <v>1430</v>
      </c>
      <c r="F74" s="863" t="s">
        <v>1431</v>
      </c>
      <c r="G74" s="835" t="s">
        <v>1542</v>
      </c>
      <c r="H74" s="835" t="s">
        <v>1543</v>
      </c>
      <c r="I74" s="849">
        <v>2.1800000667572021</v>
      </c>
      <c r="J74" s="849">
        <v>300</v>
      </c>
      <c r="K74" s="850">
        <v>654</v>
      </c>
    </row>
    <row r="75" spans="1:11" ht="14.4" customHeight="1" x14ac:dyDescent="0.3">
      <c r="A75" s="831" t="s">
        <v>554</v>
      </c>
      <c r="B75" s="832" t="s">
        <v>555</v>
      </c>
      <c r="C75" s="835" t="s">
        <v>570</v>
      </c>
      <c r="D75" s="863" t="s">
        <v>571</v>
      </c>
      <c r="E75" s="835" t="s">
        <v>1430</v>
      </c>
      <c r="F75" s="863" t="s">
        <v>1431</v>
      </c>
      <c r="G75" s="835" t="s">
        <v>1452</v>
      </c>
      <c r="H75" s="835" t="s">
        <v>1453</v>
      </c>
      <c r="I75" s="849">
        <v>0.4699999988079071</v>
      </c>
      <c r="J75" s="849">
        <v>5400</v>
      </c>
      <c r="K75" s="850">
        <v>2538</v>
      </c>
    </row>
    <row r="76" spans="1:11" ht="14.4" customHeight="1" x14ac:dyDescent="0.3">
      <c r="A76" s="831" t="s">
        <v>554</v>
      </c>
      <c r="B76" s="832" t="s">
        <v>555</v>
      </c>
      <c r="C76" s="835" t="s">
        <v>570</v>
      </c>
      <c r="D76" s="863" t="s">
        <v>571</v>
      </c>
      <c r="E76" s="835" t="s">
        <v>1430</v>
      </c>
      <c r="F76" s="863" t="s">
        <v>1431</v>
      </c>
      <c r="G76" s="835" t="s">
        <v>1458</v>
      </c>
      <c r="H76" s="835" t="s">
        <v>1459</v>
      </c>
      <c r="I76" s="849">
        <v>2.7000000476837158</v>
      </c>
      <c r="J76" s="849">
        <v>300</v>
      </c>
      <c r="K76" s="850">
        <v>810</v>
      </c>
    </row>
    <row r="77" spans="1:11" ht="14.4" customHeight="1" x14ac:dyDescent="0.3">
      <c r="A77" s="831" t="s">
        <v>554</v>
      </c>
      <c r="B77" s="832" t="s">
        <v>555</v>
      </c>
      <c r="C77" s="835" t="s">
        <v>570</v>
      </c>
      <c r="D77" s="863" t="s">
        <v>571</v>
      </c>
      <c r="E77" s="835" t="s">
        <v>1544</v>
      </c>
      <c r="F77" s="863" t="s">
        <v>1545</v>
      </c>
      <c r="G77" s="835" t="s">
        <v>1546</v>
      </c>
      <c r="H77" s="835" t="s">
        <v>1547</v>
      </c>
      <c r="I77" s="849">
        <v>356.22000122070312</v>
      </c>
      <c r="J77" s="849">
        <v>10</v>
      </c>
      <c r="K77" s="850">
        <v>3562.199951171875</v>
      </c>
    </row>
    <row r="78" spans="1:11" ht="14.4" customHeight="1" x14ac:dyDescent="0.3">
      <c r="A78" s="831" t="s">
        <v>554</v>
      </c>
      <c r="B78" s="832" t="s">
        <v>555</v>
      </c>
      <c r="C78" s="835" t="s">
        <v>570</v>
      </c>
      <c r="D78" s="863" t="s">
        <v>571</v>
      </c>
      <c r="E78" s="835" t="s">
        <v>1466</v>
      </c>
      <c r="F78" s="863" t="s">
        <v>1467</v>
      </c>
      <c r="G78" s="835" t="s">
        <v>1468</v>
      </c>
      <c r="H78" s="835" t="s">
        <v>1469</v>
      </c>
      <c r="I78" s="849">
        <v>0.47999998927116394</v>
      </c>
      <c r="J78" s="849">
        <v>200</v>
      </c>
      <c r="K78" s="850">
        <v>96</v>
      </c>
    </row>
    <row r="79" spans="1:11" ht="14.4" customHeight="1" x14ac:dyDescent="0.3">
      <c r="A79" s="831" t="s">
        <v>554</v>
      </c>
      <c r="B79" s="832" t="s">
        <v>555</v>
      </c>
      <c r="C79" s="835" t="s">
        <v>570</v>
      </c>
      <c r="D79" s="863" t="s">
        <v>571</v>
      </c>
      <c r="E79" s="835" t="s">
        <v>1466</v>
      </c>
      <c r="F79" s="863" t="s">
        <v>1467</v>
      </c>
      <c r="G79" s="835" t="s">
        <v>1470</v>
      </c>
      <c r="H79" s="835" t="s">
        <v>1471</v>
      </c>
      <c r="I79" s="849">
        <v>0.29500000923871994</v>
      </c>
      <c r="J79" s="849">
        <v>1800</v>
      </c>
      <c r="K79" s="850">
        <v>531</v>
      </c>
    </row>
    <row r="80" spans="1:11" ht="14.4" customHeight="1" x14ac:dyDescent="0.3">
      <c r="A80" s="831" t="s">
        <v>554</v>
      </c>
      <c r="B80" s="832" t="s">
        <v>555</v>
      </c>
      <c r="C80" s="835" t="s">
        <v>570</v>
      </c>
      <c r="D80" s="863" t="s">
        <v>571</v>
      </c>
      <c r="E80" s="835" t="s">
        <v>1466</v>
      </c>
      <c r="F80" s="863" t="s">
        <v>1467</v>
      </c>
      <c r="G80" s="835" t="s">
        <v>1472</v>
      </c>
      <c r="H80" s="835" t="s">
        <v>1473</v>
      </c>
      <c r="I80" s="849">
        <v>0.30000001192092896</v>
      </c>
      <c r="J80" s="849">
        <v>400</v>
      </c>
      <c r="K80" s="850">
        <v>120</v>
      </c>
    </row>
    <row r="81" spans="1:11" ht="14.4" customHeight="1" x14ac:dyDescent="0.3">
      <c r="A81" s="831" t="s">
        <v>554</v>
      </c>
      <c r="B81" s="832" t="s">
        <v>555</v>
      </c>
      <c r="C81" s="835" t="s">
        <v>570</v>
      </c>
      <c r="D81" s="863" t="s">
        <v>571</v>
      </c>
      <c r="E81" s="835" t="s">
        <v>1466</v>
      </c>
      <c r="F81" s="863" t="s">
        <v>1467</v>
      </c>
      <c r="G81" s="835" t="s">
        <v>1474</v>
      </c>
      <c r="H81" s="835" t="s">
        <v>1475</v>
      </c>
      <c r="I81" s="849">
        <v>0.54000002145767212</v>
      </c>
      <c r="J81" s="849">
        <v>0</v>
      </c>
      <c r="K81" s="850">
        <v>0</v>
      </c>
    </row>
    <row r="82" spans="1:11" ht="14.4" customHeight="1" x14ac:dyDescent="0.3">
      <c r="A82" s="831" t="s">
        <v>554</v>
      </c>
      <c r="B82" s="832" t="s">
        <v>555</v>
      </c>
      <c r="C82" s="835" t="s">
        <v>570</v>
      </c>
      <c r="D82" s="863" t="s">
        <v>571</v>
      </c>
      <c r="E82" s="835" t="s">
        <v>1466</v>
      </c>
      <c r="F82" s="863" t="s">
        <v>1467</v>
      </c>
      <c r="G82" s="835" t="s">
        <v>1548</v>
      </c>
      <c r="H82" s="835" t="s">
        <v>1549</v>
      </c>
      <c r="I82" s="849">
        <v>0.63500002026557922</v>
      </c>
      <c r="J82" s="849">
        <v>700</v>
      </c>
      <c r="K82" s="850">
        <v>344</v>
      </c>
    </row>
    <row r="83" spans="1:11" ht="14.4" customHeight="1" x14ac:dyDescent="0.3">
      <c r="A83" s="831" t="s">
        <v>554</v>
      </c>
      <c r="B83" s="832" t="s">
        <v>555</v>
      </c>
      <c r="C83" s="835" t="s">
        <v>570</v>
      </c>
      <c r="D83" s="863" t="s">
        <v>571</v>
      </c>
      <c r="E83" s="835" t="s">
        <v>1466</v>
      </c>
      <c r="F83" s="863" t="s">
        <v>1467</v>
      </c>
      <c r="G83" s="835" t="s">
        <v>1476</v>
      </c>
      <c r="H83" s="835" t="s">
        <v>1477</v>
      </c>
      <c r="I83" s="849">
        <v>1.7999999523162842</v>
      </c>
      <c r="J83" s="849">
        <v>300</v>
      </c>
      <c r="K83" s="850">
        <v>540</v>
      </c>
    </row>
    <row r="84" spans="1:11" ht="14.4" customHeight="1" x14ac:dyDescent="0.3">
      <c r="A84" s="831" t="s">
        <v>554</v>
      </c>
      <c r="B84" s="832" t="s">
        <v>555</v>
      </c>
      <c r="C84" s="835" t="s">
        <v>570</v>
      </c>
      <c r="D84" s="863" t="s">
        <v>571</v>
      </c>
      <c r="E84" s="835" t="s">
        <v>1478</v>
      </c>
      <c r="F84" s="863" t="s">
        <v>1479</v>
      </c>
      <c r="G84" s="835" t="s">
        <v>1550</v>
      </c>
      <c r="H84" s="835" t="s">
        <v>1551</v>
      </c>
      <c r="I84" s="849">
        <v>1.2200000286102295</v>
      </c>
      <c r="J84" s="849">
        <v>2500</v>
      </c>
      <c r="K84" s="850">
        <v>3048.2100219726562</v>
      </c>
    </row>
    <row r="85" spans="1:11" ht="14.4" customHeight="1" x14ac:dyDescent="0.3">
      <c r="A85" s="831" t="s">
        <v>554</v>
      </c>
      <c r="B85" s="832" t="s">
        <v>555</v>
      </c>
      <c r="C85" s="835" t="s">
        <v>570</v>
      </c>
      <c r="D85" s="863" t="s">
        <v>571</v>
      </c>
      <c r="E85" s="835" t="s">
        <v>1478</v>
      </c>
      <c r="F85" s="863" t="s">
        <v>1479</v>
      </c>
      <c r="G85" s="835" t="s">
        <v>1480</v>
      </c>
      <c r="H85" s="835" t="s">
        <v>1481</v>
      </c>
      <c r="I85" s="849">
        <v>0.68999999761581421</v>
      </c>
      <c r="J85" s="849">
        <v>8800</v>
      </c>
      <c r="K85" s="850">
        <v>6072</v>
      </c>
    </row>
    <row r="86" spans="1:11" ht="14.4" customHeight="1" x14ac:dyDescent="0.3">
      <c r="A86" s="831" t="s">
        <v>554</v>
      </c>
      <c r="B86" s="832" t="s">
        <v>555</v>
      </c>
      <c r="C86" s="835" t="s">
        <v>570</v>
      </c>
      <c r="D86" s="863" t="s">
        <v>571</v>
      </c>
      <c r="E86" s="835" t="s">
        <v>1478</v>
      </c>
      <c r="F86" s="863" t="s">
        <v>1479</v>
      </c>
      <c r="G86" s="835" t="s">
        <v>1482</v>
      </c>
      <c r="H86" s="835" t="s">
        <v>1483</v>
      </c>
      <c r="I86" s="849">
        <v>0.68888888756434119</v>
      </c>
      <c r="J86" s="849">
        <v>7000</v>
      </c>
      <c r="K86" s="850">
        <v>4822</v>
      </c>
    </row>
    <row r="87" spans="1:11" ht="14.4" customHeight="1" x14ac:dyDescent="0.3">
      <c r="A87" s="831" t="s">
        <v>554</v>
      </c>
      <c r="B87" s="832" t="s">
        <v>555</v>
      </c>
      <c r="C87" s="835" t="s">
        <v>570</v>
      </c>
      <c r="D87" s="863" t="s">
        <v>571</v>
      </c>
      <c r="E87" s="835" t="s">
        <v>1478</v>
      </c>
      <c r="F87" s="863" t="s">
        <v>1479</v>
      </c>
      <c r="G87" s="835" t="s">
        <v>1484</v>
      </c>
      <c r="H87" s="835" t="s">
        <v>1485</v>
      </c>
      <c r="I87" s="849">
        <v>0.68999999761581421</v>
      </c>
      <c r="J87" s="849">
        <v>400</v>
      </c>
      <c r="K87" s="850">
        <v>276</v>
      </c>
    </row>
    <row r="88" spans="1:11" ht="14.4" customHeight="1" x14ac:dyDescent="0.3">
      <c r="A88" s="831" t="s">
        <v>554</v>
      </c>
      <c r="B88" s="832" t="s">
        <v>555</v>
      </c>
      <c r="C88" s="835" t="s">
        <v>570</v>
      </c>
      <c r="D88" s="863" t="s">
        <v>571</v>
      </c>
      <c r="E88" s="835" t="s">
        <v>1478</v>
      </c>
      <c r="F88" s="863" t="s">
        <v>1479</v>
      </c>
      <c r="G88" s="835" t="s">
        <v>1552</v>
      </c>
      <c r="H88" s="835" t="s">
        <v>1553</v>
      </c>
      <c r="I88" s="849">
        <v>0.68714285748345516</v>
      </c>
      <c r="J88" s="849">
        <v>1980</v>
      </c>
      <c r="K88" s="850">
        <v>1362.0599822998047</v>
      </c>
    </row>
    <row r="89" spans="1:11" ht="14.4" customHeight="1" x14ac:dyDescent="0.3">
      <c r="A89" s="831" t="s">
        <v>554</v>
      </c>
      <c r="B89" s="832" t="s">
        <v>555</v>
      </c>
      <c r="C89" s="835" t="s">
        <v>570</v>
      </c>
      <c r="D89" s="863" t="s">
        <v>571</v>
      </c>
      <c r="E89" s="835" t="s">
        <v>1554</v>
      </c>
      <c r="F89" s="863" t="s">
        <v>1555</v>
      </c>
      <c r="G89" s="835" t="s">
        <v>1556</v>
      </c>
      <c r="H89" s="835" t="s">
        <v>1557</v>
      </c>
      <c r="I89" s="849">
        <v>15.609999656677246</v>
      </c>
      <c r="J89" s="849">
        <v>7</v>
      </c>
      <c r="K89" s="850">
        <v>109.27000045776367</v>
      </c>
    </row>
    <row r="90" spans="1:11" ht="14.4" customHeight="1" x14ac:dyDescent="0.3">
      <c r="A90" s="831" t="s">
        <v>554</v>
      </c>
      <c r="B90" s="832" t="s">
        <v>555</v>
      </c>
      <c r="C90" s="835" t="s">
        <v>573</v>
      </c>
      <c r="D90" s="863" t="s">
        <v>574</v>
      </c>
      <c r="E90" s="835" t="s">
        <v>1416</v>
      </c>
      <c r="F90" s="863" t="s">
        <v>1417</v>
      </c>
      <c r="G90" s="835" t="s">
        <v>1558</v>
      </c>
      <c r="H90" s="835" t="s">
        <v>1559</v>
      </c>
      <c r="I90" s="849">
        <v>0.97000002861022949</v>
      </c>
      <c r="J90" s="849">
        <v>10</v>
      </c>
      <c r="K90" s="850">
        <v>9.6999998092651367</v>
      </c>
    </row>
    <row r="91" spans="1:11" ht="14.4" customHeight="1" x14ac:dyDescent="0.3">
      <c r="A91" s="831" t="s">
        <v>554</v>
      </c>
      <c r="B91" s="832" t="s">
        <v>555</v>
      </c>
      <c r="C91" s="835" t="s">
        <v>573</v>
      </c>
      <c r="D91" s="863" t="s">
        <v>574</v>
      </c>
      <c r="E91" s="835" t="s">
        <v>1416</v>
      </c>
      <c r="F91" s="863" t="s">
        <v>1417</v>
      </c>
      <c r="G91" s="835" t="s">
        <v>1418</v>
      </c>
      <c r="H91" s="835" t="s">
        <v>1419</v>
      </c>
      <c r="I91" s="849">
        <v>8.5799999237060547</v>
      </c>
      <c r="J91" s="849">
        <v>48</v>
      </c>
      <c r="K91" s="850">
        <v>411.84999847412109</v>
      </c>
    </row>
    <row r="92" spans="1:11" ht="14.4" customHeight="1" x14ac:dyDescent="0.3">
      <c r="A92" s="831" t="s">
        <v>554</v>
      </c>
      <c r="B92" s="832" t="s">
        <v>555</v>
      </c>
      <c r="C92" s="835" t="s">
        <v>573</v>
      </c>
      <c r="D92" s="863" t="s">
        <v>574</v>
      </c>
      <c r="E92" s="835" t="s">
        <v>1416</v>
      </c>
      <c r="F92" s="863" t="s">
        <v>1417</v>
      </c>
      <c r="G92" s="835" t="s">
        <v>1420</v>
      </c>
      <c r="H92" s="835" t="s">
        <v>1421</v>
      </c>
      <c r="I92" s="849">
        <v>120</v>
      </c>
      <c r="J92" s="849">
        <v>2</v>
      </c>
      <c r="K92" s="850">
        <v>240</v>
      </c>
    </row>
    <row r="93" spans="1:11" ht="14.4" customHeight="1" x14ac:dyDescent="0.3">
      <c r="A93" s="831" t="s">
        <v>554</v>
      </c>
      <c r="B93" s="832" t="s">
        <v>555</v>
      </c>
      <c r="C93" s="835" t="s">
        <v>573</v>
      </c>
      <c r="D93" s="863" t="s">
        <v>574</v>
      </c>
      <c r="E93" s="835" t="s">
        <v>1416</v>
      </c>
      <c r="F93" s="863" t="s">
        <v>1417</v>
      </c>
      <c r="G93" s="835" t="s">
        <v>1426</v>
      </c>
      <c r="H93" s="835" t="s">
        <v>1427</v>
      </c>
      <c r="I93" s="849">
        <v>27.876666386922199</v>
      </c>
      <c r="J93" s="849">
        <v>26</v>
      </c>
      <c r="K93" s="850">
        <v>724.77999496459961</v>
      </c>
    </row>
    <row r="94" spans="1:11" ht="14.4" customHeight="1" x14ac:dyDescent="0.3">
      <c r="A94" s="831" t="s">
        <v>554</v>
      </c>
      <c r="B94" s="832" t="s">
        <v>555</v>
      </c>
      <c r="C94" s="835" t="s">
        <v>573</v>
      </c>
      <c r="D94" s="863" t="s">
        <v>574</v>
      </c>
      <c r="E94" s="835" t="s">
        <v>1416</v>
      </c>
      <c r="F94" s="863" t="s">
        <v>1417</v>
      </c>
      <c r="G94" s="835" t="s">
        <v>1428</v>
      </c>
      <c r="H94" s="835" t="s">
        <v>1429</v>
      </c>
      <c r="I94" s="849">
        <v>260.29998779296875</v>
      </c>
      <c r="J94" s="849">
        <v>10</v>
      </c>
      <c r="K94" s="850">
        <v>2602.9999389648437</v>
      </c>
    </row>
    <row r="95" spans="1:11" ht="14.4" customHeight="1" x14ac:dyDescent="0.3">
      <c r="A95" s="831" t="s">
        <v>554</v>
      </c>
      <c r="B95" s="832" t="s">
        <v>555</v>
      </c>
      <c r="C95" s="835" t="s">
        <v>573</v>
      </c>
      <c r="D95" s="863" t="s">
        <v>574</v>
      </c>
      <c r="E95" s="835" t="s">
        <v>1430</v>
      </c>
      <c r="F95" s="863" t="s">
        <v>1431</v>
      </c>
      <c r="G95" s="835" t="s">
        <v>1532</v>
      </c>
      <c r="H95" s="835" t="s">
        <v>1533</v>
      </c>
      <c r="I95" s="849">
        <v>11.737999725341798</v>
      </c>
      <c r="J95" s="849">
        <v>93</v>
      </c>
      <c r="K95" s="850">
        <v>1091.620002746582</v>
      </c>
    </row>
    <row r="96" spans="1:11" ht="14.4" customHeight="1" x14ac:dyDescent="0.3">
      <c r="A96" s="831" t="s">
        <v>554</v>
      </c>
      <c r="B96" s="832" t="s">
        <v>555</v>
      </c>
      <c r="C96" s="835" t="s">
        <v>573</v>
      </c>
      <c r="D96" s="863" t="s">
        <v>574</v>
      </c>
      <c r="E96" s="835" t="s">
        <v>1430</v>
      </c>
      <c r="F96" s="863" t="s">
        <v>1431</v>
      </c>
      <c r="G96" s="835" t="s">
        <v>1440</v>
      </c>
      <c r="H96" s="835" t="s">
        <v>1441</v>
      </c>
      <c r="I96" s="849">
        <v>13.310000419616699</v>
      </c>
      <c r="J96" s="849">
        <v>20</v>
      </c>
      <c r="K96" s="850">
        <v>266.20001220703125</v>
      </c>
    </row>
    <row r="97" spans="1:11" ht="14.4" customHeight="1" x14ac:dyDescent="0.3">
      <c r="A97" s="831" t="s">
        <v>554</v>
      </c>
      <c r="B97" s="832" t="s">
        <v>555</v>
      </c>
      <c r="C97" s="835" t="s">
        <v>573</v>
      </c>
      <c r="D97" s="863" t="s">
        <v>574</v>
      </c>
      <c r="E97" s="835" t="s">
        <v>1430</v>
      </c>
      <c r="F97" s="863" t="s">
        <v>1431</v>
      </c>
      <c r="G97" s="835" t="s">
        <v>1536</v>
      </c>
      <c r="H97" s="835" t="s">
        <v>1537</v>
      </c>
      <c r="I97" s="849">
        <v>1.0825000107288361</v>
      </c>
      <c r="J97" s="849">
        <v>800</v>
      </c>
      <c r="K97" s="850">
        <v>866</v>
      </c>
    </row>
    <row r="98" spans="1:11" ht="14.4" customHeight="1" x14ac:dyDescent="0.3">
      <c r="A98" s="831" t="s">
        <v>554</v>
      </c>
      <c r="B98" s="832" t="s">
        <v>555</v>
      </c>
      <c r="C98" s="835" t="s">
        <v>573</v>
      </c>
      <c r="D98" s="863" t="s">
        <v>574</v>
      </c>
      <c r="E98" s="835" t="s">
        <v>1430</v>
      </c>
      <c r="F98" s="863" t="s">
        <v>1431</v>
      </c>
      <c r="G98" s="835" t="s">
        <v>1446</v>
      </c>
      <c r="H98" s="835" t="s">
        <v>1447</v>
      </c>
      <c r="I98" s="849">
        <v>0.47999998927116394</v>
      </c>
      <c r="J98" s="849">
        <v>1200</v>
      </c>
      <c r="K98" s="850">
        <v>576</v>
      </c>
    </row>
    <row r="99" spans="1:11" ht="14.4" customHeight="1" x14ac:dyDescent="0.3">
      <c r="A99" s="831" t="s">
        <v>554</v>
      </c>
      <c r="B99" s="832" t="s">
        <v>555</v>
      </c>
      <c r="C99" s="835" t="s">
        <v>573</v>
      </c>
      <c r="D99" s="863" t="s">
        <v>574</v>
      </c>
      <c r="E99" s="835" t="s">
        <v>1430</v>
      </c>
      <c r="F99" s="863" t="s">
        <v>1431</v>
      </c>
      <c r="G99" s="835" t="s">
        <v>1560</v>
      </c>
      <c r="H99" s="835" t="s">
        <v>1561</v>
      </c>
      <c r="I99" s="849">
        <v>0.67000001668930054</v>
      </c>
      <c r="J99" s="849">
        <v>1000</v>
      </c>
      <c r="K99" s="850">
        <v>670</v>
      </c>
    </row>
    <row r="100" spans="1:11" ht="14.4" customHeight="1" x14ac:dyDescent="0.3">
      <c r="A100" s="831" t="s">
        <v>554</v>
      </c>
      <c r="B100" s="832" t="s">
        <v>555</v>
      </c>
      <c r="C100" s="835" t="s">
        <v>573</v>
      </c>
      <c r="D100" s="863" t="s">
        <v>574</v>
      </c>
      <c r="E100" s="835" t="s">
        <v>1430</v>
      </c>
      <c r="F100" s="863" t="s">
        <v>1431</v>
      </c>
      <c r="G100" s="835" t="s">
        <v>1562</v>
      </c>
      <c r="H100" s="835" t="s">
        <v>1563</v>
      </c>
      <c r="I100" s="849">
        <v>2.75</v>
      </c>
      <c r="J100" s="849">
        <v>100</v>
      </c>
      <c r="K100" s="850">
        <v>275</v>
      </c>
    </row>
    <row r="101" spans="1:11" ht="14.4" customHeight="1" x14ac:dyDescent="0.3">
      <c r="A101" s="831" t="s">
        <v>554</v>
      </c>
      <c r="B101" s="832" t="s">
        <v>555</v>
      </c>
      <c r="C101" s="835" t="s">
        <v>573</v>
      </c>
      <c r="D101" s="863" t="s">
        <v>574</v>
      </c>
      <c r="E101" s="835" t="s">
        <v>1430</v>
      </c>
      <c r="F101" s="863" t="s">
        <v>1431</v>
      </c>
      <c r="G101" s="835" t="s">
        <v>1540</v>
      </c>
      <c r="H101" s="835" t="s">
        <v>1541</v>
      </c>
      <c r="I101" s="849">
        <v>4.309999942779541</v>
      </c>
      <c r="J101" s="849">
        <v>100</v>
      </c>
      <c r="K101" s="850">
        <v>431.05999755859375</v>
      </c>
    </row>
    <row r="102" spans="1:11" ht="14.4" customHeight="1" x14ac:dyDescent="0.3">
      <c r="A102" s="831" t="s">
        <v>554</v>
      </c>
      <c r="B102" s="832" t="s">
        <v>555</v>
      </c>
      <c r="C102" s="835" t="s">
        <v>573</v>
      </c>
      <c r="D102" s="863" t="s">
        <v>574</v>
      </c>
      <c r="E102" s="835" t="s">
        <v>1430</v>
      </c>
      <c r="F102" s="863" t="s">
        <v>1431</v>
      </c>
      <c r="G102" s="835" t="s">
        <v>1542</v>
      </c>
      <c r="H102" s="835" t="s">
        <v>1543</v>
      </c>
      <c r="I102" s="849">
        <v>2.1800000667572021</v>
      </c>
      <c r="J102" s="849">
        <v>100</v>
      </c>
      <c r="K102" s="850">
        <v>218</v>
      </c>
    </row>
    <row r="103" spans="1:11" ht="14.4" customHeight="1" x14ac:dyDescent="0.3">
      <c r="A103" s="831" t="s">
        <v>554</v>
      </c>
      <c r="B103" s="832" t="s">
        <v>555</v>
      </c>
      <c r="C103" s="835" t="s">
        <v>573</v>
      </c>
      <c r="D103" s="863" t="s">
        <v>574</v>
      </c>
      <c r="E103" s="835" t="s">
        <v>1430</v>
      </c>
      <c r="F103" s="863" t="s">
        <v>1431</v>
      </c>
      <c r="G103" s="835" t="s">
        <v>1452</v>
      </c>
      <c r="H103" s="835" t="s">
        <v>1453</v>
      </c>
      <c r="I103" s="849">
        <v>0.47999998927116394</v>
      </c>
      <c r="J103" s="849">
        <v>500</v>
      </c>
      <c r="K103" s="850">
        <v>240</v>
      </c>
    </row>
    <row r="104" spans="1:11" ht="14.4" customHeight="1" x14ac:dyDescent="0.3">
      <c r="A104" s="831" t="s">
        <v>554</v>
      </c>
      <c r="B104" s="832" t="s">
        <v>555</v>
      </c>
      <c r="C104" s="835" t="s">
        <v>573</v>
      </c>
      <c r="D104" s="863" t="s">
        <v>574</v>
      </c>
      <c r="E104" s="835" t="s">
        <v>1466</v>
      </c>
      <c r="F104" s="863" t="s">
        <v>1467</v>
      </c>
      <c r="G104" s="835" t="s">
        <v>1470</v>
      </c>
      <c r="H104" s="835" t="s">
        <v>1471</v>
      </c>
      <c r="I104" s="849">
        <v>0.30000000695387524</v>
      </c>
      <c r="J104" s="849">
        <v>2500</v>
      </c>
      <c r="K104" s="850">
        <v>744</v>
      </c>
    </row>
    <row r="105" spans="1:11" ht="14.4" customHeight="1" x14ac:dyDescent="0.3">
      <c r="A105" s="831" t="s">
        <v>554</v>
      </c>
      <c r="B105" s="832" t="s">
        <v>555</v>
      </c>
      <c r="C105" s="835" t="s">
        <v>573</v>
      </c>
      <c r="D105" s="863" t="s">
        <v>574</v>
      </c>
      <c r="E105" s="835" t="s">
        <v>1466</v>
      </c>
      <c r="F105" s="863" t="s">
        <v>1467</v>
      </c>
      <c r="G105" s="835" t="s">
        <v>1472</v>
      </c>
      <c r="H105" s="835" t="s">
        <v>1473</v>
      </c>
      <c r="I105" s="849">
        <v>0.2800000011920929</v>
      </c>
      <c r="J105" s="849">
        <v>300</v>
      </c>
      <c r="K105" s="850">
        <v>84</v>
      </c>
    </row>
    <row r="106" spans="1:11" ht="14.4" customHeight="1" x14ac:dyDescent="0.3">
      <c r="A106" s="831" t="s">
        <v>554</v>
      </c>
      <c r="B106" s="832" t="s">
        <v>555</v>
      </c>
      <c r="C106" s="835" t="s">
        <v>573</v>
      </c>
      <c r="D106" s="863" t="s">
        <v>574</v>
      </c>
      <c r="E106" s="835" t="s">
        <v>1466</v>
      </c>
      <c r="F106" s="863" t="s">
        <v>1467</v>
      </c>
      <c r="G106" s="835" t="s">
        <v>1564</v>
      </c>
      <c r="H106" s="835" t="s">
        <v>1565</v>
      </c>
      <c r="I106" s="849">
        <v>0.3033333420753479</v>
      </c>
      <c r="J106" s="849">
        <v>1000</v>
      </c>
      <c r="K106" s="850">
        <v>302</v>
      </c>
    </row>
    <row r="107" spans="1:11" ht="14.4" customHeight="1" x14ac:dyDescent="0.3">
      <c r="A107" s="831" t="s">
        <v>554</v>
      </c>
      <c r="B107" s="832" t="s">
        <v>555</v>
      </c>
      <c r="C107" s="835" t="s">
        <v>573</v>
      </c>
      <c r="D107" s="863" t="s">
        <v>574</v>
      </c>
      <c r="E107" s="835" t="s">
        <v>1466</v>
      </c>
      <c r="F107" s="863" t="s">
        <v>1467</v>
      </c>
      <c r="G107" s="835" t="s">
        <v>1566</v>
      </c>
      <c r="H107" s="835" t="s">
        <v>1567</v>
      </c>
      <c r="I107" s="849">
        <v>0.67500001192092896</v>
      </c>
      <c r="J107" s="849">
        <v>400</v>
      </c>
      <c r="K107" s="850">
        <v>270.80000305175781</v>
      </c>
    </row>
    <row r="108" spans="1:11" ht="14.4" customHeight="1" x14ac:dyDescent="0.3">
      <c r="A108" s="831" t="s">
        <v>554</v>
      </c>
      <c r="B108" s="832" t="s">
        <v>555</v>
      </c>
      <c r="C108" s="835" t="s">
        <v>573</v>
      </c>
      <c r="D108" s="863" t="s">
        <v>574</v>
      </c>
      <c r="E108" s="835" t="s">
        <v>1466</v>
      </c>
      <c r="F108" s="863" t="s">
        <v>1467</v>
      </c>
      <c r="G108" s="835" t="s">
        <v>1548</v>
      </c>
      <c r="H108" s="835" t="s">
        <v>1549</v>
      </c>
      <c r="I108" s="849">
        <v>0.30000001192092896</v>
      </c>
      <c r="J108" s="849">
        <v>1000</v>
      </c>
      <c r="K108" s="850">
        <v>300</v>
      </c>
    </row>
    <row r="109" spans="1:11" ht="14.4" customHeight="1" x14ac:dyDescent="0.3">
      <c r="A109" s="831" t="s">
        <v>554</v>
      </c>
      <c r="B109" s="832" t="s">
        <v>555</v>
      </c>
      <c r="C109" s="835" t="s">
        <v>573</v>
      </c>
      <c r="D109" s="863" t="s">
        <v>574</v>
      </c>
      <c r="E109" s="835" t="s">
        <v>1466</v>
      </c>
      <c r="F109" s="863" t="s">
        <v>1467</v>
      </c>
      <c r="G109" s="835" t="s">
        <v>1476</v>
      </c>
      <c r="H109" s="835" t="s">
        <v>1477</v>
      </c>
      <c r="I109" s="849">
        <v>1.7999999523162842</v>
      </c>
      <c r="J109" s="849">
        <v>100</v>
      </c>
      <c r="K109" s="850">
        <v>180</v>
      </c>
    </row>
    <row r="110" spans="1:11" ht="14.4" customHeight="1" x14ac:dyDescent="0.3">
      <c r="A110" s="831" t="s">
        <v>554</v>
      </c>
      <c r="B110" s="832" t="s">
        <v>555</v>
      </c>
      <c r="C110" s="835" t="s">
        <v>573</v>
      </c>
      <c r="D110" s="863" t="s">
        <v>574</v>
      </c>
      <c r="E110" s="835" t="s">
        <v>1478</v>
      </c>
      <c r="F110" s="863" t="s">
        <v>1479</v>
      </c>
      <c r="G110" s="835" t="s">
        <v>1480</v>
      </c>
      <c r="H110" s="835" t="s">
        <v>1481</v>
      </c>
      <c r="I110" s="849">
        <v>0.68999999761581421</v>
      </c>
      <c r="J110" s="849">
        <v>2400</v>
      </c>
      <c r="K110" s="850">
        <v>1656</v>
      </c>
    </row>
    <row r="111" spans="1:11" ht="14.4" customHeight="1" x14ac:dyDescent="0.3">
      <c r="A111" s="831" t="s">
        <v>554</v>
      </c>
      <c r="B111" s="832" t="s">
        <v>555</v>
      </c>
      <c r="C111" s="835" t="s">
        <v>573</v>
      </c>
      <c r="D111" s="863" t="s">
        <v>574</v>
      </c>
      <c r="E111" s="835" t="s">
        <v>1478</v>
      </c>
      <c r="F111" s="863" t="s">
        <v>1479</v>
      </c>
      <c r="G111" s="835" t="s">
        <v>1482</v>
      </c>
      <c r="H111" s="835" t="s">
        <v>1483</v>
      </c>
      <c r="I111" s="849">
        <v>0.68999999761581421</v>
      </c>
      <c r="J111" s="849">
        <v>4800</v>
      </c>
      <c r="K111" s="850">
        <v>3312</v>
      </c>
    </row>
    <row r="112" spans="1:11" ht="14.4" customHeight="1" x14ac:dyDescent="0.3">
      <c r="A112" s="831" t="s">
        <v>554</v>
      </c>
      <c r="B112" s="832" t="s">
        <v>555</v>
      </c>
      <c r="C112" s="835" t="s">
        <v>573</v>
      </c>
      <c r="D112" s="863" t="s">
        <v>574</v>
      </c>
      <c r="E112" s="835" t="s">
        <v>1478</v>
      </c>
      <c r="F112" s="863" t="s">
        <v>1479</v>
      </c>
      <c r="G112" s="835" t="s">
        <v>1484</v>
      </c>
      <c r="H112" s="835" t="s">
        <v>1485</v>
      </c>
      <c r="I112" s="849">
        <v>0.68999999761581421</v>
      </c>
      <c r="J112" s="849">
        <v>1200</v>
      </c>
      <c r="K112" s="850">
        <v>828</v>
      </c>
    </row>
    <row r="113" spans="1:11" ht="14.4" customHeight="1" x14ac:dyDescent="0.3">
      <c r="A113" s="831" t="s">
        <v>554</v>
      </c>
      <c r="B113" s="832" t="s">
        <v>555</v>
      </c>
      <c r="C113" s="835" t="s">
        <v>573</v>
      </c>
      <c r="D113" s="863" t="s">
        <v>574</v>
      </c>
      <c r="E113" s="835" t="s">
        <v>1478</v>
      </c>
      <c r="F113" s="863" t="s">
        <v>1479</v>
      </c>
      <c r="G113" s="835" t="s">
        <v>1568</v>
      </c>
      <c r="H113" s="835" t="s">
        <v>1569</v>
      </c>
      <c r="I113" s="849">
        <v>12.579999923706055</v>
      </c>
      <c r="J113" s="849">
        <v>50</v>
      </c>
      <c r="K113" s="850">
        <v>629</v>
      </c>
    </row>
    <row r="114" spans="1:11" ht="14.4" customHeight="1" x14ac:dyDescent="0.3">
      <c r="A114" s="831" t="s">
        <v>554</v>
      </c>
      <c r="B114" s="832" t="s">
        <v>555</v>
      </c>
      <c r="C114" s="835" t="s">
        <v>573</v>
      </c>
      <c r="D114" s="863" t="s">
        <v>574</v>
      </c>
      <c r="E114" s="835" t="s">
        <v>1478</v>
      </c>
      <c r="F114" s="863" t="s">
        <v>1479</v>
      </c>
      <c r="G114" s="835" t="s">
        <v>1570</v>
      </c>
      <c r="H114" s="835" t="s">
        <v>1571</v>
      </c>
      <c r="I114" s="849">
        <v>10.159999847412109</v>
      </c>
      <c r="J114" s="849">
        <v>50</v>
      </c>
      <c r="K114" s="850">
        <v>508.20001220703125</v>
      </c>
    </row>
    <row r="115" spans="1:11" ht="14.4" customHeight="1" x14ac:dyDescent="0.3">
      <c r="A115" s="831" t="s">
        <v>554</v>
      </c>
      <c r="B115" s="832" t="s">
        <v>555</v>
      </c>
      <c r="C115" s="835" t="s">
        <v>576</v>
      </c>
      <c r="D115" s="863" t="s">
        <v>577</v>
      </c>
      <c r="E115" s="835" t="s">
        <v>1416</v>
      </c>
      <c r="F115" s="863" t="s">
        <v>1417</v>
      </c>
      <c r="G115" s="835" t="s">
        <v>1494</v>
      </c>
      <c r="H115" s="835" t="s">
        <v>1495</v>
      </c>
      <c r="I115" s="849">
        <v>0.87999999523162842</v>
      </c>
      <c r="J115" s="849">
        <v>10</v>
      </c>
      <c r="K115" s="850">
        <v>8.8000001907348633</v>
      </c>
    </row>
    <row r="116" spans="1:11" ht="14.4" customHeight="1" x14ac:dyDescent="0.3">
      <c r="A116" s="831" t="s">
        <v>554</v>
      </c>
      <c r="B116" s="832" t="s">
        <v>555</v>
      </c>
      <c r="C116" s="835" t="s">
        <v>576</v>
      </c>
      <c r="D116" s="863" t="s">
        <v>577</v>
      </c>
      <c r="E116" s="835" t="s">
        <v>1416</v>
      </c>
      <c r="F116" s="863" t="s">
        <v>1417</v>
      </c>
      <c r="G116" s="835" t="s">
        <v>1498</v>
      </c>
      <c r="H116" s="835" t="s">
        <v>1499</v>
      </c>
      <c r="I116" s="849">
        <v>3.4350000619888306</v>
      </c>
      <c r="J116" s="849">
        <v>500</v>
      </c>
      <c r="K116" s="850">
        <v>1719</v>
      </c>
    </row>
    <row r="117" spans="1:11" ht="14.4" customHeight="1" x14ac:dyDescent="0.3">
      <c r="A117" s="831" t="s">
        <v>554</v>
      </c>
      <c r="B117" s="832" t="s">
        <v>555</v>
      </c>
      <c r="C117" s="835" t="s">
        <v>576</v>
      </c>
      <c r="D117" s="863" t="s">
        <v>577</v>
      </c>
      <c r="E117" s="835" t="s">
        <v>1416</v>
      </c>
      <c r="F117" s="863" t="s">
        <v>1417</v>
      </c>
      <c r="G117" s="835" t="s">
        <v>1502</v>
      </c>
      <c r="H117" s="835" t="s">
        <v>1503</v>
      </c>
      <c r="I117" s="849">
        <v>15.020000457763672</v>
      </c>
      <c r="J117" s="849">
        <v>2</v>
      </c>
      <c r="K117" s="850">
        <v>30.040000915527344</v>
      </c>
    </row>
    <row r="118" spans="1:11" ht="14.4" customHeight="1" x14ac:dyDescent="0.3">
      <c r="A118" s="831" t="s">
        <v>554</v>
      </c>
      <c r="B118" s="832" t="s">
        <v>555</v>
      </c>
      <c r="C118" s="835" t="s">
        <v>576</v>
      </c>
      <c r="D118" s="863" t="s">
        <v>577</v>
      </c>
      <c r="E118" s="835" t="s">
        <v>1416</v>
      </c>
      <c r="F118" s="863" t="s">
        <v>1417</v>
      </c>
      <c r="G118" s="835" t="s">
        <v>1418</v>
      </c>
      <c r="H118" s="835" t="s">
        <v>1419</v>
      </c>
      <c r="I118" s="849">
        <v>8.57599983215332</v>
      </c>
      <c r="J118" s="849">
        <v>336</v>
      </c>
      <c r="K118" s="850">
        <v>2881.3199844360352</v>
      </c>
    </row>
    <row r="119" spans="1:11" ht="14.4" customHeight="1" x14ac:dyDescent="0.3">
      <c r="A119" s="831" t="s">
        <v>554</v>
      </c>
      <c r="B119" s="832" t="s">
        <v>555</v>
      </c>
      <c r="C119" s="835" t="s">
        <v>576</v>
      </c>
      <c r="D119" s="863" t="s">
        <v>577</v>
      </c>
      <c r="E119" s="835" t="s">
        <v>1416</v>
      </c>
      <c r="F119" s="863" t="s">
        <v>1417</v>
      </c>
      <c r="G119" s="835" t="s">
        <v>1420</v>
      </c>
      <c r="H119" s="835" t="s">
        <v>1421</v>
      </c>
      <c r="I119" s="849">
        <v>120.0028577532087</v>
      </c>
      <c r="J119" s="849">
        <v>23</v>
      </c>
      <c r="K119" s="850">
        <v>2760.0799865722656</v>
      </c>
    </row>
    <row r="120" spans="1:11" ht="14.4" customHeight="1" x14ac:dyDescent="0.3">
      <c r="A120" s="831" t="s">
        <v>554</v>
      </c>
      <c r="B120" s="832" t="s">
        <v>555</v>
      </c>
      <c r="C120" s="835" t="s">
        <v>576</v>
      </c>
      <c r="D120" s="863" t="s">
        <v>577</v>
      </c>
      <c r="E120" s="835" t="s">
        <v>1416</v>
      </c>
      <c r="F120" s="863" t="s">
        <v>1417</v>
      </c>
      <c r="G120" s="835" t="s">
        <v>1422</v>
      </c>
      <c r="H120" s="835" t="s">
        <v>1423</v>
      </c>
      <c r="I120" s="849">
        <v>72.220001220703125</v>
      </c>
      <c r="J120" s="849">
        <v>69</v>
      </c>
      <c r="K120" s="850">
        <v>4983.1700439453125</v>
      </c>
    </row>
    <row r="121" spans="1:11" ht="14.4" customHeight="1" x14ac:dyDescent="0.3">
      <c r="A121" s="831" t="s">
        <v>554</v>
      </c>
      <c r="B121" s="832" t="s">
        <v>555</v>
      </c>
      <c r="C121" s="835" t="s">
        <v>576</v>
      </c>
      <c r="D121" s="863" t="s">
        <v>577</v>
      </c>
      <c r="E121" s="835" t="s">
        <v>1416</v>
      </c>
      <c r="F121" s="863" t="s">
        <v>1417</v>
      </c>
      <c r="G121" s="835" t="s">
        <v>1512</v>
      </c>
      <c r="H121" s="835" t="s">
        <v>1513</v>
      </c>
      <c r="I121" s="849">
        <v>2.6800000667572021</v>
      </c>
      <c r="J121" s="849">
        <v>4</v>
      </c>
      <c r="K121" s="850">
        <v>10.720000267028809</v>
      </c>
    </row>
    <row r="122" spans="1:11" ht="14.4" customHeight="1" x14ac:dyDescent="0.3">
      <c r="A122" s="831" t="s">
        <v>554</v>
      </c>
      <c r="B122" s="832" t="s">
        <v>555</v>
      </c>
      <c r="C122" s="835" t="s">
        <v>576</v>
      </c>
      <c r="D122" s="863" t="s">
        <v>577</v>
      </c>
      <c r="E122" s="835" t="s">
        <v>1416</v>
      </c>
      <c r="F122" s="863" t="s">
        <v>1417</v>
      </c>
      <c r="G122" s="835" t="s">
        <v>1426</v>
      </c>
      <c r="H122" s="835" t="s">
        <v>1427</v>
      </c>
      <c r="I122" s="849">
        <v>27.877777311537002</v>
      </c>
      <c r="J122" s="849">
        <v>77</v>
      </c>
      <c r="K122" s="850">
        <v>2146.5699768066406</v>
      </c>
    </row>
    <row r="123" spans="1:11" ht="14.4" customHeight="1" x14ac:dyDescent="0.3">
      <c r="A123" s="831" t="s">
        <v>554</v>
      </c>
      <c r="B123" s="832" t="s">
        <v>555</v>
      </c>
      <c r="C123" s="835" t="s">
        <v>576</v>
      </c>
      <c r="D123" s="863" t="s">
        <v>577</v>
      </c>
      <c r="E123" s="835" t="s">
        <v>1416</v>
      </c>
      <c r="F123" s="863" t="s">
        <v>1417</v>
      </c>
      <c r="G123" s="835" t="s">
        <v>1428</v>
      </c>
      <c r="H123" s="835" t="s">
        <v>1429</v>
      </c>
      <c r="I123" s="849">
        <v>260.29998779296875</v>
      </c>
      <c r="J123" s="849">
        <v>6</v>
      </c>
      <c r="K123" s="850">
        <v>1561.7999267578125</v>
      </c>
    </row>
    <row r="124" spans="1:11" ht="14.4" customHeight="1" x14ac:dyDescent="0.3">
      <c r="A124" s="831" t="s">
        <v>554</v>
      </c>
      <c r="B124" s="832" t="s">
        <v>555</v>
      </c>
      <c r="C124" s="835" t="s">
        <v>576</v>
      </c>
      <c r="D124" s="863" t="s">
        <v>577</v>
      </c>
      <c r="E124" s="835" t="s">
        <v>1430</v>
      </c>
      <c r="F124" s="863" t="s">
        <v>1431</v>
      </c>
      <c r="G124" s="835" t="s">
        <v>1434</v>
      </c>
      <c r="H124" s="835" t="s">
        <v>1572</v>
      </c>
      <c r="I124" s="849">
        <v>33.880001068115234</v>
      </c>
      <c r="J124" s="849">
        <v>10</v>
      </c>
      <c r="K124" s="850">
        <v>338.79998779296875</v>
      </c>
    </row>
    <row r="125" spans="1:11" ht="14.4" customHeight="1" x14ac:dyDescent="0.3">
      <c r="A125" s="831" t="s">
        <v>554</v>
      </c>
      <c r="B125" s="832" t="s">
        <v>555</v>
      </c>
      <c r="C125" s="835" t="s">
        <v>576</v>
      </c>
      <c r="D125" s="863" t="s">
        <v>577</v>
      </c>
      <c r="E125" s="835" t="s">
        <v>1430</v>
      </c>
      <c r="F125" s="863" t="s">
        <v>1431</v>
      </c>
      <c r="G125" s="835" t="s">
        <v>1520</v>
      </c>
      <c r="H125" s="835" t="s">
        <v>1521</v>
      </c>
      <c r="I125" s="849">
        <v>148.41000366210937</v>
      </c>
      <c r="J125" s="849">
        <v>60</v>
      </c>
      <c r="K125" s="850">
        <v>8904.459716796875</v>
      </c>
    </row>
    <row r="126" spans="1:11" ht="14.4" customHeight="1" x14ac:dyDescent="0.3">
      <c r="A126" s="831" t="s">
        <v>554</v>
      </c>
      <c r="B126" s="832" t="s">
        <v>555</v>
      </c>
      <c r="C126" s="835" t="s">
        <v>576</v>
      </c>
      <c r="D126" s="863" t="s">
        <v>577</v>
      </c>
      <c r="E126" s="835" t="s">
        <v>1430</v>
      </c>
      <c r="F126" s="863" t="s">
        <v>1431</v>
      </c>
      <c r="G126" s="835" t="s">
        <v>1520</v>
      </c>
      <c r="H126" s="835" t="s">
        <v>1522</v>
      </c>
      <c r="I126" s="849">
        <v>148.41000366210937</v>
      </c>
      <c r="J126" s="849">
        <v>40</v>
      </c>
      <c r="K126" s="850">
        <v>5936.259765625</v>
      </c>
    </row>
    <row r="127" spans="1:11" ht="14.4" customHeight="1" x14ac:dyDescent="0.3">
      <c r="A127" s="831" t="s">
        <v>554</v>
      </c>
      <c r="B127" s="832" t="s">
        <v>555</v>
      </c>
      <c r="C127" s="835" t="s">
        <v>576</v>
      </c>
      <c r="D127" s="863" t="s">
        <v>577</v>
      </c>
      <c r="E127" s="835" t="s">
        <v>1430</v>
      </c>
      <c r="F127" s="863" t="s">
        <v>1431</v>
      </c>
      <c r="G127" s="835" t="s">
        <v>1523</v>
      </c>
      <c r="H127" s="835" t="s">
        <v>1524</v>
      </c>
      <c r="I127" s="849">
        <v>15.925000190734863</v>
      </c>
      <c r="J127" s="849">
        <v>300</v>
      </c>
      <c r="K127" s="850">
        <v>4777.5</v>
      </c>
    </row>
    <row r="128" spans="1:11" ht="14.4" customHeight="1" x14ac:dyDescent="0.3">
      <c r="A128" s="831" t="s">
        <v>554</v>
      </c>
      <c r="B128" s="832" t="s">
        <v>555</v>
      </c>
      <c r="C128" s="835" t="s">
        <v>576</v>
      </c>
      <c r="D128" s="863" t="s">
        <v>577</v>
      </c>
      <c r="E128" s="835" t="s">
        <v>1430</v>
      </c>
      <c r="F128" s="863" t="s">
        <v>1431</v>
      </c>
      <c r="G128" s="835" t="s">
        <v>1573</v>
      </c>
      <c r="H128" s="835" t="s">
        <v>1574</v>
      </c>
      <c r="I128" s="849">
        <v>11.146666526794434</v>
      </c>
      <c r="J128" s="849">
        <v>250</v>
      </c>
      <c r="K128" s="850">
        <v>2786.5</v>
      </c>
    </row>
    <row r="129" spans="1:11" ht="14.4" customHeight="1" x14ac:dyDescent="0.3">
      <c r="A129" s="831" t="s">
        <v>554</v>
      </c>
      <c r="B129" s="832" t="s">
        <v>555</v>
      </c>
      <c r="C129" s="835" t="s">
        <v>576</v>
      </c>
      <c r="D129" s="863" t="s">
        <v>577</v>
      </c>
      <c r="E129" s="835" t="s">
        <v>1430</v>
      </c>
      <c r="F129" s="863" t="s">
        <v>1431</v>
      </c>
      <c r="G129" s="835" t="s">
        <v>1575</v>
      </c>
      <c r="H129" s="835" t="s">
        <v>1576</v>
      </c>
      <c r="I129" s="849">
        <v>115.43000030517578</v>
      </c>
      <c r="J129" s="849">
        <v>400</v>
      </c>
      <c r="K129" s="850">
        <v>46173.6015625</v>
      </c>
    </row>
    <row r="130" spans="1:11" ht="14.4" customHeight="1" x14ac:dyDescent="0.3">
      <c r="A130" s="831" t="s">
        <v>554</v>
      </c>
      <c r="B130" s="832" t="s">
        <v>555</v>
      </c>
      <c r="C130" s="835" t="s">
        <v>576</v>
      </c>
      <c r="D130" s="863" t="s">
        <v>577</v>
      </c>
      <c r="E130" s="835" t="s">
        <v>1430</v>
      </c>
      <c r="F130" s="863" t="s">
        <v>1431</v>
      </c>
      <c r="G130" s="835" t="s">
        <v>1577</v>
      </c>
      <c r="H130" s="835" t="s">
        <v>1578</v>
      </c>
      <c r="I130" s="849">
        <v>845.78997802734375</v>
      </c>
      <c r="J130" s="849">
        <v>280</v>
      </c>
      <c r="K130" s="850">
        <v>236821.203125</v>
      </c>
    </row>
    <row r="131" spans="1:11" ht="14.4" customHeight="1" x14ac:dyDescent="0.3">
      <c r="A131" s="831" t="s">
        <v>554</v>
      </c>
      <c r="B131" s="832" t="s">
        <v>555</v>
      </c>
      <c r="C131" s="835" t="s">
        <v>576</v>
      </c>
      <c r="D131" s="863" t="s">
        <v>577</v>
      </c>
      <c r="E131" s="835" t="s">
        <v>1430</v>
      </c>
      <c r="F131" s="863" t="s">
        <v>1431</v>
      </c>
      <c r="G131" s="835" t="s">
        <v>1579</v>
      </c>
      <c r="H131" s="835" t="s">
        <v>1580</v>
      </c>
      <c r="I131" s="849">
        <v>6.1487500071525574</v>
      </c>
      <c r="J131" s="849">
        <v>4800</v>
      </c>
      <c r="K131" s="850">
        <v>29519</v>
      </c>
    </row>
    <row r="132" spans="1:11" ht="14.4" customHeight="1" x14ac:dyDescent="0.3">
      <c r="A132" s="831" t="s">
        <v>554</v>
      </c>
      <c r="B132" s="832" t="s">
        <v>555</v>
      </c>
      <c r="C132" s="835" t="s">
        <v>576</v>
      </c>
      <c r="D132" s="863" t="s">
        <v>577</v>
      </c>
      <c r="E132" s="835" t="s">
        <v>1430</v>
      </c>
      <c r="F132" s="863" t="s">
        <v>1431</v>
      </c>
      <c r="G132" s="835" t="s">
        <v>1527</v>
      </c>
      <c r="H132" s="835" t="s">
        <v>1528</v>
      </c>
      <c r="I132" s="849">
        <v>3.4544444878896079</v>
      </c>
      <c r="J132" s="849">
        <v>4840</v>
      </c>
      <c r="K132" s="850">
        <v>16736.399871826172</v>
      </c>
    </row>
    <row r="133" spans="1:11" ht="14.4" customHeight="1" x14ac:dyDescent="0.3">
      <c r="A133" s="831" t="s">
        <v>554</v>
      </c>
      <c r="B133" s="832" t="s">
        <v>555</v>
      </c>
      <c r="C133" s="835" t="s">
        <v>576</v>
      </c>
      <c r="D133" s="863" t="s">
        <v>577</v>
      </c>
      <c r="E133" s="835" t="s">
        <v>1430</v>
      </c>
      <c r="F133" s="863" t="s">
        <v>1431</v>
      </c>
      <c r="G133" s="835" t="s">
        <v>1436</v>
      </c>
      <c r="H133" s="835" t="s">
        <v>1437</v>
      </c>
      <c r="I133" s="849">
        <v>17.924999618530272</v>
      </c>
      <c r="J133" s="849">
        <v>4100</v>
      </c>
      <c r="K133" s="850">
        <v>73443</v>
      </c>
    </row>
    <row r="134" spans="1:11" ht="14.4" customHeight="1" x14ac:dyDescent="0.3">
      <c r="A134" s="831" t="s">
        <v>554</v>
      </c>
      <c r="B134" s="832" t="s">
        <v>555</v>
      </c>
      <c r="C134" s="835" t="s">
        <v>576</v>
      </c>
      <c r="D134" s="863" t="s">
        <v>577</v>
      </c>
      <c r="E134" s="835" t="s">
        <v>1430</v>
      </c>
      <c r="F134" s="863" t="s">
        <v>1431</v>
      </c>
      <c r="G134" s="835" t="s">
        <v>1438</v>
      </c>
      <c r="H134" s="835" t="s">
        <v>1439</v>
      </c>
      <c r="I134" s="849">
        <v>17.982856750488281</v>
      </c>
      <c r="J134" s="849">
        <v>2600</v>
      </c>
      <c r="K134" s="850">
        <v>46760</v>
      </c>
    </row>
    <row r="135" spans="1:11" ht="14.4" customHeight="1" x14ac:dyDescent="0.3">
      <c r="A135" s="831" t="s">
        <v>554</v>
      </c>
      <c r="B135" s="832" t="s">
        <v>555</v>
      </c>
      <c r="C135" s="835" t="s">
        <v>576</v>
      </c>
      <c r="D135" s="863" t="s">
        <v>577</v>
      </c>
      <c r="E135" s="835" t="s">
        <v>1430</v>
      </c>
      <c r="F135" s="863" t="s">
        <v>1431</v>
      </c>
      <c r="G135" s="835" t="s">
        <v>1581</v>
      </c>
      <c r="H135" s="835" t="s">
        <v>1582</v>
      </c>
      <c r="I135" s="849">
        <v>2819.300048828125</v>
      </c>
      <c r="J135" s="849">
        <v>50</v>
      </c>
      <c r="K135" s="850">
        <v>140965</v>
      </c>
    </row>
    <row r="136" spans="1:11" ht="14.4" customHeight="1" x14ac:dyDescent="0.3">
      <c r="A136" s="831" t="s">
        <v>554</v>
      </c>
      <c r="B136" s="832" t="s">
        <v>555</v>
      </c>
      <c r="C136" s="835" t="s">
        <v>576</v>
      </c>
      <c r="D136" s="863" t="s">
        <v>577</v>
      </c>
      <c r="E136" s="835" t="s">
        <v>1430</v>
      </c>
      <c r="F136" s="863" t="s">
        <v>1431</v>
      </c>
      <c r="G136" s="835" t="s">
        <v>1583</v>
      </c>
      <c r="H136" s="835" t="s">
        <v>1584</v>
      </c>
      <c r="I136" s="849">
        <v>1694</v>
      </c>
      <c r="J136" s="849">
        <v>50</v>
      </c>
      <c r="K136" s="850">
        <v>84700</v>
      </c>
    </row>
    <row r="137" spans="1:11" ht="14.4" customHeight="1" x14ac:dyDescent="0.3">
      <c r="A137" s="831" t="s">
        <v>554</v>
      </c>
      <c r="B137" s="832" t="s">
        <v>555</v>
      </c>
      <c r="C137" s="835" t="s">
        <v>576</v>
      </c>
      <c r="D137" s="863" t="s">
        <v>577</v>
      </c>
      <c r="E137" s="835" t="s">
        <v>1430</v>
      </c>
      <c r="F137" s="863" t="s">
        <v>1431</v>
      </c>
      <c r="G137" s="835" t="s">
        <v>1585</v>
      </c>
      <c r="H137" s="835" t="s">
        <v>1586</v>
      </c>
      <c r="I137" s="849">
        <v>4.0300002098083496</v>
      </c>
      <c r="J137" s="849">
        <v>200</v>
      </c>
      <c r="K137" s="850">
        <v>806</v>
      </c>
    </row>
    <row r="138" spans="1:11" ht="14.4" customHeight="1" x14ac:dyDescent="0.3">
      <c r="A138" s="831" t="s">
        <v>554</v>
      </c>
      <c r="B138" s="832" t="s">
        <v>555</v>
      </c>
      <c r="C138" s="835" t="s">
        <v>576</v>
      </c>
      <c r="D138" s="863" t="s">
        <v>577</v>
      </c>
      <c r="E138" s="835" t="s">
        <v>1430</v>
      </c>
      <c r="F138" s="863" t="s">
        <v>1431</v>
      </c>
      <c r="G138" s="835" t="s">
        <v>1530</v>
      </c>
      <c r="H138" s="835" t="s">
        <v>1531</v>
      </c>
      <c r="I138" s="849">
        <v>8.2299995422363281</v>
      </c>
      <c r="J138" s="849">
        <v>1525</v>
      </c>
      <c r="K138" s="850">
        <v>12546.650146484375</v>
      </c>
    </row>
    <row r="139" spans="1:11" ht="14.4" customHeight="1" x14ac:dyDescent="0.3">
      <c r="A139" s="831" t="s">
        <v>554</v>
      </c>
      <c r="B139" s="832" t="s">
        <v>555</v>
      </c>
      <c r="C139" s="835" t="s">
        <v>576</v>
      </c>
      <c r="D139" s="863" t="s">
        <v>577</v>
      </c>
      <c r="E139" s="835" t="s">
        <v>1430</v>
      </c>
      <c r="F139" s="863" t="s">
        <v>1431</v>
      </c>
      <c r="G139" s="835" t="s">
        <v>1587</v>
      </c>
      <c r="H139" s="835" t="s">
        <v>1588</v>
      </c>
      <c r="I139" s="849">
        <v>3.869999885559082</v>
      </c>
      <c r="J139" s="849">
        <v>2000</v>
      </c>
      <c r="K139" s="850">
        <v>7741.6000366210937</v>
      </c>
    </row>
    <row r="140" spans="1:11" ht="14.4" customHeight="1" x14ac:dyDescent="0.3">
      <c r="A140" s="831" t="s">
        <v>554</v>
      </c>
      <c r="B140" s="832" t="s">
        <v>555</v>
      </c>
      <c r="C140" s="835" t="s">
        <v>576</v>
      </c>
      <c r="D140" s="863" t="s">
        <v>577</v>
      </c>
      <c r="E140" s="835" t="s">
        <v>1430</v>
      </c>
      <c r="F140" s="863" t="s">
        <v>1431</v>
      </c>
      <c r="G140" s="835" t="s">
        <v>1532</v>
      </c>
      <c r="H140" s="835" t="s">
        <v>1533</v>
      </c>
      <c r="I140" s="849">
        <v>11.734999656677246</v>
      </c>
      <c r="J140" s="849">
        <v>216</v>
      </c>
      <c r="K140" s="850">
        <v>2535.2499389648437</v>
      </c>
    </row>
    <row r="141" spans="1:11" ht="14.4" customHeight="1" x14ac:dyDescent="0.3">
      <c r="A141" s="831" t="s">
        <v>554</v>
      </c>
      <c r="B141" s="832" t="s">
        <v>555</v>
      </c>
      <c r="C141" s="835" t="s">
        <v>576</v>
      </c>
      <c r="D141" s="863" t="s">
        <v>577</v>
      </c>
      <c r="E141" s="835" t="s">
        <v>1430</v>
      </c>
      <c r="F141" s="863" t="s">
        <v>1431</v>
      </c>
      <c r="G141" s="835" t="s">
        <v>1440</v>
      </c>
      <c r="H141" s="835" t="s">
        <v>1441</v>
      </c>
      <c r="I141" s="849">
        <v>13.310000419616699</v>
      </c>
      <c r="J141" s="849">
        <v>40</v>
      </c>
      <c r="K141" s="850">
        <v>532.4000244140625</v>
      </c>
    </row>
    <row r="142" spans="1:11" ht="14.4" customHeight="1" x14ac:dyDescent="0.3">
      <c r="A142" s="831" t="s">
        <v>554</v>
      </c>
      <c r="B142" s="832" t="s">
        <v>555</v>
      </c>
      <c r="C142" s="835" t="s">
        <v>576</v>
      </c>
      <c r="D142" s="863" t="s">
        <v>577</v>
      </c>
      <c r="E142" s="835" t="s">
        <v>1430</v>
      </c>
      <c r="F142" s="863" t="s">
        <v>1431</v>
      </c>
      <c r="G142" s="835" t="s">
        <v>1534</v>
      </c>
      <c r="H142" s="835" t="s">
        <v>1535</v>
      </c>
      <c r="I142" s="849">
        <v>124.20749855041504</v>
      </c>
      <c r="J142" s="849">
        <v>120</v>
      </c>
      <c r="K142" s="850">
        <v>14904.779541015625</v>
      </c>
    </row>
    <row r="143" spans="1:11" ht="14.4" customHeight="1" x14ac:dyDescent="0.3">
      <c r="A143" s="831" t="s">
        <v>554</v>
      </c>
      <c r="B143" s="832" t="s">
        <v>555</v>
      </c>
      <c r="C143" s="835" t="s">
        <v>576</v>
      </c>
      <c r="D143" s="863" t="s">
        <v>577</v>
      </c>
      <c r="E143" s="835" t="s">
        <v>1430</v>
      </c>
      <c r="F143" s="863" t="s">
        <v>1431</v>
      </c>
      <c r="G143" s="835" t="s">
        <v>1589</v>
      </c>
      <c r="H143" s="835" t="s">
        <v>1590</v>
      </c>
      <c r="I143" s="849">
        <v>169.57000732421875</v>
      </c>
      <c r="J143" s="849">
        <v>2</v>
      </c>
      <c r="K143" s="850">
        <v>339.1400146484375</v>
      </c>
    </row>
    <row r="144" spans="1:11" ht="14.4" customHeight="1" x14ac:dyDescent="0.3">
      <c r="A144" s="831" t="s">
        <v>554</v>
      </c>
      <c r="B144" s="832" t="s">
        <v>555</v>
      </c>
      <c r="C144" s="835" t="s">
        <v>576</v>
      </c>
      <c r="D144" s="863" t="s">
        <v>577</v>
      </c>
      <c r="E144" s="835" t="s">
        <v>1430</v>
      </c>
      <c r="F144" s="863" t="s">
        <v>1431</v>
      </c>
      <c r="G144" s="835" t="s">
        <v>1591</v>
      </c>
      <c r="H144" s="835" t="s">
        <v>1592</v>
      </c>
      <c r="I144" s="849">
        <v>176.19999694824219</v>
      </c>
      <c r="J144" s="849">
        <v>3</v>
      </c>
      <c r="K144" s="850">
        <v>528.5999755859375</v>
      </c>
    </row>
    <row r="145" spans="1:11" ht="14.4" customHeight="1" x14ac:dyDescent="0.3">
      <c r="A145" s="831" t="s">
        <v>554</v>
      </c>
      <c r="B145" s="832" t="s">
        <v>555</v>
      </c>
      <c r="C145" s="835" t="s">
        <v>576</v>
      </c>
      <c r="D145" s="863" t="s">
        <v>577</v>
      </c>
      <c r="E145" s="835" t="s">
        <v>1430</v>
      </c>
      <c r="F145" s="863" t="s">
        <v>1431</v>
      </c>
      <c r="G145" s="835" t="s">
        <v>1593</v>
      </c>
      <c r="H145" s="835" t="s">
        <v>1594</v>
      </c>
      <c r="I145" s="849">
        <v>9.1999998092651367</v>
      </c>
      <c r="J145" s="849">
        <v>4700</v>
      </c>
      <c r="K145" s="850">
        <v>43240</v>
      </c>
    </row>
    <row r="146" spans="1:11" ht="14.4" customHeight="1" x14ac:dyDescent="0.3">
      <c r="A146" s="831" t="s">
        <v>554</v>
      </c>
      <c r="B146" s="832" t="s">
        <v>555</v>
      </c>
      <c r="C146" s="835" t="s">
        <v>576</v>
      </c>
      <c r="D146" s="863" t="s">
        <v>577</v>
      </c>
      <c r="E146" s="835" t="s">
        <v>1430</v>
      </c>
      <c r="F146" s="863" t="s">
        <v>1431</v>
      </c>
      <c r="G146" s="835" t="s">
        <v>1595</v>
      </c>
      <c r="H146" s="835" t="s">
        <v>1596</v>
      </c>
      <c r="I146" s="849">
        <v>172.5</v>
      </c>
      <c r="J146" s="849">
        <v>7</v>
      </c>
      <c r="K146" s="850">
        <v>1207.5</v>
      </c>
    </row>
    <row r="147" spans="1:11" ht="14.4" customHeight="1" x14ac:dyDescent="0.3">
      <c r="A147" s="831" t="s">
        <v>554</v>
      </c>
      <c r="B147" s="832" t="s">
        <v>555</v>
      </c>
      <c r="C147" s="835" t="s">
        <v>576</v>
      </c>
      <c r="D147" s="863" t="s">
        <v>577</v>
      </c>
      <c r="E147" s="835" t="s">
        <v>1430</v>
      </c>
      <c r="F147" s="863" t="s">
        <v>1431</v>
      </c>
      <c r="G147" s="835" t="s">
        <v>1597</v>
      </c>
      <c r="H147" s="835" t="s">
        <v>1598</v>
      </c>
      <c r="I147" s="849">
        <v>205.69999694824219</v>
      </c>
      <c r="J147" s="849">
        <v>2800</v>
      </c>
      <c r="K147" s="850">
        <v>575960</v>
      </c>
    </row>
    <row r="148" spans="1:11" ht="14.4" customHeight="1" x14ac:dyDescent="0.3">
      <c r="A148" s="831" t="s">
        <v>554</v>
      </c>
      <c r="B148" s="832" t="s">
        <v>555</v>
      </c>
      <c r="C148" s="835" t="s">
        <v>576</v>
      </c>
      <c r="D148" s="863" t="s">
        <v>577</v>
      </c>
      <c r="E148" s="835" t="s">
        <v>1430</v>
      </c>
      <c r="F148" s="863" t="s">
        <v>1431</v>
      </c>
      <c r="G148" s="835" t="s">
        <v>1599</v>
      </c>
      <c r="H148" s="835" t="s">
        <v>1600</v>
      </c>
      <c r="I148" s="849">
        <v>157.30000305175781</v>
      </c>
      <c r="J148" s="849">
        <v>300</v>
      </c>
      <c r="K148" s="850">
        <v>47190</v>
      </c>
    </row>
    <row r="149" spans="1:11" ht="14.4" customHeight="1" x14ac:dyDescent="0.3">
      <c r="A149" s="831" t="s">
        <v>554</v>
      </c>
      <c r="B149" s="832" t="s">
        <v>555</v>
      </c>
      <c r="C149" s="835" t="s">
        <v>576</v>
      </c>
      <c r="D149" s="863" t="s">
        <v>577</v>
      </c>
      <c r="E149" s="835" t="s">
        <v>1430</v>
      </c>
      <c r="F149" s="863" t="s">
        <v>1431</v>
      </c>
      <c r="G149" s="835" t="s">
        <v>1601</v>
      </c>
      <c r="H149" s="835" t="s">
        <v>1602</v>
      </c>
      <c r="I149" s="849">
        <v>4513.2998046875</v>
      </c>
      <c r="J149" s="849">
        <v>230</v>
      </c>
      <c r="K149" s="850">
        <v>1038059</v>
      </c>
    </row>
    <row r="150" spans="1:11" ht="14.4" customHeight="1" x14ac:dyDescent="0.3">
      <c r="A150" s="831" t="s">
        <v>554</v>
      </c>
      <c r="B150" s="832" t="s">
        <v>555</v>
      </c>
      <c r="C150" s="835" t="s">
        <v>576</v>
      </c>
      <c r="D150" s="863" t="s">
        <v>577</v>
      </c>
      <c r="E150" s="835" t="s">
        <v>1430</v>
      </c>
      <c r="F150" s="863" t="s">
        <v>1431</v>
      </c>
      <c r="G150" s="835" t="s">
        <v>1536</v>
      </c>
      <c r="H150" s="835" t="s">
        <v>1537</v>
      </c>
      <c r="I150" s="849">
        <v>1.0880000233650207</v>
      </c>
      <c r="J150" s="849">
        <v>6310</v>
      </c>
      <c r="K150" s="850">
        <v>6854.75</v>
      </c>
    </row>
    <row r="151" spans="1:11" ht="14.4" customHeight="1" x14ac:dyDescent="0.3">
      <c r="A151" s="831" t="s">
        <v>554</v>
      </c>
      <c r="B151" s="832" t="s">
        <v>555</v>
      </c>
      <c r="C151" s="835" t="s">
        <v>576</v>
      </c>
      <c r="D151" s="863" t="s">
        <v>577</v>
      </c>
      <c r="E151" s="835" t="s">
        <v>1430</v>
      </c>
      <c r="F151" s="863" t="s">
        <v>1431</v>
      </c>
      <c r="G151" s="835" t="s">
        <v>1446</v>
      </c>
      <c r="H151" s="835" t="s">
        <v>1447</v>
      </c>
      <c r="I151" s="849">
        <v>0.47999998927116394</v>
      </c>
      <c r="J151" s="849">
        <v>4230</v>
      </c>
      <c r="K151" s="850">
        <v>2030.1199951171875</v>
      </c>
    </row>
    <row r="152" spans="1:11" ht="14.4" customHeight="1" x14ac:dyDescent="0.3">
      <c r="A152" s="831" t="s">
        <v>554</v>
      </c>
      <c r="B152" s="832" t="s">
        <v>555</v>
      </c>
      <c r="C152" s="835" t="s">
        <v>576</v>
      </c>
      <c r="D152" s="863" t="s">
        <v>577</v>
      </c>
      <c r="E152" s="835" t="s">
        <v>1430</v>
      </c>
      <c r="F152" s="863" t="s">
        <v>1431</v>
      </c>
      <c r="G152" s="835" t="s">
        <v>1538</v>
      </c>
      <c r="H152" s="835" t="s">
        <v>1539</v>
      </c>
      <c r="I152" s="849">
        <v>1.671999955177307</v>
      </c>
      <c r="J152" s="849">
        <v>1350</v>
      </c>
      <c r="K152" s="850">
        <v>2259.1999969482422</v>
      </c>
    </row>
    <row r="153" spans="1:11" ht="14.4" customHeight="1" x14ac:dyDescent="0.3">
      <c r="A153" s="831" t="s">
        <v>554</v>
      </c>
      <c r="B153" s="832" t="s">
        <v>555</v>
      </c>
      <c r="C153" s="835" t="s">
        <v>576</v>
      </c>
      <c r="D153" s="863" t="s">
        <v>577</v>
      </c>
      <c r="E153" s="835" t="s">
        <v>1430</v>
      </c>
      <c r="F153" s="863" t="s">
        <v>1431</v>
      </c>
      <c r="G153" s="835" t="s">
        <v>1540</v>
      </c>
      <c r="H153" s="835" t="s">
        <v>1541</v>
      </c>
      <c r="I153" s="849">
        <v>4.309999942779541</v>
      </c>
      <c r="J153" s="849">
        <v>200</v>
      </c>
      <c r="K153" s="850">
        <v>862.44000244140625</v>
      </c>
    </row>
    <row r="154" spans="1:11" ht="14.4" customHeight="1" x14ac:dyDescent="0.3">
      <c r="A154" s="831" t="s">
        <v>554</v>
      </c>
      <c r="B154" s="832" t="s">
        <v>555</v>
      </c>
      <c r="C154" s="835" t="s">
        <v>576</v>
      </c>
      <c r="D154" s="863" t="s">
        <v>577</v>
      </c>
      <c r="E154" s="835" t="s">
        <v>1430</v>
      </c>
      <c r="F154" s="863" t="s">
        <v>1431</v>
      </c>
      <c r="G154" s="835" t="s">
        <v>1603</v>
      </c>
      <c r="H154" s="835" t="s">
        <v>1604</v>
      </c>
      <c r="I154" s="849">
        <v>25.010000228881836</v>
      </c>
      <c r="J154" s="849">
        <v>150</v>
      </c>
      <c r="K154" s="850">
        <v>3751</v>
      </c>
    </row>
    <row r="155" spans="1:11" ht="14.4" customHeight="1" x14ac:dyDescent="0.3">
      <c r="A155" s="831" t="s">
        <v>554</v>
      </c>
      <c r="B155" s="832" t="s">
        <v>555</v>
      </c>
      <c r="C155" s="835" t="s">
        <v>576</v>
      </c>
      <c r="D155" s="863" t="s">
        <v>577</v>
      </c>
      <c r="E155" s="835" t="s">
        <v>1430</v>
      </c>
      <c r="F155" s="863" t="s">
        <v>1431</v>
      </c>
      <c r="G155" s="835" t="s">
        <v>1450</v>
      </c>
      <c r="H155" s="835" t="s">
        <v>1451</v>
      </c>
      <c r="I155" s="849">
        <v>35.090000152587891</v>
      </c>
      <c r="J155" s="849">
        <v>3</v>
      </c>
      <c r="K155" s="850">
        <v>105.26999664306641</v>
      </c>
    </row>
    <row r="156" spans="1:11" ht="14.4" customHeight="1" x14ac:dyDescent="0.3">
      <c r="A156" s="831" t="s">
        <v>554</v>
      </c>
      <c r="B156" s="832" t="s">
        <v>555</v>
      </c>
      <c r="C156" s="835" t="s">
        <v>576</v>
      </c>
      <c r="D156" s="863" t="s">
        <v>577</v>
      </c>
      <c r="E156" s="835" t="s">
        <v>1430</v>
      </c>
      <c r="F156" s="863" t="s">
        <v>1431</v>
      </c>
      <c r="G156" s="835" t="s">
        <v>1452</v>
      </c>
      <c r="H156" s="835" t="s">
        <v>1453</v>
      </c>
      <c r="I156" s="849">
        <v>0.4699999988079071</v>
      </c>
      <c r="J156" s="849">
        <v>6200</v>
      </c>
      <c r="K156" s="850">
        <v>2914</v>
      </c>
    </row>
    <row r="157" spans="1:11" ht="14.4" customHeight="1" x14ac:dyDescent="0.3">
      <c r="A157" s="831" t="s">
        <v>554</v>
      </c>
      <c r="B157" s="832" t="s">
        <v>555</v>
      </c>
      <c r="C157" s="835" t="s">
        <v>576</v>
      </c>
      <c r="D157" s="863" t="s">
        <v>577</v>
      </c>
      <c r="E157" s="835" t="s">
        <v>1544</v>
      </c>
      <c r="F157" s="863" t="s">
        <v>1545</v>
      </c>
      <c r="G157" s="835" t="s">
        <v>1546</v>
      </c>
      <c r="H157" s="835" t="s">
        <v>1547</v>
      </c>
      <c r="I157" s="849">
        <v>356.22500610351562</v>
      </c>
      <c r="J157" s="849">
        <v>40</v>
      </c>
      <c r="K157" s="850">
        <v>14249</v>
      </c>
    </row>
    <row r="158" spans="1:11" ht="14.4" customHeight="1" x14ac:dyDescent="0.3">
      <c r="A158" s="831" t="s">
        <v>554</v>
      </c>
      <c r="B158" s="832" t="s">
        <v>555</v>
      </c>
      <c r="C158" s="835" t="s">
        <v>576</v>
      </c>
      <c r="D158" s="863" t="s">
        <v>577</v>
      </c>
      <c r="E158" s="835" t="s">
        <v>1466</v>
      </c>
      <c r="F158" s="863" t="s">
        <v>1467</v>
      </c>
      <c r="G158" s="835" t="s">
        <v>1468</v>
      </c>
      <c r="H158" s="835" t="s">
        <v>1469</v>
      </c>
      <c r="I158" s="849">
        <v>0.47999998927116394</v>
      </c>
      <c r="J158" s="849">
        <v>300</v>
      </c>
      <c r="K158" s="850">
        <v>144</v>
      </c>
    </row>
    <row r="159" spans="1:11" ht="14.4" customHeight="1" x14ac:dyDescent="0.3">
      <c r="A159" s="831" t="s">
        <v>554</v>
      </c>
      <c r="B159" s="832" t="s">
        <v>555</v>
      </c>
      <c r="C159" s="835" t="s">
        <v>576</v>
      </c>
      <c r="D159" s="863" t="s">
        <v>577</v>
      </c>
      <c r="E159" s="835" t="s">
        <v>1466</v>
      </c>
      <c r="F159" s="863" t="s">
        <v>1467</v>
      </c>
      <c r="G159" s="835" t="s">
        <v>1470</v>
      </c>
      <c r="H159" s="835" t="s">
        <v>1471</v>
      </c>
      <c r="I159" s="849">
        <v>0.30000001192092896</v>
      </c>
      <c r="J159" s="849">
        <v>900</v>
      </c>
      <c r="K159" s="850">
        <v>270</v>
      </c>
    </row>
    <row r="160" spans="1:11" ht="14.4" customHeight="1" x14ac:dyDescent="0.3">
      <c r="A160" s="831" t="s">
        <v>554</v>
      </c>
      <c r="B160" s="832" t="s">
        <v>555</v>
      </c>
      <c r="C160" s="835" t="s">
        <v>576</v>
      </c>
      <c r="D160" s="863" t="s">
        <v>577</v>
      </c>
      <c r="E160" s="835" t="s">
        <v>1466</v>
      </c>
      <c r="F160" s="863" t="s">
        <v>1467</v>
      </c>
      <c r="G160" s="835" t="s">
        <v>1564</v>
      </c>
      <c r="H160" s="835" t="s">
        <v>1565</v>
      </c>
      <c r="I160" s="849">
        <v>0.31000000238418579</v>
      </c>
      <c r="J160" s="849">
        <v>800</v>
      </c>
      <c r="K160" s="850">
        <v>248</v>
      </c>
    </row>
    <row r="161" spans="1:11" ht="14.4" customHeight="1" x14ac:dyDescent="0.3">
      <c r="A161" s="831" t="s">
        <v>554</v>
      </c>
      <c r="B161" s="832" t="s">
        <v>555</v>
      </c>
      <c r="C161" s="835" t="s">
        <v>576</v>
      </c>
      <c r="D161" s="863" t="s">
        <v>577</v>
      </c>
      <c r="E161" s="835" t="s">
        <v>1466</v>
      </c>
      <c r="F161" s="863" t="s">
        <v>1467</v>
      </c>
      <c r="G161" s="835" t="s">
        <v>1474</v>
      </c>
      <c r="H161" s="835" t="s">
        <v>1475</v>
      </c>
      <c r="I161" s="849">
        <v>0.54000002145767212</v>
      </c>
      <c r="J161" s="849">
        <v>0</v>
      </c>
      <c r="K161" s="850">
        <v>0</v>
      </c>
    </row>
    <row r="162" spans="1:11" ht="14.4" customHeight="1" x14ac:dyDescent="0.3">
      <c r="A162" s="831" t="s">
        <v>554</v>
      </c>
      <c r="B162" s="832" t="s">
        <v>555</v>
      </c>
      <c r="C162" s="835" t="s">
        <v>576</v>
      </c>
      <c r="D162" s="863" t="s">
        <v>577</v>
      </c>
      <c r="E162" s="835" t="s">
        <v>1466</v>
      </c>
      <c r="F162" s="863" t="s">
        <v>1467</v>
      </c>
      <c r="G162" s="835" t="s">
        <v>1548</v>
      </c>
      <c r="H162" s="835" t="s">
        <v>1549</v>
      </c>
      <c r="I162" s="849">
        <v>0.30000001192092896</v>
      </c>
      <c r="J162" s="849">
        <v>500</v>
      </c>
      <c r="K162" s="850">
        <v>150</v>
      </c>
    </row>
    <row r="163" spans="1:11" ht="14.4" customHeight="1" x14ac:dyDescent="0.3">
      <c r="A163" s="831" t="s">
        <v>554</v>
      </c>
      <c r="B163" s="832" t="s">
        <v>555</v>
      </c>
      <c r="C163" s="835" t="s">
        <v>576</v>
      </c>
      <c r="D163" s="863" t="s">
        <v>577</v>
      </c>
      <c r="E163" s="835" t="s">
        <v>1466</v>
      </c>
      <c r="F163" s="863" t="s">
        <v>1467</v>
      </c>
      <c r="G163" s="835" t="s">
        <v>1476</v>
      </c>
      <c r="H163" s="835" t="s">
        <v>1477</v>
      </c>
      <c r="I163" s="849">
        <v>1.7999999523162842</v>
      </c>
      <c r="J163" s="849">
        <v>100</v>
      </c>
      <c r="K163" s="850">
        <v>180</v>
      </c>
    </row>
    <row r="164" spans="1:11" ht="14.4" customHeight="1" x14ac:dyDescent="0.3">
      <c r="A164" s="831" t="s">
        <v>554</v>
      </c>
      <c r="B164" s="832" t="s">
        <v>555</v>
      </c>
      <c r="C164" s="835" t="s">
        <v>576</v>
      </c>
      <c r="D164" s="863" t="s">
        <v>577</v>
      </c>
      <c r="E164" s="835" t="s">
        <v>1478</v>
      </c>
      <c r="F164" s="863" t="s">
        <v>1479</v>
      </c>
      <c r="G164" s="835" t="s">
        <v>1550</v>
      </c>
      <c r="H164" s="835" t="s">
        <v>1551</v>
      </c>
      <c r="I164" s="849">
        <v>1.2200000286102295</v>
      </c>
      <c r="J164" s="849">
        <v>6600</v>
      </c>
      <c r="K164" s="850">
        <v>8045.8199462890625</v>
      </c>
    </row>
    <row r="165" spans="1:11" ht="14.4" customHeight="1" x14ac:dyDescent="0.3">
      <c r="A165" s="831" t="s">
        <v>554</v>
      </c>
      <c r="B165" s="832" t="s">
        <v>555</v>
      </c>
      <c r="C165" s="835" t="s">
        <v>576</v>
      </c>
      <c r="D165" s="863" t="s">
        <v>577</v>
      </c>
      <c r="E165" s="835" t="s">
        <v>1478</v>
      </c>
      <c r="F165" s="863" t="s">
        <v>1479</v>
      </c>
      <c r="G165" s="835" t="s">
        <v>1480</v>
      </c>
      <c r="H165" s="835" t="s">
        <v>1481</v>
      </c>
      <c r="I165" s="849">
        <v>0.68999999761581421</v>
      </c>
      <c r="J165" s="849">
        <v>9200</v>
      </c>
      <c r="K165" s="850">
        <v>6348</v>
      </c>
    </row>
    <row r="166" spans="1:11" ht="14.4" customHeight="1" x14ac:dyDescent="0.3">
      <c r="A166" s="831" t="s">
        <v>554</v>
      </c>
      <c r="B166" s="832" t="s">
        <v>555</v>
      </c>
      <c r="C166" s="835" t="s">
        <v>576</v>
      </c>
      <c r="D166" s="863" t="s">
        <v>577</v>
      </c>
      <c r="E166" s="835" t="s">
        <v>1478</v>
      </c>
      <c r="F166" s="863" t="s">
        <v>1479</v>
      </c>
      <c r="G166" s="835" t="s">
        <v>1482</v>
      </c>
      <c r="H166" s="835" t="s">
        <v>1483</v>
      </c>
      <c r="I166" s="849">
        <v>0.68999999761581421</v>
      </c>
      <c r="J166" s="849">
        <v>12400</v>
      </c>
      <c r="K166" s="850">
        <v>8556</v>
      </c>
    </row>
    <row r="167" spans="1:11" ht="14.4" customHeight="1" x14ac:dyDescent="0.3">
      <c r="A167" s="831" t="s">
        <v>554</v>
      </c>
      <c r="B167" s="832" t="s">
        <v>555</v>
      </c>
      <c r="C167" s="835" t="s">
        <v>576</v>
      </c>
      <c r="D167" s="863" t="s">
        <v>577</v>
      </c>
      <c r="E167" s="835" t="s">
        <v>1478</v>
      </c>
      <c r="F167" s="863" t="s">
        <v>1479</v>
      </c>
      <c r="G167" s="835" t="s">
        <v>1484</v>
      </c>
      <c r="H167" s="835" t="s">
        <v>1485</v>
      </c>
      <c r="I167" s="849">
        <v>0.68999999761581421</v>
      </c>
      <c r="J167" s="849">
        <v>2000</v>
      </c>
      <c r="K167" s="850">
        <v>1380</v>
      </c>
    </row>
    <row r="168" spans="1:11" ht="14.4" customHeight="1" thickBot="1" x14ac:dyDescent="0.35">
      <c r="A168" s="839" t="s">
        <v>554</v>
      </c>
      <c r="B168" s="840" t="s">
        <v>555</v>
      </c>
      <c r="C168" s="843" t="s">
        <v>576</v>
      </c>
      <c r="D168" s="864" t="s">
        <v>577</v>
      </c>
      <c r="E168" s="843" t="s">
        <v>1478</v>
      </c>
      <c r="F168" s="864" t="s">
        <v>1479</v>
      </c>
      <c r="G168" s="843" t="s">
        <v>1552</v>
      </c>
      <c r="H168" s="843" t="s">
        <v>1553</v>
      </c>
      <c r="I168" s="851">
        <v>0.68999999761581421</v>
      </c>
      <c r="J168" s="851">
        <v>3240</v>
      </c>
      <c r="K168" s="852">
        <v>2235.5999755859375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329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326</v>
      </c>
      <c r="Q3" s="602"/>
      <c r="R3" s="602"/>
      <c r="S3" s="603"/>
    </row>
    <row r="4" spans="1:19" ht="15" thickBot="1" x14ac:dyDescent="0.35">
      <c r="A4" s="615">
        <v>2017</v>
      </c>
      <c r="B4" s="616"/>
      <c r="C4" s="617" t="s">
        <v>325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324</v>
      </c>
      <c r="J4" s="613" t="s">
        <v>227</v>
      </c>
      <c r="K4" s="591" t="s">
        <v>323</v>
      </c>
      <c r="L4" s="592"/>
      <c r="M4" s="592"/>
      <c r="N4" s="593"/>
      <c r="O4" s="594" t="s">
        <v>322</v>
      </c>
      <c r="P4" s="583" t="s">
        <v>321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320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319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37.508333333333326</v>
      </c>
      <c r="D6" s="491"/>
      <c r="E6" s="491"/>
      <c r="F6" s="490"/>
      <c r="G6" s="492">
        <f ca="1">SUM(Tabulka[05 h_vram])/2</f>
        <v>66794.080000000002</v>
      </c>
      <c r="H6" s="491">
        <f ca="1">SUM(Tabulka[06 h_naduv])/2</f>
        <v>4743</v>
      </c>
      <c r="I6" s="491">
        <f ca="1">SUM(Tabulka[07 h_nadzk])/2</f>
        <v>1149.55</v>
      </c>
      <c r="J6" s="490">
        <f ca="1">SUM(Tabulka[08 h_oon])/2</f>
        <v>156</v>
      </c>
      <c r="K6" s="492">
        <f ca="1">SUM(Tabulka[09 m_kl])/2</f>
        <v>0</v>
      </c>
      <c r="L6" s="491">
        <f ca="1">SUM(Tabulka[10 m_gr])/2</f>
        <v>45000</v>
      </c>
      <c r="M6" s="491">
        <f ca="1">SUM(Tabulka[11 m_jo])/2</f>
        <v>1654941</v>
      </c>
      <c r="N6" s="491">
        <f ca="1">SUM(Tabulka[12 m_oc])/2</f>
        <v>1699941</v>
      </c>
      <c r="O6" s="490">
        <f ca="1">SUM(Tabulka[13 m_sk])/2</f>
        <v>21963215</v>
      </c>
      <c r="P6" s="489">
        <f ca="1">SUM(Tabulka[14_vzsk])/2</f>
        <v>25840</v>
      </c>
      <c r="Q6" s="489">
        <f ca="1">SUM(Tabulka[15_vzpl])/2</f>
        <v>0</v>
      </c>
      <c r="R6" s="488">
        <f ca="1">IF(Q6=0,0,P6/Q6)</f>
        <v>0</v>
      </c>
      <c r="S6" s="487">
        <f ca="1">Q6-P6</f>
        <v>-25840</v>
      </c>
    </row>
    <row r="7" spans="1:19" hidden="1" x14ac:dyDescent="0.3">
      <c r="A7" s="486" t="s">
        <v>318</v>
      </c>
      <c r="B7" s="485" t="s">
        <v>317</v>
      </c>
      <c r="C7" s="484" t="s">
        <v>316</v>
      </c>
      <c r="D7" s="483" t="s">
        <v>315</v>
      </c>
      <c r="E7" s="482" t="s">
        <v>314</v>
      </c>
      <c r="F7" s="481" t="s">
        <v>313</v>
      </c>
      <c r="G7" s="480" t="s">
        <v>312</v>
      </c>
      <c r="H7" s="478" t="s">
        <v>311</v>
      </c>
      <c r="I7" s="478" t="s">
        <v>310</v>
      </c>
      <c r="J7" s="477" t="s">
        <v>309</v>
      </c>
      <c r="K7" s="479" t="s">
        <v>308</v>
      </c>
      <c r="L7" s="478" t="s">
        <v>307</v>
      </c>
      <c r="M7" s="478" t="s">
        <v>306</v>
      </c>
      <c r="N7" s="477" t="s">
        <v>305</v>
      </c>
      <c r="O7" s="476" t="s">
        <v>304</v>
      </c>
      <c r="P7" s="475" t="s">
        <v>303</v>
      </c>
      <c r="Q7" s="474" t="s">
        <v>302</v>
      </c>
      <c r="R7" s="473" t="s">
        <v>301</v>
      </c>
      <c r="S7" s="472" t="s">
        <v>300</v>
      </c>
    </row>
    <row r="8" spans="1:19" x14ac:dyDescent="0.3">
      <c r="A8" s="469" t="s">
        <v>299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11.583333333333334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20638.2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2176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1018607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1063607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11079060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471" t="str">
        <f ca="1">IF(Tabulka[[#This Row],[15_vzpl]]=0,"",Tabulka[[#This Row],[14_vzsk]]/Tabulka[[#This Row],[15_vzpl]])</f>
        <v/>
      </c>
      <c r="S8" s="470">
        <f ca="1">IF(Tabulka[[#This Row],[15_vzpl]]-Tabulka[[#This Row],[14_vzsk]]=0,"",Tabulka[[#This Row],[15_vzpl]]-Tabulka[[#This Row],[14_vzsk]])</f>
        <v>-14040</v>
      </c>
    </row>
    <row r="9" spans="1:19" x14ac:dyDescent="0.3">
      <c r="A9" s="469">
        <v>99</v>
      </c>
      <c r="B9" s="468" t="s">
        <v>1621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0.26666666666666666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524.80000000000007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5542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5542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100492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471" t="str">
        <f ca="1">IF(Tabulka[[#This Row],[15_vzpl]]=0,"",Tabulka[[#This Row],[14_vzsk]]/Tabulka[[#This Row],[15_vzpl]])</f>
        <v/>
      </c>
      <c r="S9" s="470">
        <f ca="1">IF(Tabulka[[#This Row],[15_vzpl]]-Tabulka[[#This Row],[14_vzsk]]=0,"",Tabulka[[#This Row],[15_vzpl]]-Tabulka[[#This Row],[14_vzsk]])</f>
        <v>-14040</v>
      </c>
    </row>
    <row r="10" spans="1:19" x14ac:dyDescent="0.3">
      <c r="A10" s="469">
        <v>100</v>
      </c>
      <c r="B10" s="468" t="s">
        <v>1622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0.18333333333333335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162.4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81818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1623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9.5499999999999989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16979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1998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927321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972321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9811111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>
        <v>203</v>
      </c>
      <c r="B12" s="468" t="s">
        <v>1624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1.5833333333333333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2972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83404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83404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1085639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 t="s">
        <v>1606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21.933333333333334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38856.380000000005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2567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294.55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563246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563246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9746913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>
        <f ca="1">IF(Tabulka[[#This Row],[15_vzpl]]-Tabulka[[#This Row],[14_vzsk]]=0,"",Tabulka[[#This Row],[15_vzpl]]-Tabulka[[#This Row],[14_vzsk]])</f>
        <v>-11800</v>
      </c>
    </row>
    <row r="14" spans="1:19" x14ac:dyDescent="0.3">
      <c r="A14" s="469">
        <v>303</v>
      </c>
      <c r="B14" s="468" t="s">
        <v>1625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69.25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31602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31602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1004401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>
        <f ca="1">IF(Tabulka[[#This Row],[15_vzpl]]-Tabulka[[#This Row],[14_vzsk]]=0,"",Tabulka[[#This Row],[15_vzpl]]-Tabulka[[#This Row],[14_vzsk]])</f>
        <v>-11800</v>
      </c>
    </row>
    <row r="15" spans="1:19" x14ac:dyDescent="0.3">
      <c r="A15" s="469">
        <v>304</v>
      </c>
      <c r="B15" s="468" t="s">
        <v>1626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2.4166666666666665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4401.38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92.75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48780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48780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1294010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1627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0.83333333333333337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41120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41120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450527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408</v>
      </c>
      <c r="B17" s="468" t="s">
        <v>1628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12.016666666666667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21711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2107.5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294.55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337175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337175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5482715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409</v>
      </c>
      <c r="B18" s="468" t="s">
        <v>1629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32782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32782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419124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419</v>
      </c>
      <c r="B19" s="468" t="s">
        <v>1630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1.6666666666666667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2391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36901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36901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614503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1631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3696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34886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34886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481633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1607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3.9916666666666667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7299.5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73088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73088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1137242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1632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3.9916666666666667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7299.5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73088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73088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1137242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328</v>
      </c>
    </row>
    <row r="24" spans="1:19" x14ac:dyDescent="0.3">
      <c r="A24" s="222" t="s">
        <v>201</v>
      </c>
    </row>
    <row r="25" spans="1:19" x14ac:dyDescent="0.3">
      <c r="A25" s="223" t="s">
        <v>298</v>
      </c>
    </row>
    <row r="26" spans="1:19" x14ac:dyDescent="0.3">
      <c r="A26" s="461" t="s">
        <v>297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329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79930.853683852198</v>
      </c>
      <c r="D4" s="280">
        <f ca="1">IF(ISERROR(VLOOKUP("Náklady celkem",INDIRECT("HI!$A:$G"),5,0)),0,VLOOKUP("Náklady celkem",INDIRECT("HI!$A:$G"),5,0))</f>
        <v>82794.459100000007</v>
      </c>
      <c r="E4" s="281">
        <f ca="1">IF(C4=0,0,D4/C4)</f>
        <v>1.0358260331795546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32772.09514775085</v>
      </c>
      <c r="D7" s="288">
        <f>IF(ISERROR(HI!E5),"",HI!E5)</f>
        <v>29706.023959999999</v>
      </c>
      <c r="E7" s="285">
        <f t="shared" ref="E7:E15" si="0">IF(C7=0,0,D7/C7)</f>
        <v>0.90644262522955366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0.95509650312759742</v>
      </c>
      <c r="E8" s="285">
        <f t="shared" si="0"/>
        <v>1.0612183368084416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6.0606060606060606E-3</v>
      </c>
      <c r="E9" s="285">
        <f>IF(C9=0,0,D9/C9)</f>
        <v>2.0202020202020204E-2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0.4691448175252691</v>
      </c>
      <c r="E11" s="285">
        <f t="shared" si="0"/>
        <v>0.78190802920878189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0.83817026413155904</v>
      </c>
      <c r="E12" s="285">
        <f t="shared" si="0"/>
        <v>1.0477128301644487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2995.478926956177</v>
      </c>
      <c r="D15" s="288">
        <f>IF(ISERROR(HI!E6),"",HI!E6)</f>
        <v>2976.0685300000005</v>
      </c>
      <c r="E15" s="285">
        <f t="shared" si="0"/>
        <v>0.99352010231769505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26063</v>
      </c>
      <c r="D16" s="284">
        <f ca="1">IF(ISERROR(VLOOKUP("Osobní náklady (Kč) *",INDIRECT("HI!$A:$G"),5,0)),0,VLOOKUP("Osobní náklady (Kč) *",INDIRECT("HI!$A:$G"),5,0))</f>
        <v>29874.913479999999</v>
      </c>
      <c r="E16" s="285">
        <f ca="1">IF(C16=0,0,D16/C16)</f>
        <v>1.1462576633541803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81912.532030000002</v>
      </c>
      <c r="D18" s="303">
        <f ca="1">IF(ISERROR(VLOOKUP("Výnosy celkem",INDIRECT("HI!$A:$G"),5,0)),0,VLOOKUP("Výnosy celkem",INDIRECT("HI!$A:$G"),5,0))</f>
        <v>80946.814360000018</v>
      </c>
      <c r="E18" s="304">
        <f t="shared" ref="E18:E31" ca="1" si="1">IF(C18=0,0,D18/C18)</f>
        <v>0.98821037946127344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74683.072029999996</v>
      </c>
      <c r="D19" s="284">
        <f ca="1">IF(ISERROR(VLOOKUP("Ambulance *",INDIRECT("HI!$A:$G"),5,0)),0,VLOOKUP("Ambulance *",INDIRECT("HI!$A:$G"),5,0))</f>
        <v>74646.424360000019</v>
      </c>
      <c r="E19" s="285">
        <f t="shared" ca="1" si="1"/>
        <v>0.99950929080708872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0.99950929080708861</v>
      </c>
      <c r="E20" s="285">
        <f t="shared" si="1"/>
        <v>0.99950929080708861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0.99950929080708861</v>
      </c>
      <c r="E21" s="285">
        <f t="shared" si="1"/>
        <v>0.99950929080708861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0.98525728552637148</v>
      </c>
      <c r="E23" s="285">
        <f t="shared" si="1"/>
        <v>1.1591262182663193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7229.4599999999991</v>
      </c>
      <c r="D24" s="284">
        <f ca="1">IF(ISERROR(VLOOKUP("Hospitalizace *",INDIRECT("HI!$A:$G"),5,0)),0,VLOOKUP("Hospitalizace *",INDIRECT("HI!$A:$G"),5,0))</f>
        <v>6300.39</v>
      </c>
      <c r="E24" s="285">
        <f ca="1">IF(C24=0,0,D24/C24)</f>
        <v>0.87148832692898237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0.87148832692898237</v>
      </c>
      <c r="E25" s="285">
        <f t="shared" si="1"/>
        <v>0.87148832692898237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0.87148832692898237</v>
      </c>
      <c r="E26" s="285">
        <f t="shared" si="1"/>
        <v>0.87148832692898237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0.92163009404388718</v>
      </c>
      <c r="E29" s="285">
        <f t="shared" si="1"/>
        <v>0.97013694109882864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0.97355533790401572</v>
      </c>
      <c r="E30" s="285">
        <f t="shared" si="1"/>
        <v>0.97355533790401572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0.6929766538579647</v>
      </c>
      <c r="D31" s="289">
        <f>IF(ISERROR(VLOOKUP("Celkem:",'ZV Vyžád.'!$A:$M,7,0)),"",VLOOKUP("Celkem:",'ZV Vyžád.'!$A:$M,7,0))</f>
        <v>0.89007034735992752</v>
      </c>
      <c r="E31" s="285">
        <f t="shared" si="1"/>
        <v>1.2844160656851795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8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1620</v>
      </c>
    </row>
    <row r="2" spans="1:19" x14ac:dyDescent="0.3">
      <c r="A2" s="371" t="s">
        <v>329</v>
      </c>
    </row>
    <row r="3" spans="1:19" x14ac:dyDescent="0.3">
      <c r="A3" s="507" t="s">
        <v>210</v>
      </c>
      <c r="B3" s="506" t="s">
        <v>296</v>
      </c>
      <c r="C3" t="s">
        <v>327</v>
      </c>
      <c r="D3" t="s">
        <v>318</v>
      </c>
      <c r="E3" t="s">
        <v>316</v>
      </c>
      <c r="F3" t="s">
        <v>315</v>
      </c>
      <c r="G3" t="s">
        <v>314</v>
      </c>
      <c r="H3" t="s">
        <v>313</v>
      </c>
      <c r="I3" t="s">
        <v>312</v>
      </c>
      <c r="J3" t="s">
        <v>311</v>
      </c>
      <c r="K3" t="s">
        <v>310</v>
      </c>
      <c r="L3" t="s">
        <v>309</v>
      </c>
      <c r="M3" t="s">
        <v>308</v>
      </c>
      <c r="N3" t="s">
        <v>307</v>
      </c>
      <c r="O3" t="s">
        <v>306</v>
      </c>
      <c r="P3" t="s">
        <v>305</v>
      </c>
      <c r="Q3" t="s">
        <v>304</v>
      </c>
      <c r="R3" t="s">
        <v>303</v>
      </c>
      <c r="S3" t="s">
        <v>302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299</v>
      </c>
      <c r="E4" s="498">
        <v>10.55</v>
      </c>
      <c r="F4" s="498"/>
      <c r="G4" s="498"/>
      <c r="H4" s="498"/>
      <c r="I4" s="498">
        <v>1736</v>
      </c>
      <c r="J4" s="498">
        <v>212</v>
      </c>
      <c r="K4" s="498">
        <v>68</v>
      </c>
      <c r="L4" s="498">
        <v>24</v>
      </c>
      <c r="M4" s="498"/>
      <c r="N4" s="498"/>
      <c r="O4" s="498">
        <v>2748</v>
      </c>
      <c r="P4" s="498">
        <v>2748</v>
      </c>
      <c r="Q4" s="498">
        <v>839735</v>
      </c>
      <c r="R4" s="498"/>
      <c r="S4" s="498"/>
    </row>
    <row r="5" spans="1:19" x14ac:dyDescent="0.3">
      <c r="A5" s="503" t="s">
        <v>212</v>
      </c>
      <c r="B5" s="502">
        <v>2</v>
      </c>
      <c r="C5">
        <v>1</v>
      </c>
      <c r="D5">
        <v>101</v>
      </c>
      <c r="E5">
        <v>9.5500000000000007</v>
      </c>
      <c r="I5">
        <v>1560</v>
      </c>
      <c r="J5">
        <v>192</v>
      </c>
      <c r="K5">
        <v>68</v>
      </c>
      <c r="L5">
        <v>24</v>
      </c>
      <c r="Q5">
        <v>773845</v>
      </c>
    </row>
    <row r="6" spans="1:19" x14ac:dyDescent="0.3">
      <c r="A6" s="505" t="s">
        <v>213</v>
      </c>
      <c r="B6" s="504">
        <v>3</v>
      </c>
      <c r="C6">
        <v>1</v>
      </c>
      <c r="D6">
        <v>203</v>
      </c>
      <c r="E6">
        <v>1</v>
      </c>
      <c r="I6">
        <v>176</v>
      </c>
      <c r="J6">
        <v>20</v>
      </c>
      <c r="O6">
        <v>2748</v>
      </c>
      <c r="P6">
        <v>2748</v>
      </c>
      <c r="Q6">
        <v>65890</v>
      </c>
    </row>
    <row r="7" spans="1:19" x14ac:dyDescent="0.3">
      <c r="A7" s="503" t="s">
        <v>214</v>
      </c>
      <c r="B7" s="502">
        <v>4</v>
      </c>
      <c r="C7">
        <v>1</v>
      </c>
      <c r="D7" t="s">
        <v>1606</v>
      </c>
      <c r="E7">
        <v>22.7</v>
      </c>
      <c r="I7">
        <v>3506.25</v>
      </c>
      <c r="O7">
        <v>9036</v>
      </c>
      <c r="P7">
        <v>9036</v>
      </c>
      <c r="Q7">
        <v>698549</v>
      </c>
      <c r="R7">
        <v>7000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E8">
        <v>2</v>
      </c>
      <c r="I8">
        <v>318</v>
      </c>
      <c r="Q8">
        <v>77362</v>
      </c>
      <c r="R8">
        <v>7000</v>
      </c>
    </row>
    <row r="9" spans="1:19" x14ac:dyDescent="0.3">
      <c r="A9" s="503" t="s">
        <v>216</v>
      </c>
      <c r="B9" s="502">
        <v>6</v>
      </c>
      <c r="C9">
        <v>1</v>
      </c>
      <c r="D9">
        <v>304</v>
      </c>
      <c r="E9">
        <v>3</v>
      </c>
      <c r="I9">
        <v>487.25</v>
      </c>
      <c r="Q9">
        <v>120823</v>
      </c>
    </row>
    <row r="10" spans="1:19" x14ac:dyDescent="0.3">
      <c r="A10" s="505" t="s">
        <v>217</v>
      </c>
      <c r="B10" s="504">
        <v>7</v>
      </c>
      <c r="C10">
        <v>1</v>
      </c>
      <c r="D10">
        <v>305</v>
      </c>
      <c r="O10">
        <v>950</v>
      </c>
      <c r="P10">
        <v>950</v>
      </c>
    </row>
    <row r="11" spans="1:19" x14ac:dyDescent="0.3">
      <c r="A11" s="503" t="s">
        <v>218</v>
      </c>
      <c r="B11" s="502">
        <v>8</v>
      </c>
      <c r="C11">
        <v>1</v>
      </c>
      <c r="D11">
        <v>408</v>
      </c>
      <c r="E11">
        <v>12.7</v>
      </c>
      <c r="I11">
        <v>2031</v>
      </c>
      <c r="O11">
        <v>2000</v>
      </c>
      <c r="P11">
        <v>2000</v>
      </c>
      <c r="Q11">
        <v>400497</v>
      </c>
    </row>
    <row r="12" spans="1:19" x14ac:dyDescent="0.3">
      <c r="A12" s="505" t="s">
        <v>219</v>
      </c>
      <c r="B12" s="504">
        <v>9</v>
      </c>
      <c r="C12">
        <v>1</v>
      </c>
      <c r="D12">
        <v>409</v>
      </c>
      <c r="E12">
        <v>1</v>
      </c>
      <c r="I12">
        <v>174</v>
      </c>
      <c r="O12">
        <v>2748</v>
      </c>
      <c r="P12">
        <v>2748</v>
      </c>
      <c r="Q12">
        <v>34548</v>
      </c>
    </row>
    <row r="13" spans="1:19" x14ac:dyDescent="0.3">
      <c r="A13" s="503" t="s">
        <v>220</v>
      </c>
      <c r="B13" s="502">
        <v>10</v>
      </c>
      <c r="C13">
        <v>1</v>
      </c>
      <c r="D13">
        <v>419</v>
      </c>
      <c r="E13">
        <v>2</v>
      </c>
      <c r="I13">
        <v>168</v>
      </c>
      <c r="O13">
        <v>2748</v>
      </c>
      <c r="P13">
        <v>2748</v>
      </c>
      <c r="Q13">
        <v>28344</v>
      </c>
    </row>
    <row r="14" spans="1:19" x14ac:dyDescent="0.3">
      <c r="A14" s="505" t="s">
        <v>221</v>
      </c>
      <c r="B14" s="504">
        <v>11</v>
      </c>
      <c r="C14">
        <v>1</v>
      </c>
      <c r="D14">
        <v>642</v>
      </c>
      <c r="E14">
        <v>2</v>
      </c>
      <c r="I14">
        <v>328</v>
      </c>
      <c r="O14">
        <v>590</v>
      </c>
      <c r="P14">
        <v>590</v>
      </c>
      <c r="Q14">
        <v>36975</v>
      </c>
    </row>
    <row r="15" spans="1:19" x14ac:dyDescent="0.3">
      <c r="A15" s="503" t="s">
        <v>222</v>
      </c>
      <c r="B15" s="502">
        <v>12</v>
      </c>
      <c r="C15">
        <v>1</v>
      </c>
      <c r="D15" t="s">
        <v>1607</v>
      </c>
      <c r="E15">
        <v>3.9000000000000004</v>
      </c>
      <c r="I15">
        <v>632</v>
      </c>
      <c r="Q15">
        <v>85878</v>
      </c>
    </row>
    <row r="16" spans="1:19" x14ac:dyDescent="0.3">
      <c r="A16" s="501" t="s">
        <v>210</v>
      </c>
      <c r="B16" s="500">
        <v>2017</v>
      </c>
      <c r="C16">
        <v>1</v>
      </c>
      <c r="D16">
        <v>30</v>
      </c>
      <c r="E16">
        <v>3.9000000000000004</v>
      </c>
      <c r="I16">
        <v>632</v>
      </c>
      <c r="Q16">
        <v>85878</v>
      </c>
    </row>
    <row r="17" spans="3:18" x14ac:dyDescent="0.3">
      <c r="C17" t="s">
        <v>1608</v>
      </c>
      <c r="E17">
        <v>37.15</v>
      </c>
      <c r="I17">
        <v>5874.25</v>
      </c>
      <c r="J17">
        <v>212</v>
      </c>
      <c r="K17">
        <v>68</v>
      </c>
      <c r="L17">
        <v>24</v>
      </c>
      <c r="O17">
        <v>11784</v>
      </c>
      <c r="P17">
        <v>11784</v>
      </c>
      <c r="Q17">
        <v>1624162</v>
      </c>
      <c r="R17">
        <v>7000</v>
      </c>
    </row>
    <row r="18" spans="3:18" x14ac:dyDescent="0.3">
      <c r="C18">
        <v>2</v>
      </c>
      <c r="D18" t="s">
        <v>299</v>
      </c>
      <c r="E18">
        <v>11.55</v>
      </c>
      <c r="I18">
        <v>1562</v>
      </c>
      <c r="J18">
        <v>187</v>
      </c>
      <c r="K18">
        <v>68</v>
      </c>
      <c r="L18">
        <v>12</v>
      </c>
      <c r="O18">
        <v>2748</v>
      </c>
      <c r="P18">
        <v>2748</v>
      </c>
      <c r="Q18">
        <v>830530</v>
      </c>
      <c r="R18">
        <v>1450</v>
      </c>
    </row>
    <row r="19" spans="3:18" x14ac:dyDescent="0.3">
      <c r="C19">
        <v>2</v>
      </c>
      <c r="D19">
        <v>99</v>
      </c>
      <c r="R19">
        <v>1450</v>
      </c>
    </row>
    <row r="20" spans="3:18" x14ac:dyDescent="0.3">
      <c r="C20">
        <v>2</v>
      </c>
      <c r="D20">
        <v>100</v>
      </c>
      <c r="E20">
        <v>1</v>
      </c>
      <c r="Q20">
        <v>22945</v>
      </c>
    </row>
    <row r="21" spans="3:18" x14ac:dyDescent="0.3">
      <c r="C21">
        <v>2</v>
      </c>
      <c r="D21">
        <v>101</v>
      </c>
      <c r="E21">
        <v>9.5500000000000007</v>
      </c>
      <c r="I21">
        <v>1402</v>
      </c>
      <c r="J21">
        <v>180</v>
      </c>
      <c r="K21">
        <v>68</v>
      </c>
      <c r="L21">
        <v>12</v>
      </c>
      <c r="Q21">
        <v>748398</v>
      </c>
    </row>
    <row r="22" spans="3:18" x14ac:dyDescent="0.3">
      <c r="C22">
        <v>2</v>
      </c>
      <c r="D22">
        <v>203</v>
      </c>
      <c r="E22">
        <v>1</v>
      </c>
      <c r="I22">
        <v>160</v>
      </c>
      <c r="J22">
        <v>7</v>
      </c>
      <c r="O22">
        <v>2748</v>
      </c>
      <c r="P22">
        <v>2748</v>
      </c>
      <c r="Q22">
        <v>59187</v>
      </c>
    </row>
    <row r="23" spans="3:18" x14ac:dyDescent="0.3">
      <c r="C23">
        <v>2</v>
      </c>
      <c r="D23" t="s">
        <v>1606</v>
      </c>
      <c r="E23">
        <v>22.7</v>
      </c>
      <c r="I23">
        <v>3225.5</v>
      </c>
      <c r="J23">
        <v>506.5</v>
      </c>
      <c r="K23">
        <v>109.5</v>
      </c>
      <c r="O23">
        <v>7266</v>
      </c>
      <c r="P23">
        <v>7266</v>
      </c>
      <c r="Q23">
        <v>868408</v>
      </c>
    </row>
    <row r="24" spans="3:18" x14ac:dyDescent="0.3">
      <c r="C24">
        <v>2</v>
      </c>
      <c r="D24">
        <v>303</v>
      </c>
      <c r="E24">
        <v>2</v>
      </c>
      <c r="I24">
        <v>300</v>
      </c>
      <c r="J24">
        <v>16</v>
      </c>
      <c r="Q24">
        <v>81356</v>
      </c>
    </row>
    <row r="25" spans="3:18" x14ac:dyDescent="0.3">
      <c r="C25">
        <v>2</v>
      </c>
      <c r="D25">
        <v>304</v>
      </c>
      <c r="E25">
        <v>3</v>
      </c>
      <c r="I25">
        <v>452</v>
      </c>
      <c r="J25">
        <v>16</v>
      </c>
      <c r="Q25">
        <v>124312</v>
      </c>
    </row>
    <row r="26" spans="3:18" x14ac:dyDescent="0.3">
      <c r="C26">
        <v>2</v>
      </c>
      <c r="D26">
        <v>408</v>
      </c>
      <c r="E26">
        <v>12.7</v>
      </c>
      <c r="I26">
        <v>1878.5</v>
      </c>
      <c r="J26">
        <v>422</v>
      </c>
      <c r="K26">
        <v>109.5</v>
      </c>
      <c r="O26">
        <v>1180</v>
      </c>
      <c r="P26">
        <v>1180</v>
      </c>
      <c r="Q26">
        <v>549459</v>
      </c>
    </row>
    <row r="27" spans="3:18" x14ac:dyDescent="0.3">
      <c r="C27">
        <v>2</v>
      </c>
      <c r="D27">
        <v>409</v>
      </c>
      <c r="E27">
        <v>1</v>
      </c>
      <c r="I27">
        <v>133</v>
      </c>
      <c r="J27">
        <v>27</v>
      </c>
      <c r="O27">
        <v>2748</v>
      </c>
      <c r="P27">
        <v>2748</v>
      </c>
      <c r="Q27">
        <v>42367</v>
      </c>
    </row>
    <row r="28" spans="3:18" x14ac:dyDescent="0.3">
      <c r="C28">
        <v>2</v>
      </c>
      <c r="D28">
        <v>419</v>
      </c>
      <c r="E28">
        <v>2</v>
      </c>
      <c r="I28">
        <v>142</v>
      </c>
      <c r="J28">
        <v>25.5</v>
      </c>
      <c r="O28">
        <v>2748</v>
      </c>
      <c r="P28">
        <v>2748</v>
      </c>
      <c r="Q28">
        <v>34144</v>
      </c>
    </row>
    <row r="29" spans="3:18" x14ac:dyDescent="0.3">
      <c r="C29">
        <v>2</v>
      </c>
      <c r="D29">
        <v>642</v>
      </c>
      <c r="E29">
        <v>2</v>
      </c>
      <c r="I29">
        <v>320</v>
      </c>
      <c r="O29">
        <v>590</v>
      </c>
      <c r="P29">
        <v>590</v>
      </c>
      <c r="Q29">
        <v>36770</v>
      </c>
    </row>
    <row r="30" spans="3:18" x14ac:dyDescent="0.3">
      <c r="C30">
        <v>2</v>
      </c>
      <c r="D30" t="s">
        <v>1607</v>
      </c>
      <c r="E30">
        <v>4</v>
      </c>
      <c r="I30">
        <v>521</v>
      </c>
      <c r="Q30">
        <v>80937</v>
      </c>
    </row>
    <row r="31" spans="3:18" x14ac:dyDescent="0.3">
      <c r="C31">
        <v>2</v>
      </c>
      <c r="D31">
        <v>30</v>
      </c>
      <c r="E31">
        <v>4</v>
      </c>
      <c r="I31">
        <v>521</v>
      </c>
      <c r="Q31">
        <v>80937</v>
      </c>
    </row>
    <row r="32" spans="3:18" x14ac:dyDescent="0.3">
      <c r="C32" t="s">
        <v>1609</v>
      </c>
      <c r="E32">
        <v>38.25</v>
      </c>
      <c r="I32">
        <v>5308.5</v>
      </c>
      <c r="J32">
        <v>693.5</v>
      </c>
      <c r="K32">
        <v>177.5</v>
      </c>
      <c r="L32">
        <v>12</v>
      </c>
      <c r="O32">
        <v>10014</v>
      </c>
      <c r="P32">
        <v>10014</v>
      </c>
      <c r="Q32">
        <v>1779875</v>
      </c>
      <c r="R32">
        <v>1450</v>
      </c>
    </row>
    <row r="33" spans="3:18" x14ac:dyDescent="0.3">
      <c r="C33">
        <v>3</v>
      </c>
      <c r="D33" t="s">
        <v>299</v>
      </c>
      <c r="E33">
        <v>10.55</v>
      </c>
      <c r="I33">
        <v>1829</v>
      </c>
      <c r="J33">
        <v>192</v>
      </c>
      <c r="K33">
        <v>76</v>
      </c>
      <c r="O33">
        <v>14353</v>
      </c>
      <c r="P33">
        <v>14353</v>
      </c>
      <c r="Q33">
        <v>821028</v>
      </c>
    </row>
    <row r="34" spans="3:18" x14ac:dyDescent="0.3">
      <c r="C34">
        <v>3</v>
      </c>
      <c r="D34">
        <v>100</v>
      </c>
      <c r="Q34">
        <v>1535</v>
      </c>
    </row>
    <row r="35" spans="3:18" x14ac:dyDescent="0.3">
      <c r="C35">
        <v>3</v>
      </c>
      <c r="D35">
        <v>101</v>
      </c>
      <c r="E35">
        <v>9.5500000000000007</v>
      </c>
      <c r="I35">
        <v>1645</v>
      </c>
      <c r="J35">
        <v>168</v>
      </c>
      <c r="K35">
        <v>76</v>
      </c>
      <c r="Q35">
        <v>740718</v>
      </c>
    </row>
    <row r="36" spans="3:18" x14ac:dyDescent="0.3">
      <c r="C36">
        <v>3</v>
      </c>
      <c r="D36">
        <v>203</v>
      </c>
      <c r="E36">
        <v>1</v>
      </c>
      <c r="I36">
        <v>184</v>
      </c>
      <c r="J36">
        <v>24</v>
      </c>
      <c r="O36">
        <v>14353</v>
      </c>
      <c r="P36">
        <v>14353</v>
      </c>
      <c r="Q36">
        <v>78775</v>
      </c>
    </row>
    <row r="37" spans="3:18" x14ac:dyDescent="0.3">
      <c r="C37">
        <v>3</v>
      </c>
      <c r="D37" t="s">
        <v>1606</v>
      </c>
      <c r="E37">
        <v>22.7</v>
      </c>
      <c r="I37">
        <v>3527</v>
      </c>
      <c r="J37">
        <v>208</v>
      </c>
      <c r="K37">
        <v>16.5</v>
      </c>
      <c r="O37">
        <v>18251</v>
      </c>
      <c r="P37">
        <v>18251</v>
      </c>
      <c r="Q37">
        <v>744765</v>
      </c>
    </row>
    <row r="38" spans="3:18" x14ac:dyDescent="0.3">
      <c r="C38">
        <v>3</v>
      </c>
      <c r="D38">
        <v>303</v>
      </c>
      <c r="E38">
        <v>2</v>
      </c>
      <c r="I38">
        <v>345</v>
      </c>
      <c r="J38">
        <v>16</v>
      </c>
      <c r="Q38">
        <v>81310</v>
      </c>
    </row>
    <row r="39" spans="3:18" x14ac:dyDescent="0.3">
      <c r="C39">
        <v>3</v>
      </c>
      <c r="D39">
        <v>304</v>
      </c>
      <c r="E39">
        <v>3</v>
      </c>
      <c r="I39">
        <v>521</v>
      </c>
      <c r="J39">
        <v>16</v>
      </c>
      <c r="Q39">
        <v>124897</v>
      </c>
    </row>
    <row r="40" spans="3:18" x14ac:dyDescent="0.3">
      <c r="C40">
        <v>3</v>
      </c>
      <c r="D40">
        <v>408</v>
      </c>
      <c r="E40">
        <v>12.7</v>
      </c>
      <c r="I40">
        <v>2095</v>
      </c>
      <c r="J40">
        <v>161</v>
      </c>
      <c r="K40">
        <v>16.5</v>
      </c>
      <c r="O40">
        <v>5590</v>
      </c>
      <c r="P40">
        <v>5590</v>
      </c>
      <c r="Q40">
        <v>451074</v>
      </c>
    </row>
    <row r="41" spans="3:18" x14ac:dyDescent="0.3">
      <c r="C41">
        <v>3</v>
      </c>
      <c r="D41">
        <v>409</v>
      </c>
      <c r="E41">
        <v>1</v>
      </c>
      <c r="I41">
        <v>24</v>
      </c>
      <c r="O41">
        <v>358</v>
      </c>
      <c r="P41">
        <v>358</v>
      </c>
      <c r="Q41">
        <v>10251</v>
      </c>
    </row>
    <row r="42" spans="3:18" x14ac:dyDescent="0.3">
      <c r="C42">
        <v>3</v>
      </c>
      <c r="D42">
        <v>419</v>
      </c>
      <c r="E42">
        <v>2</v>
      </c>
      <c r="I42">
        <v>174</v>
      </c>
      <c r="J42">
        <v>15</v>
      </c>
      <c r="O42">
        <v>10853</v>
      </c>
      <c r="P42">
        <v>10853</v>
      </c>
      <c r="Q42">
        <v>39603</v>
      </c>
    </row>
    <row r="43" spans="3:18" x14ac:dyDescent="0.3">
      <c r="C43">
        <v>3</v>
      </c>
      <c r="D43">
        <v>642</v>
      </c>
      <c r="E43">
        <v>2</v>
      </c>
      <c r="I43">
        <v>368</v>
      </c>
      <c r="O43">
        <v>1450</v>
      </c>
      <c r="P43">
        <v>1450</v>
      </c>
      <c r="Q43">
        <v>37630</v>
      </c>
    </row>
    <row r="44" spans="3:18" x14ac:dyDescent="0.3">
      <c r="C44">
        <v>3</v>
      </c>
      <c r="D44" t="s">
        <v>1607</v>
      </c>
      <c r="E44">
        <v>4</v>
      </c>
      <c r="I44">
        <v>681.5</v>
      </c>
      <c r="O44">
        <v>1770</v>
      </c>
      <c r="P44">
        <v>1770</v>
      </c>
      <c r="Q44">
        <v>91906</v>
      </c>
    </row>
    <row r="45" spans="3:18" x14ac:dyDescent="0.3">
      <c r="C45">
        <v>3</v>
      </c>
      <c r="D45">
        <v>30</v>
      </c>
      <c r="E45">
        <v>4</v>
      </c>
      <c r="I45">
        <v>681.5</v>
      </c>
      <c r="O45">
        <v>1770</v>
      </c>
      <c r="P45">
        <v>1770</v>
      </c>
      <c r="Q45">
        <v>91906</v>
      </c>
    </row>
    <row r="46" spans="3:18" x14ac:dyDescent="0.3">
      <c r="C46" t="s">
        <v>1610</v>
      </c>
      <c r="E46">
        <v>37.25</v>
      </c>
      <c r="I46">
        <v>6037.5</v>
      </c>
      <c r="J46">
        <v>400</v>
      </c>
      <c r="K46">
        <v>92.5</v>
      </c>
      <c r="O46">
        <v>34374</v>
      </c>
      <c r="P46">
        <v>34374</v>
      </c>
      <c r="Q46">
        <v>1657699</v>
      </c>
    </row>
    <row r="47" spans="3:18" x14ac:dyDescent="0.3">
      <c r="C47">
        <v>4</v>
      </c>
      <c r="D47" t="s">
        <v>299</v>
      </c>
      <c r="E47">
        <v>10.55</v>
      </c>
      <c r="I47">
        <v>1462</v>
      </c>
      <c r="J47">
        <v>187</v>
      </c>
      <c r="K47">
        <v>72</v>
      </c>
      <c r="L47">
        <v>24</v>
      </c>
      <c r="O47">
        <v>23316</v>
      </c>
      <c r="P47">
        <v>23316</v>
      </c>
      <c r="Q47">
        <v>798893</v>
      </c>
      <c r="R47">
        <v>500</v>
      </c>
    </row>
    <row r="48" spans="3:18" x14ac:dyDescent="0.3">
      <c r="C48">
        <v>4</v>
      </c>
      <c r="D48">
        <v>99</v>
      </c>
      <c r="R48">
        <v>500</v>
      </c>
    </row>
    <row r="49" spans="3:18" x14ac:dyDescent="0.3">
      <c r="C49">
        <v>4</v>
      </c>
      <c r="D49">
        <v>101</v>
      </c>
      <c r="E49">
        <v>9.5500000000000007</v>
      </c>
      <c r="I49">
        <v>1302</v>
      </c>
      <c r="J49">
        <v>170</v>
      </c>
      <c r="K49">
        <v>72</v>
      </c>
      <c r="L49">
        <v>24</v>
      </c>
      <c r="O49">
        <v>18316</v>
      </c>
      <c r="P49">
        <v>18316</v>
      </c>
      <c r="Q49">
        <v>731529</v>
      </c>
    </row>
    <row r="50" spans="3:18" x14ac:dyDescent="0.3">
      <c r="C50">
        <v>4</v>
      </c>
      <c r="D50">
        <v>203</v>
      </c>
      <c r="E50">
        <v>1</v>
      </c>
      <c r="I50">
        <v>160</v>
      </c>
      <c r="J50">
        <v>17</v>
      </c>
      <c r="O50">
        <v>5000</v>
      </c>
      <c r="P50">
        <v>5000</v>
      </c>
      <c r="Q50">
        <v>67364</v>
      </c>
    </row>
    <row r="51" spans="3:18" x14ac:dyDescent="0.3">
      <c r="C51">
        <v>4</v>
      </c>
      <c r="D51" t="s">
        <v>1606</v>
      </c>
      <c r="E51">
        <v>21.7</v>
      </c>
      <c r="I51">
        <v>3206.5</v>
      </c>
      <c r="J51">
        <v>210</v>
      </c>
      <c r="K51">
        <v>13.5</v>
      </c>
      <c r="O51">
        <v>8540</v>
      </c>
      <c r="P51">
        <v>8540</v>
      </c>
      <c r="Q51">
        <v>774203</v>
      </c>
      <c r="R51">
        <v>1400</v>
      </c>
    </row>
    <row r="52" spans="3:18" x14ac:dyDescent="0.3">
      <c r="C52">
        <v>4</v>
      </c>
      <c r="D52">
        <v>303</v>
      </c>
      <c r="E52">
        <v>2</v>
      </c>
      <c r="I52">
        <v>300</v>
      </c>
      <c r="Q52">
        <v>84397</v>
      </c>
      <c r="R52">
        <v>1400</v>
      </c>
    </row>
    <row r="53" spans="3:18" x14ac:dyDescent="0.3">
      <c r="C53">
        <v>4</v>
      </c>
      <c r="D53">
        <v>304</v>
      </c>
      <c r="E53">
        <v>3</v>
      </c>
      <c r="I53">
        <v>460</v>
      </c>
      <c r="Q53">
        <v>126000</v>
      </c>
    </row>
    <row r="54" spans="3:18" x14ac:dyDescent="0.3">
      <c r="C54">
        <v>4</v>
      </c>
      <c r="D54">
        <v>408</v>
      </c>
      <c r="E54">
        <v>12.7</v>
      </c>
      <c r="I54">
        <v>1888.5</v>
      </c>
      <c r="J54">
        <v>183.5</v>
      </c>
      <c r="K54">
        <v>13.5</v>
      </c>
      <c r="O54">
        <v>7360</v>
      </c>
      <c r="P54">
        <v>7360</v>
      </c>
      <c r="Q54">
        <v>470282</v>
      </c>
    </row>
    <row r="55" spans="3:18" x14ac:dyDescent="0.3">
      <c r="C55">
        <v>4</v>
      </c>
      <c r="D55">
        <v>409</v>
      </c>
      <c r="E55">
        <v>1</v>
      </c>
      <c r="I55">
        <v>120</v>
      </c>
      <c r="J55">
        <v>6</v>
      </c>
      <c r="Q55">
        <v>24966</v>
      </c>
    </row>
    <row r="56" spans="3:18" x14ac:dyDescent="0.3">
      <c r="C56">
        <v>4</v>
      </c>
      <c r="D56">
        <v>419</v>
      </c>
      <c r="E56">
        <v>1</v>
      </c>
      <c r="I56">
        <v>158</v>
      </c>
      <c r="J56">
        <v>20.5</v>
      </c>
      <c r="Q56">
        <v>31019</v>
      </c>
    </row>
    <row r="57" spans="3:18" x14ac:dyDescent="0.3">
      <c r="C57">
        <v>4</v>
      </c>
      <c r="D57">
        <v>642</v>
      </c>
      <c r="E57">
        <v>2</v>
      </c>
      <c r="I57">
        <v>280</v>
      </c>
      <c r="O57">
        <v>1180</v>
      </c>
      <c r="P57">
        <v>1180</v>
      </c>
      <c r="Q57">
        <v>37539</v>
      </c>
    </row>
    <row r="58" spans="3:18" x14ac:dyDescent="0.3">
      <c r="C58">
        <v>4</v>
      </c>
      <c r="D58" t="s">
        <v>1607</v>
      </c>
      <c r="E58">
        <v>4</v>
      </c>
      <c r="I58">
        <v>584</v>
      </c>
      <c r="Q58">
        <v>89174</v>
      </c>
    </row>
    <row r="59" spans="3:18" x14ac:dyDescent="0.3">
      <c r="C59">
        <v>4</v>
      </c>
      <c r="D59">
        <v>30</v>
      </c>
      <c r="E59">
        <v>4</v>
      </c>
      <c r="I59">
        <v>584</v>
      </c>
      <c r="Q59">
        <v>89174</v>
      </c>
    </row>
    <row r="60" spans="3:18" x14ac:dyDescent="0.3">
      <c r="C60" t="s">
        <v>1611</v>
      </c>
      <c r="E60">
        <v>36.25</v>
      </c>
      <c r="I60">
        <v>5252.5</v>
      </c>
      <c r="J60">
        <v>397</v>
      </c>
      <c r="K60">
        <v>85.5</v>
      </c>
      <c r="L60">
        <v>24</v>
      </c>
      <c r="O60">
        <v>31856</v>
      </c>
      <c r="P60">
        <v>31856</v>
      </c>
      <c r="Q60">
        <v>1662270</v>
      </c>
      <c r="R60">
        <v>1900</v>
      </c>
    </row>
    <row r="61" spans="3:18" x14ac:dyDescent="0.3">
      <c r="C61">
        <v>5</v>
      </c>
      <c r="D61" t="s">
        <v>299</v>
      </c>
      <c r="E61">
        <v>10.55</v>
      </c>
      <c r="I61">
        <v>1670</v>
      </c>
      <c r="J61">
        <v>185</v>
      </c>
      <c r="K61">
        <v>110</v>
      </c>
      <c r="L61">
        <v>24</v>
      </c>
      <c r="O61">
        <v>23316</v>
      </c>
      <c r="P61">
        <v>23316</v>
      </c>
      <c r="Q61">
        <v>785776</v>
      </c>
      <c r="R61">
        <v>450</v>
      </c>
    </row>
    <row r="62" spans="3:18" x14ac:dyDescent="0.3">
      <c r="C62">
        <v>5</v>
      </c>
      <c r="D62">
        <v>99</v>
      </c>
      <c r="R62">
        <v>450</v>
      </c>
    </row>
    <row r="63" spans="3:18" x14ac:dyDescent="0.3">
      <c r="C63">
        <v>5</v>
      </c>
      <c r="D63">
        <v>101</v>
      </c>
      <c r="E63">
        <v>9.5500000000000007</v>
      </c>
      <c r="I63">
        <v>1486</v>
      </c>
      <c r="J63">
        <v>164</v>
      </c>
      <c r="K63">
        <v>110</v>
      </c>
      <c r="L63">
        <v>24</v>
      </c>
      <c r="O63">
        <v>18316</v>
      </c>
      <c r="P63">
        <v>18316</v>
      </c>
      <c r="Q63">
        <v>717619</v>
      </c>
    </row>
    <row r="64" spans="3:18" x14ac:dyDescent="0.3">
      <c r="C64">
        <v>5</v>
      </c>
      <c r="D64">
        <v>203</v>
      </c>
      <c r="E64">
        <v>1</v>
      </c>
      <c r="I64">
        <v>184</v>
      </c>
      <c r="J64">
        <v>21</v>
      </c>
      <c r="O64">
        <v>5000</v>
      </c>
      <c r="P64">
        <v>5000</v>
      </c>
      <c r="Q64">
        <v>68157</v>
      </c>
    </row>
    <row r="65" spans="3:18" x14ac:dyDescent="0.3">
      <c r="C65">
        <v>5</v>
      </c>
      <c r="D65" t="s">
        <v>1606</v>
      </c>
      <c r="E65">
        <v>21.7</v>
      </c>
      <c r="I65">
        <v>3836</v>
      </c>
      <c r="J65">
        <v>229.25</v>
      </c>
      <c r="K65">
        <v>23.5</v>
      </c>
      <c r="O65">
        <v>7090</v>
      </c>
      <c r="P65">
        <v>7090</v>
      </c>
      <c r="Q65">
        <v>782653</v>
      </c>
    </row>
    <row r="66" spans="3:18" x14ac:dyDescent="0.3">
      <c r="C66">
        <v>5</v>
      </c>
      <c r="D66">
        <v>303</v>
      </c>
      <c r="E66">
        <v>2</v>
      </c>
      <c r="I66">
        <v>345</v>
      </c>
      <c r="Q66">
        <v>77560</v>
      </c>
    </row>
    <row r="67" spans="3:18" x14ac:dyDescent="0.3">
      <c r="C67">
        <v>5</v>
      </c>
      <c r="D67">
        <v>304</v>
      </c>
      <c r="E67">
        <v>3</v>
      </c>
      <c r="I67">
        <v>529</v>
      </c>
      <c r="J67">
        <v>8.75</v>
      </c>
      <c r="Q67">
        <v>127874</v>
      </c>
    </row>
    <row r="68" spans="3:18" x14ac:dyDescent="0.3">
      <c r="C68">
        <v>5</v>
      </c>
      <c r="D68">
        <v>408</v>
      </c>
      <c r="E68">
        <v>12.7</v>
      </c>
      <c r="I68">
        <v>2238</v>
      </c>
      <c r="J68">
        <v>193.5</v>
      </c>
      <c r="K68">
        <v>23.5</v>
      </c>
      <c r="O68">
        <v>6500</v>
      </c>
      <c r="P68">
        <v>6500</v>
      </c>
      <c r="Q68">
        <v>475611</v>
      </c>
    </row>
    <row r="69" spans="3:18" x14ac:dyDescent="0.3">
      <c r="C69">
        <v>5</v>
      </c>
      <c r="D69">
        <v>409</v>
      </c>
      <c r="E69">
        <v>1</v>
      </c>
      <c r="I69">
        <v>180</v>
      </c>
      <c r="J69">
        <v>22</v>
      </c>
      <c r="Q69">
        <v>38444</v>
      </c>
    </row>
    <row r="70" spans="3:18" x14ac:dyDescent="0.3">
      <c r="C70">
        <v>5</v>
      </c>
      <c r="D70">
        <v>419</v>
      </c>
      <c r="E70">
        <v>1</v>
      </c>
      <c r="I70">
        <v>176</v>
      </c>
      <c r="J70">
        <v>5</v>
      </c>
      <c r="Q70">
        <v>26394</v>
      </c>
    </row>
    <row r="71" spans="3:18" x14ac:dyDescent="0.3">
      <c r="C71">
        <v>5</v>
      </c>
      <c r="D71">
        <v>642</v>
      </c>
      <c r="E71">
        <v>2</v>
      </c>
      <c r="I71">
        <v>368</v>
      </c>
      <c r="O71">
        <v>590</v>
      </c>
      <c r="P71">
        <v>590</v>
      </c>
      <c r="Q71">
        <v>36770</v>
      </c>
    </row>
    <row r="72" spans="3:18" x14ac:dyDescent="0.3">
      <c r="C72">
        <v>5</v>
      </c>
      <c r="D72" t="s">
        <v>1607</v>
      </c>
      <c r="E72">
        <v>4</v>
      </c>
      <c r="I72">
        <v>690</v>
      </c>
      <c r="O72">
        <v>5000</v>
      </c>
      <c r="P72">
        <v>5000</v>
      </c>
      <c r="Q72">
        <v>95073</v>
      </c>
    </row>
    <row r="73" spans="3:18" x14ac:dyDescent="0.3">
      <c r="C73">
        <v>5</v>
      </c>
      <c r="D73">
        <v>30</v>
      </c>
      <c r="E73">
        <v>4</v>
      </c>
      <c r="I73">
        <v>690</v>
      </c>
      <c r="O73">
        <v>5000</v>
      </c>
      <c r="P73">
        <v>5000</v>
      </c>
      <c r="Q73">
        <v>95073</v>
      </c>
    </row>
    <row r="74" spans="3:18" x14ac:dyDescent="0.3">
      <c r="C74" t="s">
        <v>1612</v>
      </c>
      <c r="E74">
        <v>36.25</v>
      </c>
      <c r="I74">
        <v>6196</v>
      </c>
      <c r="J74">
        <v>414.25</v>
      </c>
      <c r="K74">
        <v>133.5</v>
      </c>
      <c r="L74">
        <v>24</v>
      </c>
      <c r="O74">
        <v>35406</v>
      </c>
      <c r="P74">
        <v>35406</v>
      </c>
      <c r="Q74">
        <v>1663502</v>
      </c>
      <c r="R74">
        <v>450</v>
      </c>
    </row>
    <row r="75" spans="3:18" x14ac:dyDescent="0.3">
      <c r="C75">
        <v>6</v>
      </c>
      <c r="D75" t="s">
        <v>299</v>
      </c>
      <c r="E75">
        <v>11.55</v>
      </c>
      <c r="I75">
        <v>1732</v>
      </c>
      <c r="J75">
        <v>189</v>
      </c>
      <c r="K75">
        <v>96</v>
      </c>
      <c r="L75">
        <v>24</v>
      </c>
      <c r="O75">
        <v>5000</v>
      </c>
      <c r="P75">
        <v>5000</v>
      </c>
      <c r="Q75">
        <v>872089</v>
      </c>
      <c r="R75">
        <v>11640</v>
      </c>
    </row>
    <row r="76" spans="3:18" x14ac:dyDescent="0.3">
      <c r="C76">
        <v>6</v>
      </c>
      <c r="D76">
        <v>99</v>
      </c>
      <c r="R76">
        <v>11640</v>
      </c>
    </row>
    <row r="77" spans="3:18" x14ac:dyDescent="0.3">
      <c r="C77">
        <v>6</v>
      </c>
      <c r="D77">
        <v>101</v>
      </c>
      <c r="E77">
        <v>9.5500000000000007</v>
      </c>
      <c r="I77">
        <v>1460</v>
      </c>
      <c r="J77">
        <v>172</v>
      </c>
      <c r="K77">
        <v>96</v>
      </c>
      <c r="L77">
        <v>24</v>
      </c>
      <c r="Q77">
        <v>765267</v>
      </c>
    </row>
    <row r="78" spans="3:18" x14ac:dyDescent="0.3">
      <c r="C78">
        <v>6</v>
      </c>
      <c r="D78">
        <v>203</v>
      </c>
      <c r="E78">
        <v>2</v>
      </c>
      <c r="I78">
        <v>272</v>
      </c>
      <c r="J78">
        <v>17</v>
      </c>
      <c r="O78">
        <v>5000</v>
      </c>
      <c r="P78">
        <v>5000</v>
      </c>
      <c r="Q78">
        <v>106822</v>
      </c>
    </row>
    <row r="79" spans="3:18" x14ac:dyDescent="0.3">
      <c r="C79">
        <v>6</v>
      </c>
      <c r="D79" t="s">
        <v>1606</v>
      </c>
      <c r="E79">
        <v>21.7</v>
      </c>
      <c r="I79">
        <v>3445.63</v>
      </c>
      <c r="J79">
        <v>253</v>
      </c>
      <c r="K79">
        <v>34.5</v>
      </c>
      <c r="O79">
        <v>7090</v>
      </c>
      <c r="P79">
        <v>7090</v>
      </c>
      <c r="Q79">
        <v>793205</v>
      </c>
      <c r="R79">
        <v>1400</v>
      </c>
    </row>
    <row r="80" spans="3:18" x14ac:dyDescent="0.3">
      <c r="C80">
        <v>6</v>
      </c>
      <c r="D80">
        <v>303</v>
      </c>
      <c r="E80">
        <v>2</v>
      </c>
      <c r="I80">
        <v>330</v>
      </c>
      <c r="Q80">
        <v>75801</v>
      </c>
      <c r="R80">
        <v>1400</v>
      </c>
    </row>
    <row r="81" spans="3:18" x14ac:dyDescent="0.3">
      <c r="C81">
        <v>6</v>
      </c>
      <c r="D81">
        <v>304</v>
      </c>
      <c r="E81">
        <v>2</v>
      </c>
      <c r="I81">
        <v>290.13</v>
      </c>
      <c r="Q81">
        <v>84627</v>
      </c>
    </row>
    <row r="82" spans="3:18" x14ac:dyDescent="0.3">
      <c r="C82">
        <v>6</v>
      </c>
      <c r="D82">
        <v>305</v>
      </c>
      <c r="E82">
        <v>2</v>
      </c>
      <c r="I82">
        <v>336</v>
      </c>
      <c r="J82">
        <v>20.5</v>
      </c>
      <c r="O82">
        <v>700</v>
      </c>
      <c r="P82">
        <v>700</v>
      </c>
      <c r="Q82">
        <v>84061</v>
      </c>
    </row>
    <row r="83" spans="3:18" x14ac:dyDescent="0.3">
      <c r="C83">
        <v>6</v>
      </c>
      <c r="D83">
        <v>408</v>
      </c>
      <c r="E83">
        <v>10.7</v>
      </c>
      <c r="I83">
        <v>1629.5</v>
      </c>
      <c r="J83">
        <v>211</v>
      </c>
      <c r="K83">
        <v>34.5</v>
      </c>
      <c r="O83">
        <v>5000</v>
      </c>
      <c r="P83">
        <v>5000</v>
      </c>
      <c r="Q83">
        <v>397264</v>
      </c>
    </row>
    <row r="84" spans="3:18" x14ac:dyDescent="0.3">
      <c r="C84">
        <v>6</v>
      </c>
      <c r="D84">
        <v>409</v>
      </c>
      <c r="E84">
        <v>1</v>
      </c>
      <c r="I84">
        <v>174</v>
      </c>
      <c r="J84">
        <v>12</v>
      </c>
      <c r="O84">
        <v>800</v>
      </c>
      <c r="P84">
        <v>800</v>
      </c>
      <c r="Q84">
        <v>35965</v>
      </c>
    </row>
    <row r="85" spans="3:18" x14ac:dyDescent="0.3">
      <c r="C85">
        <v>6</v>
      </c>
      <c r="D85">
        <v>419</v>
      </c>
      <c r="E85">
        <v>2</v>
      </c>
      <c r="I85">
        <v>342</v>
      </c>
      <c r="J85">
        <v>9.5</v>
      </c>
      <c r="Q85">
        <v>78639</v>
      </c>
    </row>
    <row r="86" spans="3:18" x14ac:dyDescent="0.3">
      <c r="C86">
        <v>6</v>
      </c>
      <c r="D86">
        <v>642</v>
      </c>
      <c r="E86">
        <v>2</v>
      </c>
      <c r="I86">
        <v>344</v>
      </c>
      <c r="O86">
        <v>590</v>
      </c>
      <c r="P86">
        <v>590</v>
      </c>
      <c r="Q86">
        <v>36848</v>
      </c>
    </row>
    <row r="87" spans="3:18" x14ac:dyDescent="0.3">
      <c r="C87">
        <v>6</v>
      </c>
      <c r="D87" t="s">
        <v>1607</v>
      </c>
      <c r="E87">
        <v>4</v>
      </c>
      <c r="I87">
        <v>646</v>
      </c>
      <c r="Q87">
        <v>89928</v>
      </c>
    </row>
    <row r="88" spans="3:18" x14ac:dyDescent="0.3">
      <c r="C88">
        <v>6</v>
      </c>
      <c r="D88">
        <v>30</v>
      </c>
      <c r="E88">
        <v>4</v>
      </c>
      <c r="I88">
        <v>646</v>
      </c>
      <c r="Q88">
        <v>89928</v>
      </c>
    </row>
    <row r="89" spans="3:18" x14ac:dyDescent="0.3">
      <c r="C89" t="s">
        <v>1613</v>
      </c>
      <c r="E89">
        <v>37.25</v>
      </c>
      <c r="I89">
        <v>5823.63</v>
      </c>
      <c r="J89">
        <v>442</v>
      </c>
      <c r="K89">
        <v>130.5</v>
      </c>
      <c r="L89">
        <v>24</v>
      </c>
      <c r="O89">
        <v>12090</v>
      </c>
      <c r="P89">
        <v>12090</v>
      </c>
      <c r="Q89">
        <v>1755222</v>
      </c>
      <c r="R89">
        <v>13040</v>
      </c>
    </row>
    <row r="90" spans="3:18" x14ac:dyDescent="0.3">
      <c r="C90">
        <v>7</v>
      </c>
      <c r="D90" t="s">
        <v>299</v>
      </c>
      <c r="E90">
        <v>11.55</v>
      </c>
      <c r="I90">
        <v>1478</v>
      </c>
      <c r="J90">
        <v>134</v>
      </c>
      <c r="K90">
        <v>44</v>
      </c>
      <c r="O90">
        <v>405795</v>
      </c>
      <c r="P90">
        <v>405795</v>
      </c>
      <c r="Q90">
        <v>1203339</v>
      </c>
    </row>
    <row r="91" spans="3:18" x14ac:dyDescent="0.3">
      <c r="C91">
        <v>7</v>
      </c>
      <c r="D91">
        <v>101</v>
      </c>
      <c r="E91">
        <v>9.5500000000000007</v>
      </c>
      <c r="I91">
        <v>1166</v>
      </c>
      <c r="J91">
        <v>128</v>
      </c>
      <c r="K91">
        <v>44</v>
      </c>
      <c r="O91">
        <v>391277</v>
      </c>
      <c r="P91">
        <v>391277</v>
      </c>
      <c r="Q91">
        <v>1093777</v>
      </c>
    </row>
    <row r="92" spans="3:18" x14ac:dyDescent="0.3">
      <c r="C92">
        <v>7</v>
      </c>
      <c r="D92">
        <v>203</v>
      </c>
      <c r="E92">
        <v>2</v>
      </c>
      <c r="I92">
        <v>312</v>
      </c>
      <c r="J92">
        <v>6</v>
      </c>
      <c r="O92">
        <v>14518</v>
      </c>
      <c r="P92">
        <v>14518</v>
      </c>
      <c r="Q92">
        <v>109562</v>
      </c>
    </row>
    <row r="93" spans="3:18" x14ac:dyDescent="0.3">
      <c r="C93">
        <v>7</v>
      </c>
      <c r="D93" t="s">
        <v>1606</v>
      </c>
      <c r="E93">
        <v>21.7</v>
      </c>
      <c r="I93">
        <v>2051</v>
      </c>
      <c r="J93">
        <v>115.5</v>
      </c>
      <c r="K93">
        <v>35.5</v>
      </c>
      <c r="O93">
        <v>239727</v>
      </c>
      <c r="P93">
        <v>239727</v>
      </c>
      <c r="Q93">
        <v>969899</v>
      </c>
    </row>
    <row r="94" spans="3:18" x14ac:dyDescent="0.3">
      <c r="C94">
        <v>7</v>
      </c>
      <c r="D94">
        <v>303</v>
      </c>
      <c r="E94">
        <v>2</v>
      </c>
      <c r="I94">
        <v>54</v>
      </c>
      <c r="O94">
        <v>16301</v>
      </c>
      <c r="P94">
        <v>16301</v>
      </c>
      <c r="Q94">
        <v>96082</v>
      </c>
    </row>
    <row r="95" spans="3:18" x14ac:dyDescent="0.3">
      <c r="C95">
        <v>7</v>
      </c>
      <c r="D95">
        <v>304</v>
      </c>
      <c r="E95">
        <v>2</v>
      </c>
      <c r="I95">
        <v>42</v>
      </c>
      <c r="O95">
        <v>32390</v>
      </c>
      <c r="P95">
        <v>32390</v>
      </c>
      <c r="Q95">
        <v>102315</v>
      </c>
    </row>
    <row r="96" spans="3:18" x14ac:dyDescent="0.3">
      <c r="C96">
        <v>7</v>
      </c>
      <c r="D96">
        <v>305</v>
      </c>
      <c r="E96">
        <v>2</v>
      </c>
      <c r="I96">
        <v>152</v>
      </c>
      <c r="J96">
        <v>8.5</v>
      </c>
      <c r="O96">
        <v>12985</v>
      </c>
      <c r="P96">
        <v>12985</v>
      </c>
      <c r="Q96">
        <v>106184</v>
      </c>
    </row>
    <row r="97" spans="3:17" x14ac:dyDescent="0.3">
      <c r="C97">
        <v>7</v>
      </c>
      <c r="D97">
        <v>408</v>
      </c>
      <c r="E97">
        <v>10.7</v>
      </c>
      <c r="I97">
        <v>1340</v>
      </c>
      <c r="J97">
        <v>100</v>
      </c>
      <c r="K97">
        <v>35.5</v>
      </c>
      <c r="O97">
        <v>145956</v>
      </c>
      <c r="P97">
        <v>145956</v>
      </c>
      <c r="Q97">
        <v>468077</v>
      </c>
    </row>
    <row r="98" spans="3:17" x14ac:dyDescent="0.3">
      <c r="C98">
        <v>7</v>
      </c>
      <c r="D98">
        <v>409</v>
      </c>
      <c r="E98">
        <v>1</v>
      </c>
      <c r="I98">
        <v>88</v>
      </c>
      <c r="J98">
        <v>5</v>
      </c>
      <c r="O98">
        <v>10869</v>
      </c>
      <c r="P98">
        <v>10869</v>
      </c>
      <c r="Q98">
        <v>43917</v>
      </c>
    </row>
    <row r="99" spans="3:17" x14ac:dyDescent="0.3">
      <c r="C99">
        <v>7</v>
      </c>
      <c r="D99">
        <v>419</v>
      </c>
      <c r="E99">
        <v>2</v>
      </c>
      <c r="I99">
        <v>199</v>
      </c>
      <c r="J99">
        <v>2</v>
      </c>
      <c r="O99">
        <v>8606</v>
      </c>
      <c r="P99">
        <v>8606</v>
      </c>
      <c r="Q99">
        <v>104359</v>
      </c>
    </row>
    <row r="100" spans="3:17" x14ac:dyDescent="0.3">
      <c r="C100">
        <v>7</v>
      </c>
      <c r="D100">
        <v>642</v>
      </c>
      <c r="E100">
        <v>2</v>
      </c>
      <c r="I100">
        <v>176</v>
      </c>
      <c r="O100">
        <v>12620</v>
      </c>
      <c r="P100">
        <v>12620</v>
      </c>
      <c r="Q100">
        <v>48965</v>
      </c>
    </row>
    <row r="101" spans="3:17" x14ac:dyDescent="0.3">
      <c r="C101">
        <v>7</v>
      </c>
      <c r="D101" t="s">
        <v>1607</v>
      </c>
      <c r="E101">
        <v>4</v>
      </c>
      <c r="I101">
        <v>509</v>
      </c>
      <c r="O101">
        <v>32784</v>
      </c>
      <c r="P101">
        <v>32784</v>
      </c>
      <c r="Q101">
        <v>117073</v>
      </c>
    </row>
    <row r="102" spans="3:17" x14ac:dyDescent="0.3">
      <c r="C102">
        <v>7</v>
      </c>
      <c r="D102">
        <v>30</v>
      </c>
      <c r="E102">
        <v>4</v>
      </c>
      <c r="I102">
        <v>509</v>
      </c>
      <c r="O102">
        <v>32784</v>
      </c>
      <c r="P102">
        <v>32784</v>
      </c>
      <c r="Q102">
        <v>117073</v>
      </c>
    </row>
    <row r="103" spans="3:17" x14ac:dyDescent="0.3">
      <c r="C103" t="s">
        <v>1614</v>
      </c>
      <c r="E103">
        <v>37.25</v>
      </c>
      <c r="I103">
        <v>4038</v>
      </c>
      <c r="J103">
        <v>249.5</v>
      </c>
      <c r="K103">
        <v>79.5</v>
      </c>
      <c r="O103">
        <v>678306</v>
      </c>
      <c r="P103">
        <v>678306</v>
      </c>
      <c r="Q103">
        <v>2290311</v>
      </c>
    </row>
    <row r="104" spans="3:17" x14ac:dyDescent="0.3">
      <c r="C104">
        <v>8</v>
      </c>
      <c r="D104" t="s">
        <v>299</v>
      </c>
      <c r="E104">
        <v>11.55</v>
      </c>
      <c r="I104">
        <v>1446</v>
      </c>
      <c r="J104">
        <v>164</v>
      </c>
      <c r="K104">
        <v>76</v>
      </c>
      <c r="O104">
        <v>12500</v>
      </c>
      <c r="P104">
        <v>12500</v>
      </c>
      <c r="Q104">
        <v>842775</v>
      </c>
    </row>
    <row r="105" spans="3:17" x14ac:dyDescent="0.3">
      <c r="C105">
        <v>8</v>
      </c>
      <c r="D105">
        <v>101</v>
      </c>
      <c r="E105">
        <v>9.5500000000000007</v>
      </c>
      <c r="I105">
        <v>1182</v>
      </c>
      <c r="J105">
        <v>156</v>
      </c>
      <c r="K105">
        <v>76</v>
      </c>
      <c r="O105">
        <v>12500</v>
      </c>
      <c r="P105">
        <v>12500</v>
      </c>
      <c r="Q105">
        <v>744109</v>
      </c>
    </row>
    <row r="106" spans="3:17" x14ac:dyDescent="0.3">
      <c r="C106">
        <v>8</v>
      </c>
      <c r="D106">
        <v>203</v>
      </c>
      <c r="E106">
        <v>2</v>
      </c>
      <c r="I106">
        <v>264</v>
      </c>
      <c r="J106">
        <v>8</v>
      </c>
      <c r="Q106">
        <v>98666</v>
      </c>
    </row>
    <row r="107" spans="3:17" x14ac:dyDescent="0.3">
      <c r="C107">
        <v>8</v>
      </c>
      <c r="D107" t="s">
        <v>1606</v>
      </c>
      <c r="E107">
        <v>21.7</v>
      </c>
      <c r="I107">
        <v>3168</v>
      </c>
      <c r="J107">
        <v>134</v>
      </c>
      <c r="K107">
        <v>7</v>
      </c>
      <c r="O107">
        <v>14590</v>
      </c>
      <c r="P107">
        <v>14590</v>
      </c>
      <c r="Q107">
        <v>755953</v>
      </c>
    </row>
    <row r="108" spans="3:17" x14ac:dyDescent="0.3">
      <c r="C108">
        <v>8</v>
      </c>
      <c r="D108">
        <v>303</v>
      </c>
      <c r="E108">
        <v>2</v>
      </c>
      <c r="I108">
        <v>345</v>
      </c>
      <c r="Q108">
        <v>79406</v>
      </c>
    </row>
    <row r="109" spans="3:17" x14ac:dyDescent="0.3">
      <c r="C109">
        <v>8</v>
      </c>
      <c r="D109">
        <v>304</v>
      </c>
      <c r="E109">
        <v>2</v>
      </c>
      <c r="I109">
        <v>345</v>
      </c>
      <c r="Q109">
        <v>86093</v>
      </c>
    </row>
    <row r="110" spans="3:17" x14ac:dyDescent="0.3">
      <c r="C110">
        <v>8</v>
      </c>
      <c r="D110">
        <v>305</v>
      </c>
      <c r="E110">
        <v>2</v>
      </c>
      <c r="I110">
        <v>264</v>
      </c>
      <c r="J110">
        <v>12</v>
      </c>
      <c r="O110">
        <v>12500</v>
      </c>
      <c r="P110">
        <v>12500</v>
      </c>
      <c r="Q110">
        <v>83472</v>
      </c>
    </row>
    <row r="111" spans="3:17" x14ac:dyDescent="0.3">
      <c r="C111">
        <v>8</v>
      </c>
      <c r="D111">
        <v>408</v>
      </c>
      <c r="E111">
        <v>10.7</v>
      </c>
      <c r="I111">
        <v>1540</v>
      </c>
      <c r="J111">
        <v>115</v>
      </c>
      <c r="K111">
        <v>7</v>
      </c>
      <c r="Q111">
        <v>363945</v>
      </c>
    </row>
    <row r="112" spans="3:17" x14ac:dyDescent="0.3">
      <c r="C112">
        <v>8</v>
      </c>
      <c r="D112">
        <v>409</v>
      </c>
      <c r="E112">
        <v>1</v>
      </c>
      <c r="I112">
        <v>172</v>
      </c>
      <c r="J112">
        <v>4</v>
      </c>
      <c r="O112">
        <v>590</v>
      </c>
      <c r="P112">
        <v>590</v>
      </c>
      <c r="Q112">
        <v>33028</v>
      </c>
    </row>
    <row r="113" spans="3:17" x14ac:dyDescent="0.3">
      <c r="C113">
        <v>8</v>
      </c>
      <c r="D113">
        <v>419</v>
      </c>
      <c r="E113">
        <v>2</v>
      </c>
      <c r="I113">
        <v>238</v>
      </c>
      <c r="J113">
        <v>3</v>
      </c>
      <c r="Q113">
        <v>71104</v>
      </c>
    </row>
    <row r="114" spans="3:17" x14ac:dyDescent="0.3">
      <c r="C114">
        <v>8</v>
      </c>
      <c r="D114">
        <v>642</v>
      </c>
      <c r="E114">
        <v>2</v>
      </c>
      <c r="I114">
        <v>264</v>
      </c>
      <c r="O114">
        <v>1500</v>
      </c>
      <c r="P114">
        <v>1500</v>
      </c>
      <c r="Q114">
        <v>38905</v>
      </c>
    </row>
    <row r="115" spans="3:17" x14ac:dyDescent="0.3">
      <c r="C115">
        <v>8</v>
      </c>
      <c r="D115" t="s">
        <v>1607</v>
      </c>
      <c r="E115">
        <v>4</v>
      </c>
      <c r="I115">
        <v>536</v>
      </c>
      <c r="Q115">
        <v>91652</v>
      </c>
    </row>
    <row r="116" spans="3:17" x14ac:dyDescent="0.3">
      <c r="C116">
        <v>8</v>
      </c>
      <c r="D116">
        <v>30</v>
      </c>
      <c r="E116">
        <v>4</v>
      </c>
      <c r="I116">
        <v>536</v>
      </c>
      <c r="Q116">
        <v>91652</v>
      </c>
    </row>
    <row r="117" spans="3:17" x14ac:dyDescent="0.3">
      <c r="C117" t="s">
        <v>1615</v>
      </c>
      <c r="E117">
        <v>37.25</v>
      </c>
      <c r="I117">
        <v>5150</v>
      </c>
      <c r="J117">
        <v>298</v>
      </c>
      <c r="K117">
        <v>83</v>
      </c>
      <c r="O117">
        <v>27090</v>
      </c>
      <c r="P117">
        <v>27090</v>
      </c>
      <c r="Q117">
        <v>1690380</v>
      </c>
    </row>
    <row r="118" spans="3:17" x14ac:dyDescent="0.3">
      <c r="C118">
        <v>9</v>
      </c>
      <c r="D118" t="s">
        <v>299</v>
      </c>
      <c r="E118">
        <v>12.65</v>
      </c>
      <c r="I118">
        <v>1878.4</v>
      </c>
      <c r="J118">
        <v>189</v>
      </c>
      <c r="K118">
        <v>65</v>
      </c>
      <c r="L118">
        <v>12</v>
      </c>
      <c r="O118">
        <v>50000</v>
      </c>
      <c r="P118">
        <v>50000</v>
      </c>
      <c r="Q118">
        <v>927448</v>
      </c>
    </row>
    <row r="119" spans="3:17" x14ac:dyDescent="0.3">
      <c r="C119">
        <v>9</v>
      </c>
      <c r="D119">
        <v>99</v>
      </c>
      <c r="E119">
        <v>0.8</v>
      </c>
      <c r="I119">
        <v>134.4</v>
      </c>
      <c r="Q119">
        <v>22248</v>
      </c>
    </row>
    <row r="120" spans="3:17" x14ac:dyDescent="0.3">
      <c r="C120">
        <v>9</v>
      </c>
      <c r="D120">
        <v>100</v>
      </c>
      <c r="E120">
        <v>0.3</v>
      </c>
      <c r="I120">
        <v>48</v>
      </c>
      <c r="K120">
        <v>9</v>
      </c>
      <c r="Q120">
        <v>15076</v>
      </c>
    </row>
    <row r="121" spans="3:17" x14ac:dyDescent="0.3">
      <c r="C121">
        <v>9</v>
      </c>
      <c r="D121">
        <v>101</v>
      </c>
      <c r="E121">
        <v>9.5500000000000007</v>
      </c>
      <c r="I121">
        <v>1408</v>
      </c>
      <c r="J121">
        <v>176</v>
      </c>
      <c r="K121">
        <v>56</v>
      </c>
      <c r="L121">
        <v>12</v>
      </c>
      <c r="O121">
        <v>50000</v>
      </c>
      <c r="P121">
        <v>50000</v>
      </c>
      <c r="Q121">
        <v>790095</v>
      </c>
    </row>
    <row r="122" spans="3:17" x14ac:dyDescent="0.3">
      <c r="C122">
        <v>9</v>
      </c>
      <c r="D122">
        <v>203</v>
      </c>
      <c r="E122">
        <v>2</v>
      </c>
      <c r="I122">
        <v>288</v>
      </c>
      <c r="J122">
        <v>13</v>
      </c>
      <c r="Q122">
        <v>100029</v>
      </c>
    </row>
    <row r="123" spans="3:17" x14ac:dyDescent="0.3">
      <c r="C123">
        <v>9</v>
      </c>
      <c r="D123" t="s">
        <v>1606</v>
      </c>
      <c r="E123">
        <v>21.4</v>
      </c>
      <c r="I123">
        <v>3270</v>
      </c>
      <c r="J123">
        <v>185.5</v>
      </c>
      <c r="K123">
        <v>30.3</v>
      </c>
      <c r="O123">
        <v>2090</v>
      </c>
      <c r="P123">
        <v>2090</v>
      </c>
      <c r="Q123">
        <v>765728</v>
      </c>
    </row>
    <row r="124" spans="3:17" x14ac:dyDescent="0.3">
      <c r="C124">
        <v>9</v>
      </c>
      <c r="D124">
        <v>303</v>
      </c>
      <c r="E124">
        <v>2</v>
      </c>
      <c r="I124">
        <v>315</v>
      </c>
      <c r="Q124">
        <v>82408</v>
      </c>
    </row>
    <row r="125" spans="3:17" x14ac:dyDescent="0.3">
      <c r="C125">
        <v>9</v>
      </c>
      <c r="D125">
        <v>304</v>
      </c>
      <c r="E125">
        <v>2</v>
      </c>
      <c r="I125">
        <v>315</v>
      </c>
      <c r="Q125">
        <v>92102</v>
      </c>
    </row>
    <row r="126" spans="3:17" x14ac:dyDescent="0.3">
      <c r="C126">
        <v>9</v>
      </c>
      <c r="D126">
        <v>305</v>
      </c>
      <c r="E126">
        <v>1</v>
      </c>
      <c r="I126">
        <v>168</v>
      </c>
      <c r="Q126">
        <v>39270</v>
      </c>
    </row>
    <row r="127" spans="3:17" x14ac:dyDescent="0.3">
      <c r="C127">
        <v>9</v>
      </c>
      <c r="D127">
        <v>408</v>
      </c>
      <c r="E127">
        <v>11.4</v>
      </c>
      <c r="I127">
        <v>1654</v>
      </c>
      <c r="J127">
        <v>159.5</v>
      </c>
      <c r="K127">
        <v>30.3</v>
      </c>
      <c r="Q127">
        <v>400936</v>
      </c>
    </row>
    <row r="128" spans="3:17" x14ac:dyDescent="0.3">
      <c r="C128">
        <v>9</v>
      </c>
      <c r="D128">
        <v>409</v>
      </c>
      <c r="E128">
        <v>1</v>
      </c>
      <c r="I128">
        <v>164</v>
      </c>
      <c r="J128">
        <v>14</v>
      </c>
      <c r="O128">
        <v>800</v>
      </c>
      <c r="P128">
        <v>800</v>
      </c>
      <c r="Q128">
        <v>36267</v>
      </c>
    </row>
    <row r="129" spans="3:18" x14ac:dyDescent="0.3">
      <c r="C129">
        <v>9</v>
      </c>
      <c r="D129">
        <v>419</v>
      </c>
      <c r="E129">
        <v>2</v>
      </c>
      <c r="I129">
        <v>318</v>
      </c>
      <c r="J129">
        <v>12</v>
      </c>
      <c r="O129">
        <v>590</v>
      </c>
      <c r="P129">
        <v>590</v>
      </c>
      <c r="Q129">
        <v>75325</v>
      </c>
    </row>
    <row r="130" spans="3:18" x14ac:dyDescent="0.3">
      <c r="C130">
        <v>9</v>
      </c>
      <c r="D130">
        <v>642</v>
      </c>
      <c r="E130">
        <v>2</v>
      </c>
      <c r="I130">
        <v>336</v>
      </c>
      <c r="O130">
        <v>700</v>
      </c>
      <c r="P130">
        <v>700</v>
      </c>
      <c r="Q130">
        <v>39420</v>
      </c>
    </row>
    <row r="131" spans="3:18" x14ac:dyDescent="0.3">
      <c r="C131">
        <v>9</v>
      </c>
      <c r="D131" t="s">
        <v>1607</v>
      </c>
      <c r="E131">
        <v>4</v>
      </c>
      <c r="I131">
        <v>614</v>
      </c>
      <c r="Q131">
        <v>89522</v>
      </c>
    </row>
    <row r="132" spans="3:18" x14ac:dyDescent="0.3">
      <c r="C132">
        <v>9</v>
      </c>
      <c r="D132">
        <v>30</v>
      </c>
      <c r="E132">
        <v>4</v>
      </c>
      <c r="I132">
        <v>614</v>
      </c>
      <c r="Q132">
        <v>89522</v>
      </c>
    </row>
    <row r="133" spans="3:18" x14ac:dyDescent="0.3">
      <c r="C133" t="s">
        <v>1616</v>
      </c>
      <c r="E133">
        <v>38.049999999999997</v>
      </c>
      <c r="I133">
        <v>5762.4</v>
      </c>
      <c r="J133">
        <v>374.5</v>
      </c>
      <c r="K133">
        <v>95.3</v>
      </c>
      <c r="L133">
        <v>12</v>
      </c>
      <c r="O133">
        <v>52090</v>
      </c>
      <c r="P133">
        <v>52090</v>
      </c>
      <c r="Q133">
        <v>1782698</v>
      </c>
    </row>
    <row r="134" spans="3:18" x14ac:dyDescent="0.3">
      <c r="C134">
        <v>10</v>
      </c>
      <c r="D134" t="s">
        <v>299</v>
      </c>
      <c r="E134">
        <v>12.65</v>
      </c>
      <c r="I134">
        <v>2080.8000000000002</v>
      </c>
      <c r="J134">
        <v>195</v>
      </c>
      <c r="K134">
        <v>88</v>
      </c>
      <c r="L134">
        <v>12</v>
      </c>
      <c r="Q134">
        <v>912371</v>
      </c>
    </row>
    <row r="135" spans="3:18" x14ac:dyDescent="0.3">
      <c r="C135">
        <v>10</v>
      </c>
      <c r="D135">
        <v>99</v>
      </c>
      <c r="E135">
        <v>0.8</v>
      </c>
      <c r="I135">
        <v>140.80000000000001</v>
      </c>
      <c r="Q135">
        <v>23648</v>
      </c>
    </row>
    <row r="136" spans="3:18" x14ac:dyDescent="0.3">
      <c r="C136">
        <v>10</v>
      </c>
      <c r="D136">
        <v>100</v>
      </c>
      <c r="E136">
        <v>0.3</v>
      </c>
      <c r="I136">
        <v>56</v>
      </c>
      <c r="K136">
        <v>8</v>
      </c>
      <c r="Q136">
        <v>14582</v>
      </c>
    </row>
    <row r="137" spans="3:18" x14ac:dyDescent="0.3">
      <c r="C137">
        <v>10</v>
      </c>
      <c r="D137">
        <v>101</v>
      </c>
      <c r="E137">
        <v>9.5500000000000007</v>
      </c>
      <c r="I137">
        <v>1532</v>
      </c>
      <c r="J137">
        <v>180</v>
      </c>
      <c r="K137">
        <v>80</v>
      </c>
      <c r="L137">
        <v>12</v>
      </c>
      <c r="Q137">
        <v>775189</v>
      </c>
    </row>
    <row r="138" spans="3:18" x14ac:dyDescent="0.3">
      <c r="C138">
        <v>10</v>
      </c>
      <c r="D138">
        <v>203</v>
      </c>
      <c r="E138">
        <v>2</v>
      </c>
      <c r="I138">
        <v>352</v>
      </c>
      <c r="J138">
        <v>15</v>
      </c>
      <c r="Q138">
        <v>98952</v>
      </c>
    </row>
    <row r="139" spans="3:18" x14ac:dyDescent="0.3">
      <c r="C139">
        <v>10</v>
      </c>
      <c r="D139" t="s">
        <v>1606</v>
      </c>
      <c r="E139">
        <v>22.4</v>
      </c>
      <c r="I139">
        <v>3382</v>
      </c>
      <c r="J139">
        <v>274.5</v>
      </c>
      <c r="K139">
        <v>3</v>
      </c>
      <c r="O139">
        <v>14596</v>
      </c>
      <c r="P139">
        <v>14596</v>
      </c>
      <c r="Q139">
        <v>784564</v>
      </c>
      <c r="R139">
        <v>2000</v>
      </c>
    </row>
    <row r="140" spans="3:18" x14ac:dyDescent="0.3">
      <c r="C140">
        <v>10</v>
      </c>
      <c r="D140">
        <v>303</v>
      </c>
      <c r="E140">
        <v>2</v>
      </c>
      <c r="I140">
        <v>330</v>
      </c>
      <c r="Q140">
        <v>84077</v>
      </c>
      <c r="R140">
        <v>2000</v>
      </c>
    </row>
    <row r="141" spans="3:18" x14ac:dyDescent="0.3">
      <c r="C141">
        <v>10</v>
      </c>
      <c r="D141">
        <v>304</v>
      </c>
      <c r="E141">
        <v>2</v>
      </c>
      <c r="I141">
        <v>330</v>
      </c>
      <c r="Q141">
        <v>91982</v>
      </c>
    </row>
    <row r="142" spans="3:18" x14ac:dyDescent="0.3">
      <c r="C142">
        <v>10</v>
      </c>
      <c r="D142">
        <v>305</v>
      </c>
      <c r="E142">
        <v>1</v>
      </c>
      <c r="I142">
        <v>176</v>
      </c>
      <c r="J142">
        <v>14</v>
      </c>
      <c r="O142">
        <v>500</v>
      </c>
      <c r="P142">
        <v>500</v>
      </c>
      <c r="Q142">
        <v>44261</v>
      </c>
    </row>
    <row r="143" spans="3:18" x14ac:dyDescent="0.3">
      <c r="C143">
        <v>10</v>
      </c>
      <c r="D143">
        <v>408</v>
      </c>
      <c r="E143">
        <v>12.4</v>
      </c>
      <c r="I143">
        <v>1844</v>
      </c>
      <c r="J143">
        <v>224.5</v>
      </c>
      <c r="K143">
        <v>3</v>
      </c>
      <c r="O143">
        <v>13006</v>
      </c>
      <c r="P143">
        <v>13006</v>
      </c>
      <c r="Q143">
        <v>445303</v>
      </c>
    </row>
    <row r="144" spans="3:18" x14ac:dyDescent="0.3">
      <c r="C144">
        <v>10</v>
      </c>
      <c r="D144">
        <v>409</v>
      </c>
      <c r="E144">
        <v>1</v>
      </c>
      <c r="I144">
        <v>176</v>
      </c>
      <c r="J144">
        <v>23</v>
      </c>
      <c r="O144">
        <v>500</v>
      </c>
      <c r="P144">
        <v>500</v>
      </c>
      <c r="Q144">
        <v>40635</v>
      </c>
    </row>
    <row r="145" spans="3:18" x14ac:dyDescent="0.3">
      <c r="C145">
        <v>10</v>
      </c>
      <c r="D145">
        <v>419</v>
      </c>
      <c r="E145">
        <v>2</v>
      </c>
      <c r="I145">
        <v>174</v>
      </c>
      <c r="J145">
        <v>13</v>
      </c>
      <c r="Q145">
        <v>38996</v>
      </c>
    </row>
    <row r="146" spans="3:18" x14ac:dyDescent="0.3">
      <c r="C146">
        <v>10</v>
      </c>
      <c r="D146">
        <v>642</v>
      </c>
      <c r="E146">
        <v>2</v>
      </c>
      <c r="I146">
        <v>352</v>
      </c>
      <c r="O146">
        <v>590</v>
      </c>
      <c r="P146">
        <v>590</v>
      </c>
      <c r="Q146">
        <v>39310</v>
      </c>
    </row>
    <row r="147" spans="3:18" x14ac:dyDescent="0.3">
      <c r="C147">
        <v>10</v>
      </c>
      <c r="D147" t="s">
        <v>1607</v>
      </c>
      <c r="E147">
        <v>4</v>
      </c>
      <c r="I147">
        <v>664</v>
      </c>
      <c r="Q147">
        <v>89392</v>
      </c>
    </row>
    <row r="148" spans="3:18" x14ac:dyDescent="0.3">
      <c r="C148">
        <v>10</v>
      </c>
      <c r="D148">
        <v>30</v>
      </c>
      <c r="E148">
        <v>4</v>
      </c>
      <c r="I148">
        <v>664</v>
      </c>
      <c r="Q148">
        <v>89392</v>
      </c>
    </row>
    <row r="149" spans="3:18" x14ac:dyDescent="0.3">
      <c r="C149" t="s">
        <v>1617</v>
      </c>
      <c r="E149">
        <v>39.049999999999997</v>
      </c>
      <c r="I149">
        <v>6126.8</v>
      </c>
      <c r="J149">
        <v>469.5</v>
      </c>
      <c r="K149">
        <v>91</v>
      </c>
      <c r="L149">
        <v>12</v>
      </c>
      <c r="O149">
        <v>14596</v>
      </c>
      <c r="P149">
        <v>14596</v>
      </c>
      <c r="Q149">
        <v>1786327</v>
      </c>
      <c r="R149">
        <v>2000</v>
      </c>
    </row>
    <row r="150" spans="3:18" x14ac:dyDescent="0.3">
      <c r="C150">
        <v>11</v>
      </c>
      <c r="D150" t="s">
        <v>299</v>
      </c>
      <c r="E150">
        <v>12.65</v>
      </c>
      <c r="I150">
        <v>2042.8</v>
      </c>
      <c r="J150">
        <v>183</v>
      </c>
      <c r="K150">
        <v>48</v>
      </c>
      <c r="L150">
        <v>12</v>
      </c>
      <c r="N150">
        <v>45000</v>
      </c>
      <c r="O150">
        <v>161145</v>
      </c>
      <c r="P150">
        <v>206145</v>
      </c>
      <c r="Q150">
        <v>1052151</v>
      </c>
    </row>
    <row r="151" spans="3:18" x14ac:dyDescent="0.3">
      <c r="C151">
        <v>11</v>
      </c>
      <c r="D151">
        <v>99</v>
      </c>
      <c r="E151">
        <v>0.8</v>
      </c>
      <c r="I151">
        <v>140.80000000000001</v>
      </c>
      <c r="O151">
        <v>5542</v>
      </c>
      <c r="P151">
        <v>5542</v>
      </c>
      <c r="Q151">
        <v>29190</v>
      </c>
    </row>
    <row r="152" spans="3:18" x14ac:dyDescent="0.3">
      <c r="C152">
        <v>11</v>
      </c>
      <c r="D152">
        <v>100</v>
      </c>
      <c r="E152">
        <v>0.3</v>
      </c>
      <c r="I152">
        <v>48</v>
      </c>
      <c r="O152">
        <v>2340</v>
      </c>
      <c r="P152">
        <v>2340</v>
      </c>
      <c r="Q152">
        <v>14538</v>
      </c>
    </row>
    <row r="153" spans="3:18" x14ac:dyDescent="0.3">
      <c r="C153">
        <v>11</v>
      </c>
      <c r="D153">
        <v>101</v>
      </c>
      <c r="E153">
        <v>9.5500000000000007</v>
      </c>
      <c r="I153">
        <v>1510</v>
      </c>
      <c r="J153">
        <v>168</v>
      </c>
      <c r="K153">
        <v>48</v>
      </c>
      <c r="L153">
        <v>12</v>
      </c>
      <c r="N153">
        <v>45000</v>
      </c>
      <c r="O153">
        <v>129226</v>
      </c>
      <c r="P153">
        <v>174226</v>
      </c>
      <c r="Q153">
        <v>885397</v>
      </c>
    </row>
    <row r="154" spans="3:18" x14ac:dyDescent="0.3">
      <c r="C154">
        <v>11</v>
      </c>
      <c r="D154">
        <v>203</v>
      </c>
      <c r="E154">
        <v>2</v>
      </c>
      <c r="I154">
        <v>344</v>
      </c>
      <c r="J154">
        <v>15</v>
      </c>
      <c r="O154">
        <v>24037</v>
      </c>
      <c r="P154">
        <v>24037</v>
      </c>
      <c r="Q154">
        <v>123026</v>
      </c>
    </row>
    <row r="155" spans="3:18" x14ac:dyDescent="0.3">
      <c r="C155">
        <v>11</v>
      </c>
      <c r="D155" t="s">
        <v>1606</v>
      </c>
      <c r="E155">
        <v>21.4</v>
      </c>
      <c r="I155">
        <v>3561.5</v>
      </c>
      <c r="J155">
        <v>171</v>
      </c>
      <c r="K155">
        <v>4.75</v>
      </c>
      <c r="O155">
        <v>220040</v>
      </c>
      <c r="P155">
        <v>220040</v>
      </c>
      <c r="Q155">
        <v>995549</v>
      </c>
    </row>
    <row r="156" spans="3:18" x14ac:dyDescent="0.3">
      <c r="C156">
        <v>11</v>
      </c>
      <c r="D156">
        <v>303</v>
      </c>
      <c r="E156">
        <v>2</v>
      </c>
      <c r="I156">
        <v>330</v>
      </c>
      <c r="O156">
        <v>15301</v>
      </c>
      <c r="P156">
        <v>15301</v>
      </c>
      <c r="Q156">
        <v>96507</v>
      </c>
    </row>
    <row r="157" spans="3:18" x14ac:dyDescent="0.3">
      <c r="C157">
        <v>11</v>
      </c>
      <c r="D157">
        <v>304</v>
      </c>
      <c r="E157">
        <v>2</v>
      </c>
      <c r="I157">
        <v>330</v>
      </c>
      <c r="O157">
        <v>16390</v>
      </c>
      <c r="P157">
        <v>16390</v>
      </c>
      <c r="Q157">
        <v>109279</v>
      </c>
    </row>
    <row r="158" spans="3:18" x14ac:dyDescent="0.3">
      <c r="C158">
        <v>11</v>
      </c>
      <c r="D158">
        <v>305</v>
      </c>
      <c r="E158">
        <v>1</v>
      </c>
      <c r="I158">
        <v>176</v>
      </c>
      <c r="O158">
        <v>13485</v>
      </c>
      <c r="P158">
        <v>13485</v>
      </c>
      <c r="Q158">
        <v>52755</v>
      </c>
    </row>
    <row r="159" spans="3:18" x14ac:dyDescent="0.3">
      <c r="C159">
        <v>11</v>
      </c>
      <c r="D159">
        <v>408</v>
      </c>
      <c r="E159">
        <v>12.4</v>
      </c>
      <c r="I159">
        <v>2055.5</v>
      </c>
      <c r="J159">
        <v>165</v>
      </c>
      <c r="K159">
        <v>4.75</v>
      </c>
      <c r="O159">
        <v>142653</v>
      </c>
      <c r="P159">
        <v>142653</v>
      </c>
      <c r="Q159">
        <v>588355</v>
      </c>
    </row>
    <row r="160" spans="3:18" x14ac:dyDescent="0.3">
      <c r="C160">
        <v>11</v>
      </c>
      <c r="D160">
        <v>409</v>
      </c>
      <c r="E160">
        <v>1</v>
      </c>
      <c r="I160">
        <v>160</v>
      </c>
      <c r="J160">
        <v>4</v>
      </c>
      <c r="O160">
        <v>10869</v>
      </c>
      <c r="P160">
        <v>10869</v>
      </c>
      <c r="Q160">
        <v>43429</v>
      </c>
    </row>
    <row r="161" spans="3:17" x14ac:dyDescent="0.3">
      <c r="C161">
        <v>11</v>
      </c>
      <c r="D161">
        <v>419</v>
      </c>
      <c r="E161">
        <v>1</v>
      </c>
      <c r="I161">
        <v>174</v>
      </c>
      <c r="J161">
        <v>2</v>
      </c>
      <c r="O161">
        <v>8856</v>
      </c>
      <c r="P161">
        <v>8856</v>
      </c>
      <c r="Q161">
        <v>53803</v>
      </c>
    </row>
    <row r="162" spans="3:17" x14ac:dyDescent="0.3">
      <c r="C162">
        <v>11</v>
      </c>
      <c r="D162">
        <v>642</v>
      </c>
      <c r="E162">
        <v>2</v>
      </c>
      <c r="I162">
        <v>336</v>
      </c>
      <c r="O162">
        <v>12486</v>
      </c>
      <c r="P162">
        <v>12486</v>
      </c>
      <c r="Q162">
        <v>51421</v>
      </c>
    </row>
    <row r="163" spans="3:17" x14ac:dyDescent="0.3">
      <c r="C163">
        <v>11</v>
      </c>
      <c r="D163" t="s">
        <v>1607</v>
      </c>
      <c r="E163">
        <v>4</v>
      </c>
      <c r="I163">
        <v>682</v>
      </c>
      <c r="O163">
        <v>28534</v>
      </c>
      <c r="P163">
        <v>28534</v>
      </c>
      <c r="Q163">
        <v>120294</v>
      </c>
    </row>
    <row r="164" spans="3:17" x14ac:dyDescent="0.3">
      <c r="C164">
        <v>11</v>
      </c>
      <c r="D164">
        <v>30</v>
      </c>
      <c r="E164">
        <v>4</v>
      </c>
      <c r="I164">
        <v>682</v>
      </c>
      <c r="O164">
        <v>28534</v>
      </c>
      <c r="P164">
        <v>28534</v>
      </c>
      <c r="Q164">
        <v>120294</v>
      </c>
    </row>
    <row r="165" spans="3:17" x14ac:dyDescent="0.3">
      <c r="C165" t="s">
        <v>1618</v>
      </c>
      <c r="E165">
        <v>38.049999999999997</v>
      </c>
      <c r="I165">
        <v>6286.3</v>
      </c>
      <c r="J165">
        <v>354</v>
      </c>
      <c r="K165">
        <v>52.75</v>
      </c>
      <c r="L165">
        <v>12</v>
      </c>
      <c r="N165">
        <v>45000</v>
      </c>
      <c r="O165">
        <v>409719</v>
      </c>
      <c r="P165">
        <v>454719</v>
      </c>
      <c r="Q165">
        <v>2167994</v>
      </c>
    </row>
    <row r="166" spans="3:17" x14ac:dyDescent="0.3">
      <c r="C166">
        <v>12</v>
      </c>
      <c r="D166" t="s">
        <v>299</v>
      </c>
      <c r="E166">
        <v>12.65</v>
      </c>
      <c r="I166">
        <v>1721.2</v>
      </c>
      <c r="J166">
        <v>159</v>
      </c>
      <c r="K166">
        <v>44</v>
      </c>
      <c r="L166">
        <v>12</v>
      </c>
      <c r="O166">
        <v>317686</v>
      </c>
      <c r="P166">
        <v>317686</v>
      </c>
      <c r="Q166">
        <v>1192925</v>
      </c>
    </row>
    <row r="167" spans="3:17" x14ac:dyDescent="0.3">
      <c r="C167">
        <v>12</v>
      </c>
      <c r="D167">
        <v>99</v>
      </c>
      <c r="E167">
        <v>0.8</v>
      </c>
      <c r="I167">
        <v>108.8</v>
      </c>
      <c r="Q167">
        <v>25406</v>
      </c>
    </row>
    <row r="168" spans="3:17" x14ac:dyDescent="0.3">
      <c r="C168">
        <v>12</v>
      </c>
      <c r="D168">
        <v>100</v>
      </c>
      <c r="E168">
        <v>0.3</v>
      </c>
      <c r="I168">
        <v>10.4</v>
      </c>
      <c r="Q168">
        <v>13142</v>
      </c>
    </row>
    <row r="169" spans="3:17" x14ac:dyDescent="0.3">
      <c r="C169">
        <v>12</v>
      </c>
      <c r="D169">
        <v>101</v>
      </c>
      <c r="E169">
        <v>9.5500000000000007</v>
      </c>
      <c r="I169">
        <v>1326</v>
      </c>
      <c r="J169">
        <v>144</v>
      </c>
      <c r="K169">
        <v>44</v>
      </c>
      <c r="L169">
        <v>12</v>
      </c>
      <c r="O169">
        <v>307686</v>
      </c>
      <c r="P169">
        <v>307686</v>
      </c>
      <c r="Q169">
        <v>1045168</v>
      </c>
    </row>
    <row r="170" spans="3:17" x14ac:dyDescent="0.3">
      <c r="C170">
        <v>12</v>
      </c>
      <c r="D170">
        <v>203</v>
      </c>
      <c r="E170">
        <v>2</v>
      </c>
      <c r="I170">
        <v>276</v>
      </c>
      <c r="J170">
        <v>15</v>
      </c>
      <c r="O170">
        <v>10000</v>
      </c>
      <c r="P170">
        <v>10000</v>
      </c>
      <c r="Q170">
        <v>109209</v>
      </c>
    </row>
    <row r="171" spans="3:17" x14ac:dyDescent="0.3">
      <c r="C171">
        <v>12</v>
      </c>
      <c r="D171" t="s">
        <v>1606</v>
      </c>
      <c r="E171">
        <v>21.4</v>
      </c>
      <c r="I171">
        <v>2677</v>
      </c>
      <c r="J171">
        <v>279.75</v>
      </c>
      <c r="K171">
        <v>16.5</v>
      </c>
      <c r="O171">
        <v>14930</v>
      </c>
      <c r="P171">
        <v>14930</v>
      </c>
      <c r="Q171">
        <v>813437</v>
      </c>
    </row>
    <row r="172" spans="3:17" x14ac:dyDescent="0.3">
      <c r="C172">
        <v>12</v>
      </c>
      <c r="D172">
        <v>303</v>
      </c>
      <c r="E172">
        <v>2</v>
      </c>
      <c r="I172">
        <v>270</v>
      </c>
      <c r="J172">
        <v>37.25</v>
      </c>
      <c r="Q172">
        <v>88135</v>
      </c>
    </row>
    <row r="173" spans="3:17" x14ac:dyDescent="0.3">
      <c r="C173">
        <v>12</v>
      </c>
      <c r="D173">
        <v>304</v>
      </c>
      <c r="E173">
        <v>2</v>
      </c>
      <c r="I173">
        <v>300</v>
      </c>
      <c r="J173">
        <v>52</v>
      </c>
      <c r="Q173">
        <v>103706</v>
      </c>
    </row>
    <row r="174" spans="3:17" x14ac:dyDescent="0.3">
      <c r="C174">
        <v>12</v>
      </c>
      <c r="D174">
        <v>305</v>
      </c>
      <c r="E174">
        <v>1</v>
      </c>
      <c r="I174">
        <v>110</v>
      </c>
      <c r="J174">
        <v>4</v>
      </c>
      <c r="Q174">
        <v>40524</v>
      </c>
    </row>
    <row r="175" spans="3:17" x14ac:dyDescent="0.3">
      <c r="C175">
        <v>12</v>
      </c>
      <c r="D175">
        <v>408</v>
      </c>
      <c r="E175">
        <v>12.4</v>
      </c>
      <c r="I175">
        <v>1517</v>
      </c>
      <c r="J175">
        <v>172.5</v>
      </c>
      <c r="K175">
        <v>16.5</v>
      </c>
      <c r="O175">
        <v>7930</v>
      </c>
      <c r="P175">
        <v>7930</v>
      </c>
      <c r="Q175">
        <v>471912</v>
      </c>
    </row>
    <row r="176" spans="3:17" x14ac:dyDescent="0.3">
      <c r="C176">
        <v>12</v>
      </c>
      <c r="D176">
        <v>409</v>
      </c>
      <c r="E176">
        <v>1</v>
      </c>
      <c r="I176">
        <v>128</v>
      </c>
      <c r="J176">
        <v>4</v>
      </c>
      <c r="O176">
        <v>2500</v>
      </c>
      <c r="P176">
        <v>2500</v>
      </c>
      <c r="Q176">
        <v>35307</v>
      </c>
    </row>
    <row r="177" spans="3:17" x14ac:dyDescent="0.3">
      <c r="C177">
        <v>12</v>
      </c>
      <c r="D177">
        <v>419</v>
      </c>
      <c r="E177">
        <v>1</v>
      </c>
      <c r="I177">
        <v>128</v>
      </c>
      <c r="J177">
        <v>10</v>
      </c>
      <c r="O177">
        <v>2500</v>
      </c>
      <c r="P177">
        <v>2500</v>
      </c>
      <c r="Q177">
        <v>32773</v>
      </c>
    </row>
    <row r="178" spans="3:17" x14ac:dyDescent="0.3">
      <c r="C178">
        <v>12</v>
      </c>
      <c r="D178">
        <v>642</v>
      </c>
      <c r="E178">
        <v>2</v>
      </c>
      <c r="I178">
        <v>224</v>
      </c>
      <c r="O178">
        <v>2000</v>
      </c>
      <c r="P178">
        <v>2000</v>
      </c>
      <c r="Q178">
        <v>41080</v>
      </c>
    </row>
    <row r="179" spans="3:17" x14ac:dyDescent="0.3">
      <c r="C179">
        <v>12</v>
      </c>
      <c r="D179" t="s">
        <v>1607</v>
      </c>
      <c r="E179">
        <v>4</v>
      </c>
      <c r="I179">
        <v>540</v>
      </c>
      <c r="O179">
        <v>5000</v>
      </c>
      <c r="P179">
        <v>5000</v>
      </c>
      <c r="Q179">
        <v>96413</v>
      </c>
    </row>
    <row r="180" spans="3:17" x14ac:dyDescent="0.3">
      <c r="C180">
        <v>12</v>
      </c>
      <c r="D180">
        <v>30</v>
      </c>
      <c r="E180">
        <v>4</v>
      </c>
      <c r="I180">
        <v>540</v>
      </c>
      <c r="O180">
        <v>5000</v>
      </c>
      <c r="P180">
        <v>5000</v>
      </c>
      <c r="Q180">
        <v>96413</v>
      </c>
    </row>
    <row r="181" spans="3:17" x14ac:dyDescent="0.3">
      <c r="C181" t="s">
        <v>1619</v>
      </c>
      <c r="E181">
        <v>38.049999999999997</v>
      </c>
      <c r="I181">
        <v>4938.2</v>
      </c>
      <c r="J181">
        <v>438.75</v>
      </c>
      <c r="K181">
        <v>60.5</v>
      </c>
      <c r="L181">
        <v>12</v>
      </c>
      <c r="O181">
        <v>337616</v>
      </c>
      <c r="P181">
        <v>337616</v>
      </c>
      <c r="Q181">
        <v>2102775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1635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329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67529237</v>
      </c>
      <c r="C3" s="344">
        <f t="shared" ref="C3:Z3" si="0">SUBTOTAL(9,C6:C1048576)</f>
        <v>7</v>
      </c>
      <c r="D3" s="344"/>
      <c r="E3" s="344">
        <f>SUBTOTAL(9,E6:E1048576)/4</f>
        <v>74683072.030000001</v>
      </c>
      <c r="F3" s="344"/>
      <c r="G3" s="344">
        <f t="shared" si="0"/>
        <v>8</v>
      </c>
      <c r="H3" s="344">
        <f>SUBTOTAL(9,H6:H1048576)/4</f>
        <v>74646424.360000014</v>
      </c>
      <c r="I3" s="347">
        <f>IF(B3&lt;&gt;0,H3/B3,"")</f>
        <v>1.1053941622352406</v>
      </c>
      <c r="J3" s="345">
        <f>IF(E3&lt;&gt;0,H3/E3,"")</f>
        <v>0.99950929080708861</v>
      </c>
      <c r="K3" s="346">
        <f t="shared" si="0"/>
        <v>124162140.01999919</v>
      </c>
      <c r="L3" s="346"/>
      <c r="M3" s="344">
        <f t="shared" si="0"/>
        <v>2.4201709168455632</v>
      </c>
      <c r="N3" s="344">
        <f t="shared" si="0"/>
        <v>102606092.11999904</v>
      </c>
      <c r="O3" s="344"/>
      <c r="P3" s="344">
        <f t="shared" si="0"/>
        <v>2</v>
      </c>
      <c r="Q3" s="344">
        <f t="shared" si="0"/>
        <v>99685311.739999786</v>
      </c>
      <c r="R3" s="347">
        <f>IF(K3&lt;&gt;0,Q3/K3,"")</f>
        <v>0.80286399480504411</v>
      </c>
      <c r="S3" s="347">
        <f>IF(N3&lt;&gt;0,Q3/N3,"")</f>
        <v>0.97153404520480746</v>
      </c>
      <c r="T3" s="343">
        <f t="shared" si="0"/>
        <v>0</v>
      </c>
      <c r="U3" s="346"/>
      <c r="V3" s="344">
        <f t="shared" si="0"/>
        <v>0</v>
      </c>
      <c r="W3" s="344">
        <f t="shared" si="0"/>
        <v>2388368.4</v>
      </c>
      <c r="X3" s="344"/>
      <c r="Y3" s="344">
        <f t="shared" si="0"/>
        <v>2</v>
      </c>
      <c r="Z3" s="344">
        <f t="shared" si="0"/>
        <v>2605492.7999999998</v>
      </c>
      <c r="AA3" s="347" t="str">
        <f>IF(T3&lt;&gt;0,Z3/T3,"")</f>
        <v/>
      </c>
      <c r="AB3" s="345">
        <f>IF(W3&lt;&gt;0,Z3/W3,"")</f>
        <v>1.0909090909090908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2016</v>
      </c>
      <c r="F5" s="867"/>
      <c r="G5" s="867"/>
      <c r="H5" s="867">
        <v>2017</v>
      </c>
      <c r="I5" s="868" t="s">
        <v>281</v>
      </c>
      <c r="J5" s="869" t="s">
        <v>2</v>
      </c>
      <c r="K5" s="866">
        <v>2015</v>
      </c>
      <c r="L5" s="867"/>
      <c r="M5" s="867"/>
      <c r="N5" s="867">
        <v>2016</v>
      </c>
      <c r="O5" s="867"/>
      <c r="P5" s="867"/>
      <c r="Q5" s="867">
        <v>2017</v>
      </c>
      <c r="R5" s="868" t="s">
        <v>281</v>
      </c>
      <c r="S5" s="869" t="s">
        <v>2</v>
      </c>
      <c r="T5" s="866">
        <v>2015</v>
      </c>
      <c r="U5" s="867"/>
      <c r="V5" s="867"/>
      <c r="W5" s="867">
        <v>2016</v>
      </c>
      <c r="X5" s="867"/>
      <c r="Y5" s="867"/>
      <c r="Z5" s="867">
        <v>2017</v>
      </c>
      <c r="AA5" s="868" t="s">
        <v>281</v>
      </c>
      <c r="AB5" s="869" t="s">
        <v>2</v>
      </c>
    </row>
    <row r="6" spans="1:28" ht="14.4" customHeight="1" x14ac:dyDescent="0.3">
      <c r="A6" s="870" t="s">
        <v>1633</v>
      </c>
      <c r="B6" s="871">
        <v>67529237.000000015</v>
      </c>
      <c r="C6" s="872">
        <v>1</v>
      </c>
      <c r="D6" s="872">
        <v>0.90421075572351506</v>
      </c>
      <c r="E6" s="871">
        <v>74683072.030000001</v>
      </c>
      <c r="F6" s="872">
        <v>1.1059368556170712</v>
      </c>
      <c r="G6" s="872">
        <v>1</v>
      </c>
      <c r="H6" s="871">
        <v>74646424.360000014</v>
      </c>
      <c r="I6" s="872">
        <v>1.1053941622352403</v>
      </c>
      <c r="J6" s="872">
        <v>0.99950929080708861</v>
      </c>
      <c r="K6" s="871">
        <v>62081070.009999596</v>
      </c>
      <c r="L6" s="872">
        <v>1</v>
      </c>
      <c r="M6" s="872">
        <v>1.2100854584227816</v>
      </c>
      <c r="N6" s="871">
        <v>51303046.059999518</v>
      </c>
      <c r="O6" s="872">
        <v>0.8263879158612436</v>
      </c>
      <c r="P6" s="872">
        <v>1</v>
      </c>
      <c r="Q6" s="871">
        <v>49842655.869999893</v>
      </c>
      <c r="R6" s="872">
        <v>0.80286399480504411</v>
      </c>
      <c r="S6" s="872">
        <v>0.97153404520480746</v>
      </c>
      <c r="T6" s="871"/>
      <c r="U6" s="872"/>
      <c r="V6" s="872"/>
      <c r="W6" s="871">
        <v>1194184.2</v>
      </c>
      <c r="X6" s="872"/>
      <c r="Y6" s="872">
        <v>1</v>
      </c>
      <c r="Z6" s="871">
        <v>1302746.3999999999</v>
      </c>
      <c r="AA6" s="872"/>
      <c r="AB6" s="873">
        <v>1.0909090909090908</v>
      </c>
    </row>
    <row r="7" spans="1:28" ht="14.4" customHeight="1" thickBot="1" x14ac:dyDescent="0.35">
      <c r="A7" s="877" t="s">
        <v>1634</v>
      </c>
      <c r="B7" s="874">
        <v>67529237.000000015</v>
      </c>
      <c r="C7" s="875">
        <v>1</v>
      </c>
      <c r="D7" s="875">
        <v>0.90421075572351506</v>
      </c>
      <c r="E7" s="874">
        <v>74683072.030000001</v>
      </c>
      <c r="F7" s="875">
        <v>1.1059368556170712</v>
      </c>
      <c r="G7" s="875">
        <v>1</v>
      </c>
      <c r="H7" s="874">
        <v>74646424.360000014</v>
      </c>
      <c r="I7" s="875">
        <v>1.1053941622352403</v>
      </c>
      <c r="J7" s="875">
        <v>0.99950929080708861</v>
      </c>
      <c r="K7" s="874">
        <v>62081070.009999596</v>
      </c>
      <c r="L7" s="875">
        <v>1</v>
      </c>
      <c r="M7" s="875">
        <v>1.2100854584227816</v>
      </c>
      <c r="N7" s="874">
        <v>51303046.059999518</v>
      </c>
      <c r="O7" s="875">
        <v>0.8263879158612436</v>
      </c>
      <c r="P7" s="875">
        <v>1</v>
      </c>
      <c r="Q7" s="874">
        <v>49842655.869999893</v>
      </c>
      <c r="R7" s="875">
        <v>0.80286399480504411</v>
      </c>
      <c r="S7" s="875">
        <v>0.97153404520480746</v>
      </c>
      <c r="T7" s="874"/>
      <c r="U7" s="875"/>
      <c r="V7" s="875"/>
      <c r="W7" s="874">
        <v>1194184.2</v>
      </c>
      <c r="X7" s="875"/>
      <c r="Y7" s="875">
        <v>1</v>
      </c>
      <c r="Z7" s="874">
        <v>1302746.3999999999</v>
      </c>
      <c r="AA7" s="875"/>
      <c r="AB7" s="876">
        <v>1.0909090909090908</v>
      </c>
    </row>
    <row r="8" spans="1:28" ht="14.4" customHeight="1" thickBot="1" x14ac:dyDescent="0.35"/>
    <row r="9" spans="1:28" ht="14.4" customHeight="1" x14ac:dyDescent="0.3">
      <c r="A9" s="870" t="s">
        <v>570</v>
      </c>
      <c r="B9" s="871">
        <v>16966397</v>
      </c>
      <c r="C9" s="872">
        <v>1</v>
      </c>
      <c r="D9" s="872">
        <v>0.92965784460919909</v>
      </c>
      <c r="E9" s="871">
        <v>18250152.030000001</v>
      </c>
      <c r="F9" s="872">
        <v>1.0756645639024007</v>
      </c>
      <c r="G9" s="872">
        <v>1</v>
      </c>
      <c r="H9" s="871">
        <v>18205599.359999999</v>
      </c>
      <c r="I9" s="872">
        <v>1.0730386280599233</v>
      </c>
      <c r="J9" s="873">
        <v>0.99755877814460037</v>
      </c>
    </row>
    <row r="10" spans="1:28" ht="14.4" customHeight="1" x14ac:dyDescent="0.3">
      <c r="A10" s="885" t="s">
        <v>1636</v>
      </c>
      <c r="B10" s="878">
        <v>20825</v>
      </c>
      <c r="C10" s="879">
        <v>1</v>
      </c>
      <c r="D10" s="879">
        <v>0.49524375743162902</v>
      </c>
      <c r="E10" s="878">
        <v>42050</v>
      </c>
      <c r="F10" s="879">
        <v>2.0192076830732293</v>
      </c>
      <c r="G10" s="879">
        <v>1</v>
      </c>
      <c r="H10" s="878">
        <v>53118.33</v>
      </c>
      <c r="I10" s="879">
        <v>2.5507001200480195</v>
      </c>
      <c r="J10" s="880">
        <v>1.2632183115338882</v>
      </c>
    </row>
    <row r="11" spans="1:28" ht="14.4" customHeight="1" x14ac:dyDescent="0.3">
      <c r="A11" s="885" t="s">
        <v>1637</v>
      </c>
      <c r="B11" s="878">
        <v>16945572</v>
      </c>
      <c r="C11" s="879">
        <v>1</v>
      </c>
      <c r="D11" s="879">
        <v>0.93066108549261017</v>
      </c>
      <c r="E11" s="878">
        <v>18208102.030000001</v>
      </c>
      <c r="F11" s="879">
        <v>1.0745050111026055</v>
      </c>
      <c r="G11" s="879">
        <v>1</v>
      </c>
      <c r="H11" s="878">
        <v>18152481.030000001</v>
      </c>
      <c r="I11" s="879">
        <v>1.0712226787033214</v>
      </c>
      <c r="J11" s="880">
        <v>0.99694526096633473</v>
      </c>
    </row>
    <row r="12" spans="1:28" ht="14.4" customHeight="1" x14ac:dyDescent="0.3">
      <c r="A12" s="881" t="s">
        <v>576</v>
      </c>
      <c r="B12" s="882">
        <v>50562840</v>
      </c>
      <c r="C12" s="883">
        <v>1</v>
      </c>
      <c r="D12" s="883">
        <v>0.89598128184754577</v>
      </c>
      <c r="E12" s="882">
        <v>56432920</v>
      </c>
      <c r="F12" s="883">
        <v>1.1160947446781075</v>
      </c>
      <c r="G12" s="883">
        <v>1</v>
      </c>
      <c r="H12" s="882">
        <v>56440825</v>
      </c>
      <c r="I12" s="883">
        <v>1.1162510847887499</v>
      </c>
      <c r="J12" s="884">
        <v>1.0001400778127376</v>
      </c>
    </row>
    <row r="13" spans="1:28" ht="14.4" customHeight="1" x14ac:dyDescent="0.3">
      <c r="A13" s="885" t="s">
        <v>1636</v>
      </c>
      <c r="B13" s="878"/>
      <c r="C13" s="879"/>
      <c r="D13" s="879"/>
      <c r="E13" s="878">
        <v>14506</v>
      </c>
      <c r="F13" s="879"/>
      <c r="G13" s="879">
        <v>1</v>
      </c>
      <c r="H13" s="878">
        <v>29014</v>
      </c>
      <c r="I13" s="879"/>
      <c r="J13" s="880">
        <v>2.0001378739831792</v>
      </c>
    </row>
    <row r="14" spans="1:28" ht="14.4" customHeight="1" thickBot="1" x14ac:dyDescent="0.35">
      <c r="A14" s="877" t="s">
        <v>1637</v>
      </c>
      <c r="B14" s="874">
        <v>50562840</v>
      </c>
      <c r="C14" s="875">
        <v>1</v>
      </c>
      <c r="D14" s="875">
        <v>0.8962116517490194</v>
      </c>
      <c r="E14" s="874">
        <v>56418414</v>
      </c>
      <c r="F14" s="875">
        <v>1.1158078541474332</v>
      </c>
      <c r="G14" s="875">
        <v>1</v>
      </c>
      <c r="H14" s="874">
        <v>56411811</v>
      </c>
      <c r="I14" s="875">
        <v>1.1156772641726611</v>
      </c>
      <c r="J14" s="876">
        <v>0.99988296374300778</v>
      </c>
    </row>
    <row r="15" spans="1:28" ht="14.4" customHeight="1" x14ac:dyDescent="0.3">
      <c r="A15" s="804" t="s">
        <v>328</v>
      </c>
    </row>
    <row r="16" spans="1:28" ht="14.4" customHeight="1" x14ac:dyDescent="0.3">
      <c r="A16" s="805" t="s">
        <v>846</v>
      </c>
    </row>
    <row r="17" spans="1:1" ht="14.4" customHeight="1" x14ac:dyDescent="0.3">
      <c r="A17" s="804" t="s">
        <v>1638</v>
      </c>
    </row>
    <row r="18" spans="1:1" ht="14.4" customHeight="1" x14ac:dyDescent="0.3">
      <c r="A18" s="804" t="s">
        <v>1639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1645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329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22184</v>
      </c>
      <c r="C3" s="404">
        <f t="shared" si="0"/>
        <v>23308</v>
      </c>
      <c r="D3" s="438">
        <f t="shared" si="0"/>
        <v>22978</v>
      </c>
      <c r="E3" s="346">
        <f t="shared" si="0"/>
        <v>67529237</v>
      </c>
      <c r="F3" s="344">
        <f t="shared" si="0"/>
        <v>74683072.029999986</v>
      </c>
      <c r="G3" s="405">
        <f t="shared" si="0"/>
        <v>74646424.360000014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2016</v>
      </c>
      <c r="D5" s="886">
        <v>2017</v>
      </c>
      <c r="E5" s="866">
        <v>2015</v>
      </c>
      <c r="F5" s="867">
        <v>2016</v>
      </c>
      <c r="G5" s="886">
        <v>2017</v>
      </c>
    </row>
    <row r="6" spans="1:7" ht="14.4" customHeight="1" x14ac:dyDescent="0.3">
      <c r="A6" s="856" t="s">
        <v>1636</v>
      </c>
      <c r="B6" s="225">
        <v>985</v>
      </c>
      <c r="C6" s="225">
        <v>43</v>
      </c>
      <c r="D6" s="225">
        <v>49</v>
      </c>
      <c r="E6" s="887">
        <v>20825</v>
      </c>
      <c r="F6" s="887">
        <v>56556</v>
      </c>
      <c r="G6" s="888">
        <v>82132.33</v>
      </c>
    </row>
    <row r="7" spans="1:7" ht="14.4" customHeight="1" x14ac:dyDescent="0.3">
      <c r="A7" s="857" t="s">
        <v>848</v>
      </c>
      <c r="B7" s="849">
        <v>3308</v>
      </c>
      <c r="C7" s="849">
        <v>3406</v>
      </c>
      <c r="D7" s="849">
        <v>2418</v>
      </c>
      <c r="E7" s="889">
        <v>5304173.33</v>
      </c>
      <c r="F7" s="889">
        <v>5653662.0099999998</v>
      </c>
      <c r="G7" s="890">
        <v>3774225</v>
      </c>
    </row>
    <row r="8" spans="1:7" ht="14.4" customHeight="1" x14ac:dyDescent="0.3">
      <c r="A8" s="857" t="s">
        <v>1640</v>
      </c>
      <c r="B8" s="849">
        <v>936</v>
      </c>
      <c r="C8" s="849">
        <v>987</v>
      </c>
      <c r="D8" s="849">
        <v>1048</v>
      </c>
      <c r="E8" s="889">
        <v>13422240</v>
      </c>
      <c r="F8" s="889">
        <v>14317422</v>
      </c>
      <c r="G8" s="890">
        <v>15203336</v>
      </c>
    </row>
    <row r="9" spans="1:7" ht="14.4" customHeight="1" x14ac:dyDescent="0.3">
      <c r="A9" s="857" t="s">
        <v>1641</v>
      </c>
      <c r="B9" s="849">
        <v>2405</v>
      </c>
      <c r="C9" s="849">
        <v>755</v>
      </c>
      <c r="D9" s="849"/>
      <c r="E9" s="889">
        <v>4336093.33</v>
      </c>
      <c r="F9" s="889">
        <v>706625</v>
      </c>
      <c r="G9" s="890"/>
    </row>
    <row r="10" spans="1:7" ht="14.4" customHeight="1" x14ac:dyDescent="0.3">
      <c r="A10" s="857" t="s">
        <v>849</v>
      </c>
      <c r="B10" s="849">
        <v>628</v>
      </c>
      <c r="C10" s="849">
        <v>1001</v>
      </c>
      <c r="D10" s="849">
        <v>379</v>
      </c>
      <c r="E10" s="889">
        <v>946115.66999999993</v>
      </c>
      <c r="F10" s="889">
        <v>437728.67</v>
      </c>
      <c r="G10" s="890">
        <v>550722</v>
      </c>
    </row>
    <row r="11" spans="1:7" ht="14.4" customHeight="1" x14ac:dyDescent="0.3">
      <c r="A11" s="857" t="s">
        <v>850</v>
      </c>
      <c r="B11" s="849">
        <v>1026</v>
      </c>
      <c r="C11" s="849">
        <v>1171</v>
      </c>
      <c r="D11" s="849">
        <v>1043</v>
      </c>
      <c r="E11" s="889">
        <v>14669925</v>
      </c>
      <c r="F11" s="889">
        <v>16633359</v>
      </c>
      <c r="G11" s="890">
        <v>14942691</v>
      </c>
    </row>
    <row r="12" spans="1:7" ht="14.4" customHeight="1" x14ac:dyDescent="0.3">
      <c r="A12" s="857" t="s">
        <v>1642</v>
      </c>
      <c r="B12" s="849">
        <v>41</v>
      </c>
      <c r="C12" s="849">
        <v>107</v>
      </c>
      <c r="D12" s="849">
        <v>112</v>
      </c>
      <c r="E12" s="889">
        <v>587940</v>
      </c>
      <c r="F12" s="889">
        <v>1552142</v>
      </c>
      <c r="G12" s="890">
        <v>1624784</v>
      </c>
    </row>
    <row r="13" spans="1:7" ht="14.4" customHeight="1" x14ac:dyDescent="0.3">
      <c r="A13" s="857" t="s">
        <v>851</v>
      </c>
      <c r="B13" s="849">
        <v>3070</v>
      </c>
      <c r="C13" s="849">
        <v>3090</v>
      </c>
      <c r="D13" s="849">
        <v>3184</v>
      </c>
      <c r="E13" s="889">
        <v>3860228.66</v>
      </c>
      <c r="F13" s="889">
        <v>5042458.01</v>
      </c>
      <c r="G13" s="890">
        <v>3972500.34</v>
      </c>
    </row>
    <row r="14" spans="1:7" ht="14.4" customHeight="1" x14ac:dyDescent="0.3">
      <c r="A14" s="857" t="s">
        <v>1643</v>
      </c>
      <c r="B14" s="849"/>
      <c r="C14" s="849"/>
      <c r="D14" s="849">
        <v>293</v>
      </c>
      <c r="E14" s="889"/>
      <c r="F14" s="889"/>
      <c r="G14" s="890">
        <v>556475</v>
      </c>
    </row>
    <row r="15" spans="1:7" ht="14.4" customHeight="1" x14ac:dyDescent="0.3">
      <c r="A15" s="857" t="s">
        <v>852</v>
      </c>
      <c r="B15" s="849">
        <v>3213</v>
      </c>
      <c r="C15" s="849">
        <v>3813</v>
      </c>
      <c r="D15" s="849">
        <v>3526</v>
      </c>
      <c r="E15" s="889">
        <v>3853409</v>
      </c>
      <c r="F15" s="889">
        <v>4559811</v>
      </c>
      <c r="G15" s="890">
        <v>4186860</v>
      </c>
    </row>
    <row r="16" spans="1:7" ht="14.4" customHeight="1" x14ac:dyDescent="0.3">
      <c r="A16" s="857" t="s">
        <v>853</v>
      </c>
      <c r="B16" s="849">
        <v>860</v>
      </c>
      <c r="C16" s="849">
        <v>804</v>
      </c>
      <c r="D16" s="849">
        <v>464</v>
      </c>
      <c r="E16" s="889">
        <v>1936937.33</v>
      </c>
      <c r="F16" s="889">
        <v>1951311</v>
      </c>
      <c r="G16" s="890">
        <v>1266917</v>
      </c>
    </row>
    <row r="17" spans="1:7" ht="14.4" customHeight="1" x14ac:dyDescent="0.3">
      <c r="A17" s="857" t="s">
        <v>1644</v>
      </c>
      <c r="B17" s="849">
        <v>1388</v>
      </c>
      <c r="C17" s="849"/>
      <c r="D17" s="849"/>
      <c r="E17" s="889">
        <v>2685917.01</v>
      </c>
      <c r="F17" s="889"/>
      <c r="G17" s="890"/>
    </row>
    <row r="18" spans="1:7" ht="14.4" customHeight="1" x14ac:dyDescent="0.3">
      <c r="A18" s="857" t="s">
        <v>854</v>
      </c>
      <c r="B18" s="849">
        <v>3440</v>
      </c>
      <c r="C18" s="849">
        <v>4012</v>
      </c>
      <c r="D18" s="849">
        <v>3718</v>
      </c>
      <c r="E18" s="889">
        <v>4455041.67</v>
      </c>
      <c r="F18" s="889">
        <v>5275209.33</v>
      </c>
      <c r="G18" s="890">
        <v>5113678.01</v>
      </c>
    </row>
    <row r="19" spans="1:7" ht="14.4" customHeight="1" x14ac:dyDescent="0.3">
      <c r="A19" s="857" t="s">
        <v>855</v>
      </c>
      <c r="B19" s="849">
        <v>820</v>
      </c>
      <c r="C19" s="849">
        <v>895</v>
      </c>
      <c r="D19" s="849">
        <v>723</v>
      </c>
      <c r="E19" s="889">
        <v>11444090</v>
      </c>
      <c r="F19" s="889">
        <v>12919083</v>
      </c>
      <c r="G19" s="890">
        <v>10461801</v>
      </c>
    </row>
    <row r="20" spans="1:7" ht="14.4" customHeight="1" x14ac:dyDescent="0.3">
      <c r="A20" s="857" t="s">
        <v>856</v>
      </c>
      <c r="B20" s="849"/>
      <c r="C20" s="849"/>
      <c r="D20" s="849">
        <v>1484</v>
      </c>
      <c r="E20" s="889"/>
      <c r="F20" s="889"/>
      <c r="G20" s="890">
        <v>5522470</v>
      </c>
    </row>
    <row r="21" spans="1:7" ht="14.4" customHeight="1" x14ac:dyDescent="0.3">
      <c r="A21" s="857" t="s">
        <v>857</v>
      </c>
      <c r="B21" s="849">
        <v>64</v>
      </c>
      <c r="C21" s="849">
        <v>1052</v>
      </c>
      <c r="D21" s="849">
        <v>1222</v>
      </c>
      <c r="E21" s="889">
        <v>6301</v>
      </c>
      <c r="F21" s="889">
        <v>1616185.6799999997</v>
      </c>
      <c r="G21" s="890">
        <v>2316567</v>
      </c>
    </row>
    <row r="22" spans="1:7" ht="14.4" customHeight="1" thickBot="1" x14ac:dyDescent="0.35">
      <c r="A22" s="893" t="s">
        <v>858</v>
      </c>
      <c r="B22" s="851"/>
      <c r="C22" s="851">
        <v>2172</v>
      </c>
      <c r="D22" s="851">
        <v>3315</v>
      </c>
      <c r="E22" s="891"/>
      <c r="F22" s="891">
        <v>3961519.33</v>
      </c>
      <c r="G22" s="892">
        <v>5071265.68</v>
      </c>
    </row>
    <row r="23" spans="1:7" ht="14.4" customHeight="1" x14ac:dyDescent="0.3">
      <c r="A23" s="804" t="s">
        <v>328</v>
      </c>
    </row>
    <row r="24" spans="1:7" ht="14.4" customHeight="1" x14ac:dyDescent="0.3">
      <c r="A24" s="805" t="s">
        <v>846</v>
      </c>
    </row>
    <row r="25" spans="1:7" ht="14.4" customHeight="1" x14ac:dyDescent="0.3">
      <c r="A25" s="804" t="s">
        <v>1638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1828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329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3585264.2199999997</v>
      </c>
      <c r="H3" s="208">
        <f t="shared" si="0"/>
        <v>129610307.01000001</v>
      </c>
      <c r="I3" s="78"/>
      <c r="J3" s="78"/>
      <c r="K3" s="208">
        <f t="shared" si="0"/>
        <v>3234528.7600000007</v>
      </c>
      <c r="L3" s="208">
        <f t="shared" si="0"/>
        <v>127180302.28999996</v>
      </c>
      <c r="M3" s="78"/>
      <c r="N3" s="78"/>
      <c r="O3" s="208">
        <f t="shared" si="0"/>
        <v>3210142.6899999995</v>
      </c>
      <c r="P3" s="208">
        <f t="shared" si="0"/>
        <v>125791826.63000001</v>
      </c>
      <c r="Q3" s="79">
        <f>IF(L3=0,0,P3/L3)</f>
        <v>0.98908262022499438</v>
      </c>
      <c r="R3" s="209">
        <f>IF(O3=0,0,P3/O3)</f>
        <v>39.185743058044572</v>
      </c>
    </row>
    <row r="4" spans="1:18" ht="14.4" customHeight="1" x14ac:dyDescent="0.3">
      <c r="A4" s="630" t="s">
        <v>285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2016</v>
      </c>
      <c r="L4" s="635"/>
      <c r="M4" s="206"/>
      <c r="N4" s="206"/>
      <c r="O4" s="634">
        <v>2017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1646</v>
      </c>
      <c r="B6" s="825" t="s">
        <v>1647</v>
      </c>
      <c r="C6" s="825" t="s">
        <v>570</v>
      </c>
      <c r="D6" s="825" t="s">
        <v>1648</v>
      </c>
      <c r="E6" s="825" t="s">
        <v>1649</v>
      </c>
      <c r="F6" s="825" t="s">
        <v>1650</v>
      </c>
      <c r="G6" s="225">
        <v>701</v>
      </c>
      <c r="H6" s="225">
        <v>17500</v>
      </c>
      <c r="I6" s="825"/>
      <c r="J6" s="825">
        <v>24.964336661911556</v>
      </c>
      <c r="K6" s="225"/>
      <c r="L6" s="225"/>
      <c r="M6" s="825"/>
      <c r="N6" s="825"/>
      <c r="O6" s="225"/>
      <c r="P6" s="225"/>
      <c r="Q6" s="830"/>
      <c r="R6" s="848"/>
    </row>
    <row r="7" spans="1:18" ht="14.4" customHeight="1" x14ac:dyDescent="0.3">
      <c r="A7" s="831" t="s">
        <v>1646</v>
      </c>
      <c r="B7" s="832" t="s">
        <v>1647</v>
      </c>
      <c r="C7" s="832" t="s">
        <v>570</v>
      </c>
      <c r="D7" s="832" t="s">
        <v>1651</v>
      </c>
      <c r="E7" s="832" t="s">
        <v>1652</v>
      </c>
      <c r="F7" s="832" t="s">
        <v>1653</v>
      </c>
      <c r="G7" s="849">
        <v>2780</v>
      </c>
      <c r="H7" s="849">
        <v>57341.2</v>
      </c>
      <c r="I7" s="832">
        <v>0.65271081611617876</v>
      </c>
      <c r="J7" s="832">
        <v>20.626330935251797</v>
      </c>
      <c r="K7" s="849">
        <v>4519</v>
      </c>
      <c r="L7" s="849">
        <v>87850.849999999991</v>
      </c>
      <c r="M7" s="832">
        <v>1</v>
      </c>
      <c r="N7" s="832">
        <v>19.440329718964371</v>
      </c>
      <c r="O7" s="849">
        <v>2710</v>
      </c>
      <c r="P7" s="849">
        <v>62251.600000000006</v>
      </c>
      <c r="Q7" s="837">
        <v>0.70860555134071002</v>
      </c>
      <c r="R7" s="850">
        <v>22.97107011070111</v>
      </c>
    </row>
    <row r="8" spans="1:18" ht="14.4" customHeight="1" x14ac:dyDescent="0.3">
      <c r="A8" s="831" t="s">
        <v>1646</v>
      </c>
      <c r="B8" s="832" t="s">
        <v>1647</v>
      </c>
      <c r="C8" s="832" t="s">
        <v>570</v>
      </c>
      <c r="D8" s="832" t="s">
        <v>1651</v>
      </c>
      <c r="E8" s="832" t="s">
        <v>1654</v>
      </c>
      <c r="F8" s="832" t="s">
        <v>1655</v>
      </c>
      <c r="G8" s="849">
        <v>20500</v>
      </c>
      <c r="H8" s="849">
        <v>42974</v>
      </c>
      <c r="I8" s="832">
        <v>0.72325627227988332</v>
      </c>
      <c r="J8" s="832">
        <v>2.0962926829268294</v>
      </c>
      <c r="K8" s="849">
        <v>22737</v>
      </c>
      <c r="L8" s="849">
        <v>59417.389999999978</v>
      </c>
      <c r="M8" s="832">
        <v>1</v>
      </c>
      <c r="N8" s="832">
        <v>2.6132466904165006</v>
      </c>
      <c r="O8" s="849">
        <v>25646</v>
      </c>
      <c r="P8" s="849">
        <v>66289.829999999987</v>
      </c>
      <c r="Q8" s="837">
        <v>1.1156637812599983</v>
      </c>
      <c r="R8" s="850">
        <v>2.5848019184278246</v>
      </c>
    </row>
    <row r="9" spans="1:18" ht="14.4" customHeight="1" x14ac:dyDescent="0.3">
      <c r="A9" s="831" t="s">
        <v>1646</v>
      </c>
      <c r="B9" s="832" t="s">
        <v>1647</v>
      </c>
      <c r="C9" s="832" t="s">
        <v>570</v>
      </c>
      <c r="D9" s="832" t="s">
        <v>1651</v>
      </c>
      <c r="E9" s="832" t="s">
        <v>1656</v>
      </c>
      <c r="F9" s="832" t="s">
        <v>1657</v>
      </c>
      <c r="G9" s="849">
        <v>49360</v>
      </c>
      <c r="H9" s="849">
        <v>254309.00000000049</v>
      </c>
      <c r="I9" s="832">
        <v>0.71618746043225578</v>
      </c>
      <c r="J9" s="832">
        <v>5.1521272285251314</v>
      </c>
      <c r="K9" s="849">
        <v>65974</v>
      </c>
      <c r="L9" s="849">
        <v>355087.2</v>
      </c>
      <c r="M9" s="832">
        <v>1</v>
      </c>
      <c r="N9" s="832">
        <v>5.3822293630824269</v>
      </c>
      <c r="O9" s="849">
        <v>63388</v>
      </c>
      <c r="P9" s="849">
        <v>447200.19999999955</v>
      </c>
      <c r="Q9" s="837">
        <v>1.2594095196898101</v>
      </c>
      <c r="R9" s="850">
        <v>7.0549662396668067</v>
      </c>
    </row>
    <row r="10" spans="1:18" ht="14.4" customHeight="1" x14ac:dyDescent="0.3">
      <c r="A10" s="831" t="s">
        <v>1646</v>
      </c>
      <c r="B10" s="832" t="s">
        <v>1647</v>
      </c>
      <c r="C10" s="832" t="s">
        <v>570</v>
      </c>
      <c r="D10" s="832" t="s">
        <v>1651</v>
      </c>
      <c r="E10" s="832" t="s">
        <v>1658</v>
      </c>
      <c r="F10" s="832" t="s">
        <v>1659</v>
      </c>
      <c r="G10" s="849">
        <v>1</v>
      </c>
      <c r="H10" s="849">
        <v>7.74</v>
      </c>
      <c r="I10" s="832">
        <v>1.2335840877215351E-3</v>
      </c>
      <c r="J10" s="832">
        <v>7.74</v>
      </c>
      <c r="K10" s="849">
        <v>620</v>
      </c>
      <c r="L10" s="849">
        <v>6274.4</v>
      </c>
      <c r="M10" s="832">
        <v>1</v>
      </c>
      <c r="N10" s="832">
        <v>10.119999999999999</v>
      </c>
      <c r="O10" s="849">
        <v>1</v>
      </c>
      <c r="P10" s="849">
        <v>10.199999999999999</v>
      </c>
      <c r="Q10" s="837">
        <v>1.6256534489353562E-3</v>
      </c>
      <c r="R10" s="850">
        <v>10.199999999999999</v>
      </c>
    </row>
    <row r="11" spans="1:18" ht="14.4" customHeight="1" x14ac:dyDescent="0.3">
      <c r="A11" s="831" t="s">
        <v>1646</v>
      </c>
      <c r="B11" s="832" t="s">
        <v>1647</v>
      </c>
      <c r="C11" s="832" t="s">
        <v>570</v>
      </c>
      <c r="D11" s="832" t="s">
        <v>1651</v>
      </c>
      <c r="E11" s="832" t="s">
        <v>1660</v>
      </c>
      <c r="F11" s="832"/>
      <c r="G11" s="849">
        <v>150</v>
      </c>
      <c r="H11" s="849">
        <v>1119</v>
      </c>
      <c r="I11" s="832">
        <v>1.1134328358208956</v>
      </c>
      <c r="J11" s="832">
        <v>7.46</v>
      </c>
      <c r="K11" s="849">
        <v>125</v>
      </c>
      <c r="L11" s="849">
        <v>1005</v>
      </c>
      <c r="M11" s="832">
        <v>1</v>
      </c>
      <c r="N11" s="832">
        <v>8.0399999999999991</v>
      </c>
      <c r="O11" s="849"/>
      <c r="P11" s="849"/>
      <c r="Q11" s="837"/>
      <c r="R11" s="850"/>
    </row>
    <row r="12" spans="1:18" ht="14.4" customHeight="1" x14ac:dyDescent="0.3">
      <c r="A12" s="831" t="s">
        <v>1646</v>
      </c>
      <c r="B12" s="832" t="s">
        <v>1647</v>
      </c>
      <c r="C12" s="832" t="s">
        <v>570</v>
      </c>
      <c r="D12" s="832" t="s">
        <v>1651</v>
      </c>
      <c r="E12" s="832" t="s">
        <v>1661</v>
      </c>
      <c r="F12" s="832" t="s">
        <v>1662</v>
      </c>
      <c r="G12" s="849"/>
      <c r="H12" s="849"/>
      <c r="I12" s="832"/>
      <c r="J12" s="832"/>
      <c r="K12" s="849">
        <v>2950</v>
      </c>
      <c r="L12" s="849">
        <v>19735.5</v>
      </c>
      <c r="M12" s="832">
        <v>1</v>
      </c>
      <c r="N12" s="832">
        <v>6.69</v>
      </c>
      <c r="O12" s="849">
        <v>2858</v>
      </c>
      <c r="P12" s="849">
        <v>22621.360000000001</v>
      </c>
      <c r="Q12" s="837">
        <v>1.146226850092473</v>
      </c>
      <c r="R12" s="850">
        <v>7.9151014695591329</v>
      </c>
    </row>
    <row r="13" spans="1:18" ht="14.4" customHeight="1" x14ac:dyDescent="0.3">
      <c r="A13" s="831" t="s">
        <v>1646</v>
      </c>
      <c r="B13" s="832" t="s">
        <v>1647</v>
      </c>
      <c r="C13" s="832" t="s">
        <v>570</v>
      </c>
      <c r="D13" s="832" t="s">
        <v>1651</v>
      </c>
      <c r="E13" s="832" t="s">
        <v>1663</v>
      </c>
      <c r="F13" s="832" t="s">
        <v>1664</v>
      </c>
      <c r="G13" s="849">
        <v>704044</v>
      </c>
      <c r="H13" s="849">
        <v>4014741.0600000033</v>
      </c>
      <c r="I13" s="832">
        <v>0.88514538465119807</v>
      </c>
      <c r="J13" s="832">
        <v>5.7024007874507889</v>
      </c>
      <c r="K13" s="849">
        <v>747062</v>
      </c>
      <c r="L13" s="849">
        <v>4535685.4700000035</v>
      </c>
      <c r="M13" s="832">
        <v>1</v>
      </c>
      <c r="N13" s="832">
        <v>6.0713641839633166</v>
      </c>
      <c r="O13" s="849">
        <v>769537</v>
      </c>
      <c r="P13" s="849">
        <v>4077740.4500000034</v>
      </c>
      <c r="Q13" s="837">
        <v>0.89903510218489646</v>
      </c>
      <c r="R13" s="850">
        <v>5.2989530717821278</v>
      </c>
    </row>
    <row r="14" spans="1:18" ht="14.4" customHeight="1" x14ac:dyDescent="0.3">
      <c r="A14" s="831" t="s">
        <v>1646</v>
      </c>
      <c r="B14" s="832" t="s">
        <v>1647</v>
      </c>
      <c r="C14" s="832" t="s">
        <v>570</v>
      </c>
      <c r="D14" s="832" t="s">
        <v>1651</v>
      </c>
      <c r="E14" s="832" t="s">
        <v>1665</v>
      </c>
      <c r="F14" s="832" t="s">
        <v>1666</v>
      </c>
      <c r="G14" s="849">
        <v>6820.2</v>
      </c>
      <c r="H14" s="849">
        <v>57318.060000000012</v>
      </c>
      <c r="I14" s="832">
        <v>0.54859797940276023</v>
      </c>
      <c r="J14" s="832">
        <v>8.4041611682941877</v>
      </c>
      <c r="K14" s="849">
        <v>11525.4</v>
      </c>
      <c r="L14" s="849">
        <v>104480.99000000002</v>
      </c>
      <c r="M14" s="832">
        <v>1</v>
      </c>
      <c r="N14" s="832">
        <v>9.06528103146095</v>
      </c>
      <c r="O14" s="849">
        <v>8383</v>
      </c>
      <c r="P14" s="849">
        <v>76620.610000000015</v>
      </c>
      <c r="Q14" s="837">
        <v>0.73334498457566299</v>
      </c>
      <c r="R14" s="850">
        <v>9.1399988071096292</v>
      </c>
    </row>
    <row r="15" spans="1:18" ht="14.4" customHeight="1" x14ac:dyDescent="0.3">
      <c r="A15" s="831" t="s">
        <v>1646</v>
      </c>
      <c r="B15" s="832" t="s">
        <v>1647</v>
      </c>
      <c r="C15" s="832" t="s">
        <v>570</v>
      </c>
      <c r="D15" s="832" t="s">
        <v>1651</v>
      </c>
      <c r="E15" s="832" t="s">
        <v>1667</v>
      </c>
      <c r="F15" s="832" t="s">
        <v>1668</v>
      </c>
      <c r="G15" s="849">
        <v>6805</v>
      </c>
      <c r="H15" s="849">
        <v>54780.25</v>
      </c>
      <c r="I15" s="832">
        <v>1.4818870032502363</v>
      </c>
      <c r="J15" s="832">
        <v>8.0500000000000007</v>
      </c>
      <c r="K15" s="849">
        <v>4048</v>
      </c>
      <c r="L15" s="849">
        <v>36966.549999999988</v>
      </c>
      <c r="M15" s="832">
        <v>1</v>
      </c>
      <c r="N15" s="832">
        <v>9.1320528656126445</v>
      </c>
      <c r="O15" s="849">
        <v>11560</v>
      </c>
      <c r="P15" s="849">
        <v>106120.79999999999</v>
      </c>
      <c r="Q15" s="837">
        <v>2.870725020322427</v>
      </c>
      <c r="R15" s="850">
        <v>9.18</v>
      </c>
    </row>
    <row r="16" spans="1:18" ht="14.4" customHeight="1" x14ac:dyDescent="0.3">
      <c r="A16" s="831" t="s">
        <v>1646</v>
      </c>
      <c r="B16" s="832" t="s">
        <v>1647</v>
      </c>
      <c r="C16" s="832" t="s">
        <v>570</v>
      </c>
      <c r="D16" s="832" t="s">
        <v>1651</v>
      </c>
      <c r="E16" s="832" t="s">
        <v>1669</v>
      </c>
      <c r="F16" s="832" t="s">
        <v>1670</v>
      </c>
      <c r="G16" s="849">
        <v>12766</v>
      </c>
      <c r="H16" s="849">
        <v>120470.62999999999</v>
      </c>
      <c r="I16" s="832">
        <v>0.82004572818447774</v>
      </c>
      <c r="J16" s="832">
        <v>9.4368345605514641</v>
      </c>
      <c r="K16" s="849">
        <v>14361.4</v>
      </c>
      <c r="L16" s="849">
        <v>146907.21</v>
      </c>
      <c r="M16" s="832">
        <v>1</v>
      </c>
      <c r="N16" s="832">
        <v>10.229309816591696</v>
      </c>
      <c r="O16" s="849">
        <v>18308.599999999999</v>
      </c>
      <c r="P16" s="849">
        <v>186031.15999999995</v>
      </c>
      <c r="Q16" s="837">
        <v>1.266317425809121</v>
      </c>
      <c r="R16" s="850">
        <v>10.160862108517307</v>
      </c>
    </row>
    <row r="17" spans="1:18" ht="14.4" customHeight="1" x14ac:dyDescent="0.3">
      <c r="A17" s="831" t="s">
        <v>1646</v>
      </c>
      <c r="B17" s="832" t="s">
        <v>1647</v>
      </c>
      <c r="C17" s="832" t="s">
        <v>570</v>
      </c>
      <c r="D17" s="832" t="s">
        <v>1651</v>
      </c>
      <c r="E17" s="832" t="s">
        <v>1671</v>
      </c>
      <c r="F17" s="832" t="s">
        <v>1672</v>
      </c>
      <c r="G17" s="849">
        <v>3350</v>
      </c>
      <c r="H17" s="849">
        <v>63013.5</v>
      </c>
      <c r="I17" s="832">
        <v>0.3471665160764264</v>
      </c>
      <c r="J17" s="832">
        <v>18.809999999999999</v>
      </c>
      <c r="K17" s="849">
        <v>9250</v>
      </c>
      <c r="L17" s="849">
        <v>181508</v>
      </c>
      <c r="M17" s="832">
        <v>1</v>
      </c>
      <c r="N17" s="832">
        <v>19.622486486486487</v>
      </c>
      <c r="O17" s="849">
        <v>1400</v>
      </c>
      <c r="P17" s="849">
        <v>36680</v>
      </c>
      <c r="Q17" s="837">
        <v>0.20208475659475064</v>
      </c>
      <c r="R17" s="850">
        <v>26.2</v>
      </c>
    </row>
    <row r="18" spans="1:18" ht="14.4" customHeight="1" x14ac:dyDescent="0.3">
      <c r="A18" s="831" t="s">
        <v>1646</v>
      </c>
      <c r="B18" s="832" t="s">
        <v>1647</v>
      </c>
      <c r="C18" s="832" t="s">
        <v>570</v>
      </c>
      <c r="D18" s="832" t="s">
        <v>1651</v>
      </c>
      <c r="E18" s="832" t="s">
        <v>1673</v>
      </c>
      <c r="F18" s="832" t="s">
        <v>1674</v>
      </c>
      <c r="G18" s="849">
        <v>148.98000000000002</v>
      </c>
      <c r="H18" s="849">
        <v>5420.0499999999993</v>
      </c>
      <c r="I18" s="832">
        <v>0.80411161322291491</v>
      </c>
      <c r="J18" s="832">
        <v>36.38105786011544</v>
      </c>
      <c r="K18" s="849">
        <v>150.57</v>
      </c>
      <c r="L18" s="849">
        <v>6740.4199999999992</v>
      </c>
      <c r="M18" s="832">
        <v>1</v>
      </c>
      <c r="N18" s="832">
        <v>44.76602244803081</v>
      </c>
      <c r="O18" s="849">
        <v>13.350000000000001</v>
      </c>
      <c r="P18" s="849">
        <v>520.34</v>
      </c>
      <c r="Q18" s="837">
        <v>7.7196969921755634E-2</v>
      </c>
      <c r="R18" s="850">
        <v>38.97677902621723</v>
      </c>
    </row>
    <row r="19" spans="1:18" ht="14.4" customHeight="1" x14ac:dyDescent="0.3">
      <c r="A19" s="831" t="s">
        <v>1646</v>
      </c>
      <c r="B19" s="832" t="s">
        <v>1647</v>
      </c>
      <c r="C19" s="832" t="s">
        <v>570</v>
      </c>
      <c r="D19" s="832" t="s">
        <v>1651</v>
      </c>
      <c r="E19" s="832" t="s">
        <v>1675</v>
      </c>
      <c r="F19" s="832" t="s">
        <v>1676</v>
      </c>
      <c r="G19" s="849">
        <v>1000</v>
      </c>
      <c r="H19" s="849">
        <v>6620</v>
      </c>
      <c r="I19" s="832">
        <v>1.0062319501443988</v>
      </c>
      <c r="J19" s="832">
        <v>6.62</v>
      </c>
      <c r="K19" s="849">
        <v>900</v>
      </c>
      <c r="L19" s="849">
        <v>6579</v>
      </c>
      <c r="M19" s="832">
        <v>1</v>
      </c>
      <c r="N19" s="832">
        <v>7.31</v>
      </c>
      <c r="O19" s="849">
        <v>1300</v>
      </c>
      <c r="P19" s="849">
        <v>10088</v>
      </c>
      <c r="Q19" s="837">
        <v>1.5333637330901353</v>
      </c>
      <c r="R19" s="850">
        <v>7.76</v>
      </c>
    </row>
    <row r="20" spans="1:18" ht="14.4" customHeight="1" x14ac:dyDescent="0.3">
      <c r="A20" s="831" t="s">
        <v>1646</v>
      </c>
      <c r="B20" s="832" t="s">
        <v>1647</v>
      </c>
      <c r="C20" s="832" t="s">
        <v>570</v>
      </c>
      <c r="D20" s="832" t="s">
        <v>1651</v>
      </c>
      <c r="E20" s="832" t="s">
        <v>1677</v>
      </c>
      <c r="F20" s="832" t="s">
        <v>1678</v>
      </c>
      <c r="G20" s="849">
        <v>68168</v>
      </c>
      <c r="H20" s="849">
        <v>1343582.5599999998</v>
      </c>
      <c r="I20" s="832">
        <v>1.1148269301241456</v>
      </c>
      <c r="J20" s="832">
        <v>19.709872080741693</v>
      </c>
      <c r="K20" s="849">
        <v>59358</v>
      </c>
      <c r="L20" s="849">
        <v>1205193.8499999999</v>
      </c>
      <c r="M20" s="832">
        <v>1</v>
      </c>
      <c r="N20" s="832">
        <v>20.303814987027863</v>
      </c>
      <c r="O20" s="849">
        <v>12026</v>
      </c>
      <c r="P20" s="849">
        <v>246461.98</v>
      </c>
      <c r="Q20" s="837">
        <v>0.20449986531212389</v>
      </c>
      <c r="R20" s="850">
        <v>20.494094461999001</v>
      </c>
    </row>
    <row r="21" spans="1:18" ht="14.4" customHeight="1" x14ac:dyDescent="0.3">
      <c r="A21" s="831" t="s">
        <v>1646</v>
      </c>
      <c r="B21" s="832" t="s">
        <v>1647</v>
      </c>
      <c r="C21" s="832" t="s">
        <v>570</v>
      </c>
      <c r="D21" s="832" t="s">
        <v>1651</v>
      </c>
      <c r="E21" s="832" t="s">
        <v>1679</v>
      </c>
      <c r="F21" s="832" t="s">
        <v>1680</v>
      </c>
      <c r="G21" s="849">
        <v>22.049999999999997</v>
      </c>
      <c r="H21" s="849">
        <v>31554.03</v>
      </c>
      <c r="I21" s="832">
        <v>1.6492233698816579</v>
      </c>
      <c r="J21" s="832">
        <v>1431.021768707483</v>
      </c>
      <c r="K21" s="849">
        <v>14</v>
      </c>
      <c r="L21" s="849">
        <v>19132.66</v>
      </c>
      <c r="M21" s="832">
        <v>1</v>
      </c>
      <c r="N21" s="832">
        <v>1366.6185714285714</v>
      </c>
      <c r="O21" s="849">
        <v>5.7</v>
      </c>
      <c r="P21" s="849">
        <v>8513.58</v>
      </c>
      <c r="Q21" s="837">
        <v>0.44497628662193339</v>
      </c>
      <c r="R21" s="850">
        <v>1493.6105263157895</v>
      </c>
    </row>
    <row r="22" spans="1:18" ht="14.4" customHeight="1" x14ac:dyDescent="0.3">
      <c r="A22" s="831" t="s">
        <v>1646</v>
      </c>
      <c r="B22" s="832" t="s">
        <v>1647</v>
      </c>
      <c r="C22" s="832" t="s">
        <v>570</v>
      </c>
      <c r="D22" s="832" t="s">
        <v>1651</v>
      </c>
      <c r="E22" s="832" t="s">
        <v>1681</v>
      </c>
      <c r="F22" s="832" t="s">
        <v>1682</v>
      </c>
      <c r="G22" s="849">
        <v>5</v>
      </c>
      <c r="H22" s="849">
        <v>21540.75</v>
      </c>
      <c r="I22" s="832">
        <v>0.34873047262342549</v>
      </c>
      <c r="J22" s="832">
        <v>4308.1499999999996</v>
      </c>
      <c r="K22" s="849">
        <v>15.5</v>
      </c>
      <c r="L22" s="849">
        <v>61769.05</v>
      </c>
      <c r="M22" s="832">
        <v>1</v>
      </c>
      <c r="N22" s="832">
        <v>3985.1000000000004</v>
      </c>
      <c r="O22" s="849"/>
      <c r="P22" s="849"/>
      <c r="Q22" s="837"/>
      <c r="R22" s="850"/>
    </row>
    <row r="23" spans="1:18" ht="14.4" customHeight="1" x14ac:dyDescent="0.3">
      <c r="A23" s="831" t="s">
        <v>1646</v>
      </c>
      <c r="B23" s="832" t="s">
        <v>1647</v>
      </c>
      <c r="C23" s="832" t="s">
        <v>570</v>
      </c>
      <c r="D23" s="832" t="s">
        <v>1651</v>
      </c>
      <c r="E23" s="832" t="s">
        <v>1683</v>
      </c>
      <c r="F23" s="832" t="s">
        <v>1684</v>
      </c>
      <c r="G23" s="849">
        <v>189</v>
      </c>
      <c r="H23" s="849">
        <v>412804.5</v>
      </c>
      <c r="I23" s="832">
        <v>0.86321499582156691</v>
      </c>
      <c r="J23" s="832">
        <v>2184.1507936507937</v>
      </c>
      <c r="K23" s="849">
        <v>221</v>
      </c>
      <c r="L23" s="849">
        <v>478217.47999999969</v>
      </c>
      <c r="M23" s="832">
        <v>1</v>
      </c>
      <c r="N23" s="832">
        <v>2163.8799999999987</v>
      </c>
      <c r="O23" s="849">
        <v>205</v>
      </c>
      <c r="P23" s="849">
        <v>409531.45000000077</v>
      </c>
      <c r="Q23" s="837">
        <v>0.8563707248844209</v>
      </c>
      <c r="R23" s="850">
        <v>1997.7143902439061</v>
      </c>
    </row>
    <row r="24" spans="1:18" ht="14.4" customHeight="1" x14ac:dyDescent="0.3">
      <c r="A24" s="831" t="s">
        <v>1646</v>
      </c>
      <c r="B24" s="832" t="s">
        <v>1647</v>
      </c>
      <c r="C24" s="832" t="s">
        <v>570</v>
      </c>
      <c r="D24" s="832" t="s">
        <v>1651</v>
      </c>
      <c r="E24" s="832" t="s">
        <v>1685</v>
      </c>
      <c r="F24" s="832" t="s">
        <v>1686</v>
      </c>
      <c r="G24" s="849">
        <v>1392</v>
      </c>
      <c r="H24" s="849">
        <v>341085.44</v>
      </c>
      <c r="I24" s="832">
        <v>0.61273109445379059</v>
      </c>
      <c r="J24" s="832">
        <v>245.03264367816092</v>
      </c>
      <c r="K24" s="849">
        <v>2262</v>
      </c>
      <c r="L24" s="849">
        <v>556664.16</v>
      </c>
      <c r="M24" s="832">
        <v>1</v>
      </c>
      <c r="N24" s="832">
        <v>246.09379310344829</v>
      </c>
      <c r="O24" s="849">
        <v>1120</v>
      </c>
      <c r="P24" s="849">
        <v>268294.09999999998</v>
      </c>
      <c r="Q24" s="837">
        <v>0.48196761939910043</v>
      </c>
      <c r="R24" s="850">
        <v>239.54830357142856</v>
      </c>
    </row>
    <row r="25" spans="1:18" ht="14.4" customHeight="1" x14ac:dyDescent="0.3">
      <c r="A25" s="831" t="s">
        <v>1646</v>
      </c>
      <c r="B25" s="832" t="s">
        <v>1647</v>
      </c>
      <c r="C25" s="832" t="s">
        <v>570</v>
      </c>
      <c r="D25" s="832" t="s">
        <v>1651</v>
      </c>
      <c r="E25" s="832" t="s">
        <v>1687</v>
      </c>
      <c r="F25" s="832" t="s">
        <v>1688</v>
      </c>
      <c r="G25" s="849">
        <v>1352623</v>
      </c>
      <c r="H25" s="849">
        <v>4601829.78</v>
      </c>
      <c r="I25" s="832">
        <v>0.93243993799892044</v>
      </c>
      <c r="J25" s="832">
        <v>3.402152543613409</v>
      </c>
      <c r="K25" s="849">
        <v>1204649</v>
      </c>
      <c r="L25" s="849">
        <v>4935255.9799999986</v>
      </c>
      <c r="M25" s="832">
        <v>1</v>
      </c>
      <c r="N25" s="832">
        <v>4.0968414700049545</v>
      </c>
      <c r="O25" s="849">
        <v>1160499</v>
      </c>
      <c r="P25" s="849">
        <v>4363547.3899999987</v>
      </c>
      <c r="Q25" s="837">
        <v>0.88415827014508774</v>
      </c>
      <c r="R25" s="850">
        <v>3.7600613098330964</v>
      </c>
    </row>
    <row r="26" spans="1:18" ht="14.4" customHeight="1" x14ac:dyDescent="0.3">
      <c r="A26" s="831" t="s">
        <v>1646</v>
      </c>
      <c r="B26" s="832" t="s">
        <v>1647</v>
      </c>
      <c r="C26" s="832" t="s">
        <v>570</v>
      </c>
      <c r="D26" s="832" t="s">
        <v>1651</v>
      </c>
      <c r="E26" s="832" t="s">
        <v>1689</v>
      </c>
      <c r="F26" s="832" t="s">
        <v>1690</v>
      </c>
      <c r="G26" s="849"/>
      <c r="H26" s="849"/>
      <c r="I26" s="832"/>
      <c r="J26" s="832"/>
      <c r="K26" s="849"/>
      <c r="L26" s="849"/>
      <c r="M26" s="832"/>
      <c r="N26" s="832"/>
      <c r="O26" s="849">
        <v>11288</v>
      </c>
      <c r="P26" s="849">
        <v>70098.48000000001</v>
      </c>
      <c r="Q26" s="837"/>
      <c r="R26" s="850">
        <v>6.2100000000000009</v>
      </c>
    </row>
    <row r="27" spans="1:18" ht="14.4" customHeight="1" x14ac:dyDescent="0.3">
      <c r="A27" s="831" t="s">
        <v>1646</v>
      </c>
      <c r="B27" s="832" t="s">
        <v>1647</v>
      </c>
      <c r="C27" s="832" t="s">
        <v>570</v>
      </c>
      <c r="D27" s="832" t="s">
        <v>1651</v>
      </c>
      <c r="E27" s="832" t="s">
        <v>1691</v>
      </c>
      <c r="F27" s="832" t="s">
        <v>1692</v>
      </c>
      <c r="G27" s="849">
        <v>660</v>
      </c>
      <c r="H27" s="849">
        <v>170425.2</v>
      </c>
      <c r="I27" s="832"/>
      <c r="J27" s="832">
        <v>258.22000000000003</v>
      </c>
      <c r="K27" s="849"/>
      <c r="L27" s="849"/>
      <c r="M27" s="832"/>
      <c r="N27" s="832"/>
      <c r="O27" s="849"/>
      <c r="P27" s="849"/>
      <c r="Q27" s="837"/>
      <c r="R27" s="850"/>
    </row>
    <row r="28" spans="1:18" ht="14.4" customHeight="1" x14ac:dyDescent="0.3">
      <c r="A28" s="831" t="s">
        <v>1646</v>
      </c>
      <c r="B28" s="832" t="s">
        <v>1647</v>
      </c>
      <c r="C28" s="832" t="s">
        <v>570</v>
      </c>
      <c r="D28" s="832" t="s">
        <v>1651</v>
      </c>
      <c r="E28" s="832" t="s">
        <v>1693</v>
      </c>
      <c r="F28" s="832" t="s">
        <v>1694</v>
      </c>
      <c r="G28" s="849">
        <v>8700</v>
      </c>
      <c r="H28" s="849">
        <v>109881</v>
      </c>
      <c r="I28" s="832">
        <v>3.2261009982384028</v>
      </c>
      <c r="J28" s="832">
        <v>12.63</v>
      </c>
      <c r="K28" s="849">
        <v>2600</v>
      </c>
      <c r="L28" s="849">
        <v>34060</v>
      </c>
      <c r="M28" s="832">
        <v>1</v>
      </c>
      <c r="N28" s="832">
        <v>13.1</v>
      </c>
      <c r="O28" s="849"/>
      <c r="P28" s="849"/>
      <c r="Q28" s="837"/>
      <c r="R28" s="850"/>
    </row>
    <row r="29" spans="1:18" ht="14.4" customHeight="1" x14ac:dyDescent="0.3">
      <c r="A29" s="831" t="s">
        <v>1646</v>
      </c>
      <c r="B29" s="832" t="s">
        <v>1647</v>
      </c>
      <c r="C29" s="832" t="s">
        <v>570</v>
      </c>
      <c r="D29" s="832" t="s">
        <v>1651</v>
      </c>
      <c r="E29" s="832" t="s">
        <v>1695</v>
      </c>
      <c r="F29" s="832" t="s">
        <v>1696</v>
      </c>
      <c r="G29" s="849"/>
      <c r="H29" s="849"/>
      <c r="I29" s="832"/>
      <c r="J29" s="832"/>
      <c r="K29" s="849">
        <v>700</v>
      </c>
      <c r="L29" s="849">
        <v>5369</v>
      </c>
      <c r="M29" s="832">
        <v>1</v>
      </c>
      <c r="N29" s="832">
        <v>7.67</v>
      </c>
      <c r="O29" s="849">
        <v>1400</v>
      </c>
      <c r="P29" s="849">
        <v>10745</v>
      </c>
      <c r="Q29" s="837">
        <v>2.0013037809647978</v>
      </c>
      <c r="R29" s="850">
        <v>7.6749999999999998</v>
      </c>
    </row>
    <row r="30" spans="1:18" ht="14.4" customHeight="1" x14ac:dyDescent="0.3">
      <c r="A30" s="831" t="s">
        <v>1646</v>
      </c>
      <c r="B30" s="832" t="s">
        <v>1647</v>
      </c>
      <c r="C30" s="832" t="s">
        <v>570</v>
      </c>
      <c r="D30" s="832" t="s">
        <v>1651</v>
      </c>
      <c r="E30" s="832" t="s">
        <v>1697</v>
      </c>
      <c r="F30" s="832" t="s">
        <v>1698</v>
      </c>
      <c r="G30" s="849">
        <v>5000</v>
      </c>
      <c r="H30" s="849">
        <v>830239.02999999991</v>
      </c>
      <c r="I30" s="832">
        <v>1.2439960086117279</v>
      </c>
      <c r="J30" s="832">
        <v>166.04780599999998</v>
      </c>
      <c r="K30" s="849">
        <v>4140</v>
      </c>
      <c r="L30" s="849">
        <v>667396.85999999987</v>
      </c>
      <c r="M30" s="832">
        <v>1</v>
      </c>
      <c r="N30" s="832">
        <v>161.20697101449272</v>
      </c>
      <c r="O30" s="849">
        <v>3147</v>
      </c>
      <c r="P30" s="849">
        <v>500261.46</v>
      </c>
      <c r="Q30" s="837">
        <v>0.74957119216892942</v>
      </c>
      <c r="R30" s="850">
        <v>158.96455672068637</v>
      </c>
    </row>
    <row r="31" spans="1:18" ht="14.4" customHeight="1" x14ac:dyDescent="0.3">
      <c r="A31" s="831" t="s">
        <v>1646</v>
      </c>
      <c r="B31" s="832" t="s">
        <v>1647</v>
      </c>
      <c r="C31" s="832" t="s">
        <v>570</v>
      </c>
      <c r="D31" s="832" t="s">
        <v>1651</v>
      </c>
      <c r="E31" s="832" t="s">
        <v>1699</v>
      </c>
      <c r="F31" s="832" t="s">
        <v>1700</v>
      </c>
      <c r="G31" s="849">
        <v>9210</v>
      </c>
      <c r="H31" s="849">
        <v>184815.6</v>
      </c>
      <c r="I31" s="832">
        <v>0.2141089354088562</v>
      </c>
      <c r="J31" s="832">
        <v>20.066840390879481</v>
      </c>
      <c r="K31" s="849">
        <v>42930</v>
      </c>
      <c r="L31" s="849">
        <v>863184.9</v>
      </c>
      <c r="M31" s="832">
        <v>1</v>
      </c>
      <c r="N31" s="832">
        <v>20.106799440950386</v>
      </c>
      <c r="O31" s="849">
        <v>61269</v>
      </c>
      <c r="P31" s="849">
        <v>1246316.3000000003</v>
      </c>
      <c r="Q31" s="837">
        <v>1.4438578571057026</v>
      </c>
      <c r="R31" s="850">
        <v>20.341711142665954</v>
      </c>
    </row>
    <row r="32" spans="1:18" ht="14.4" customHeight="1" x14ac:dyDescent="0.3">
      <c r="A32" s="831" t="s">
        <v>1646</v>
      </c>
      <c r="B32" s="832" t="s">
        <v>1647</v>
      </c>
      <c r="C32" s="832" t="s">
        <v>570</v>
      </c>
      <c r="D32" s="832" t="s">
        <v>1651</v>
      </c>
      <c r="E32" s="832" t="s">
        <v>1649</v>
      </c>
      <c r="F32" s="832"/>
      <c r="G32" s="849">
        <v>6312.5</v>
      </c>
      <c r="H32" s="849">
        <v>259624.1</v>
      </c>
      <c r="I32" s="832">
        <v>1.4399948395730648</v>
      </c>
      <c r="J32" s="832">
        <v>41.128570297029704</v>
      </c>
      <c r="K32" s="849">
        <v>6308</v>
      </c>
      <c r="L32" s="849">
        <v>180295.15999999997</v>
      </c>
      <c r="M32" s="832">
        <v>1</v>
      </c>
      <c r="N32" s="832">
        <v>28.581984781230179</v>
      </c>
      <c r="O32" s="849"/>
      <c r="P32" s="849"/>
      <c r="Q32" s="837"/>
      <c r="R32" s="850"/>
    </row>
    <row r="33" spans="1:18" ht="14.4" customHeight="1" x14ac:dyDescent="0.3">
      <c r="A33" s="831" t="s">
        <v>1646</v>
      </c>
      <c r="B33" s="832" t="s">
        <v>1647</v>
      </c>
      <c r="C33" s="832" t="s">
        <v>570</v>
      </c>
      <c r="D33" s="832" t="s">
        <v>1651</v>
      </c>
      <c r="E33" s="832" t="s">
        <v>1701</v>
      </c>
      <c r="F33" s="832" t="s">
        <v>1702</v>
      </c>
      <c r="G33" s="849">
        <v>500</v>
      </c>
      <c r="H33" s="849">
        <v>2845</v>
      </c>
      <c r="I33" s="832"/>
      <c r="J33" s="832">
        <v>5.69</v>
      </c>
      <c r="K33" s="849"/>
      <c r="L33" s="849"/>
      <c r="M33" s="832"/>
      <c r="N33" s="832"/>
      <c r="O33" s="849">
        <v>600</v>
      </c>
      <c r="P33" s="849">
        <v>3900</v>
      </c>
      <c r="Q33" s="837"/>
      <c r="R33" s="850">
        <v>6.5</v>
      </c>
    </row>
    <row r="34" spans="1:18" ht="14.4" customHeight="1" x14ac:dyDescent="0.3">
      <c r="A34" s="831" t="s">
        <v>1646</v>
      </c>
      <c r="B34" s="832" t="s">
        <v>1647</v>
      </c>
      <c r="C34" s="832" t="s">
        <v>570</v>
      </c>
      <c r="D34" s="832" t="s">
        <v>1651</v>
      </c>
      <c r="E34" s="832" t="s">
        <v>1703</v>
      </c>
      <c r="F34" s="832" t="s">
        <v>1704</v>
      </c>
      <c r="G34" s="849">
        <v>1</v>
      </c>
      <c r="H34" s="849">
        <v>51.56</v>
      </c>
      <c r="I34" s="832">
        <v>0.17971418612757059</v>
      </c>
      <c r="J34" s="832">
        <v>51.56</v>
      </c>
      <c r="K34" s="849">
        <v>5</v>
      </c>
      <c r="L34" s="849">
        <v>286.89999999999998</v>
      </c>
      <c r="M34" s="832">
        <v>1</v>
      </c>
      <c r="N34" s="832">
        <v>57.379999999999995</v>
      </c>
      <c r="O34" s="849">
        <v>5</v>
      </c>
      <c r="P34" s="849">
        <v>342.40000000000003</v>
      </c>
      <c r="Q34" s="837">
        <v>1.1934471941443014</v>
      </c>
      <c r="R34" s="850">
        <v>68.48</v>
      </c>
    </row>
    <row r="35" spans="1:18" ht="14.4" customHeight="1" x14ac:dyDescent="0.3">
      <c r="A35" s="831" t="s">
        <v>1646</v>
      </c>
      <c r="B35" s="832" t="s">
        <v>1647</v>
      </c>
      <c r="C35" s="832" t="s">
        <v>570</v>
      </c>
      <c r="D35" s="832" t="s">
        <v>1651</v>
      </c>
      <c r="E35" s="832" t="s">
        <v>1705</v>
      </c>
      <c r="F35" s="832"/>
      <c r="G35" s="849">
        <v>10.5</v>
      </c>
      <c r="H35" s="849">
        <v>130257.06999999998</v>
      </c>
      <c r="I35" s="832">
        <v>0.87495975571509133</v>
      </c>
      <c r="J35" s="832">
        <v>12405.435238095237</v>
      </c>
      <c r="K35" s="849">
        <v>12</v>
      </c>
      <c r="L35" s="849">
        <v>148872.07</v>
      </c>
      <c r="M35" s="832">
        <v>1</v>
      </c>
      <c r="N35" s="832">
        <v>12406.005833333335</v>
      </c>
      <c r="O35" s="849"/>
      <c r="P35" s="849"/>
      <c r="Q35" s="837"/>
      <c r="R35" s="850"/>
    </row>
    <row r="36" spans="1:18" ht="14.4" customHeight="1" x14ac:dyDescent="0.3">
      <c r="A36" s="831" t="s">
        <v>1646</v>
      </c>
      <c r="B36" s="832" t="s">
        <v>1647</v>
      </c>
      <c r="C36" s="832" t="s">
        <v>570</v>
      </c>
      <c r="D36" s="832" t="s">
        <v>1651</v>
      </c>
      <c r="E36" s="832" t="s">
        <v>1706</v>
      </c>
      <c r="F36" s="832" t="s">
        <v>1707</v>
      </c>
      <c r="G36" s="849"/>
      <c r="H36" s="849"/>
      <c r="I36" s="832"/>
      <c r="J36" s="832"/>
      <c r="K36" s="849">
        <v>11</v>
      </c>
      <c r="L36" s="849">
        <v>1194184.1999999997</v>
      </c>
      <c r="M36" s="832">
        <v>1</v>
      </c>
      <c r="N36" s="832">
        <v>108562.19999999997</v>
      </c>
      <c r="O36" s="849">
        <v>12</v>
      </c>
      <c r="P36" s="849">
        <v>1302746.3999999999</v>
      </c>
      <c r="Q36" s="837">
        <v>1.0909090909090911</v>
      </c>
      <c r="R36" s="850">
        <v>108562.2</v>
      </c>
    </row>
    <row r="37" spans="1:18" ht="14.4" customHeight="1" x14ac:dyDescent="0.3">
      <c r="A37" s="831" t="s">
        <v>1646</v>
      </c>
      <c r="B37" s="832" t="s">
        <v>1647</v>
      </c>
      <c r="C37" s="832" t="s">
        <v>570</v>
      </c>
      <c r="D37" s="832" t="s">
        <v>1651</v>
      </c>
      <c r="E37" s="832" t="s">
        <v>1708</v>
      </c>
      <c r="F37" s="832" t="s">
        <v>1709</v>
      </c>
      <c r="G37" s="849"/>
      <c r="H37" s="849"/>
      <c r="I37" s="832"/>
      <c r="J37" s="832"/>
      <c r="K37" s="849"/>
      <c r="L37" s="849"/>
      <c r="M37" s="832"/>
      <c r="N37" s="832"/>
      <c r="O37" s="849">
        <v>43186</v>
      </c>
      <c r="P37" s="849">
        <v>857225.44000000006</v>
      </c>
      <c r="Q37" s="837"/>
      <c r="R37" s="850">
        <v>19.84961422683277</v>
      </c>
    </row>
    <row r="38" spans="1:18" ht="14.4" customHeight="1" x14ac:dyDescent="0.3">
      <c r="A38" s="831" t="s">
        <v>1646</v>
      </c>
      <c r="B38" s="832" t="s">
        <v>1647</v>
      </c>
      <c r="C38" s="832" t="s">
        <v>570</v>
      </c>
      <c r="D38" s="832" t="s">
        <v>1651</v>
      </c>
      <c r="E38" s="832" t="s">
        <v>1710</v>
      </c>
      <c r="F38" s="832" t="s">
        <v>1711</v>
      </c>
      <c r="G38" s="849"/>
      <c r="H38" s="849"/>
      <c r="I38" s="832"/>
      <c r="J38" s="832"/>
      <c r="K38" s="849"/>
      <c r="L38" s="849"/>
      <c r="M38" s="832"/>
      <c r="N38" s="832"/>
      <c r="O38" s="849">
        <v>2100</v>
      </c>
      <c r="P38" s="849">
        <v>42693</v>
      </c>
      <c r="Q38" s="837"/>
      <c r="R38" s="850">
        <v>20.329999999999998</v>
      </c>
    </row>
    <row r="39" spans="1:18" ht="14.4" customHeight="1" x14ac:dyDescent="0.3">
      <c r="A39" s="831" t="s">
        <v>1646</v>
      </c>
      <c r="B39" s="832" t="s">
        <v>1647</v>
      </c>
      <c r="C39" s="832" t="s">
        <v>570</v>
      </c>
      <c r="D39" s="832" t="s">
        <v>1651</v>
      </c>
      <c r="E39" s="832" t="s">
        <v>1712</v>
      </c>
      <c r="F39" s="832" t="s">
        <v>1713</v>
      </c>
      <c r="G39" s="849"/>
      <c r="H39" s="849"/>
      <c r="I39" s="832"/>
      <c r="J39" s="832"/>
      <c r="K39" s="849"/>
      <c r="L39" s="849"/>
      <c r="M39" s="832"/>
      <c r="N39" s="832"/>
      <c r="O39" s="849">
        <v>1</v>
      </c>
      <c r="P39" s="849">
        <v>8.24</v>
      </c>
      <c r="Q39" s="837"/>
      <c r="R39" s="850">
        <v>8.24</v>
      </c>
    </row>
    <row r="40" spans="1:18" ht="14.4" customHeight="1" x14ac:dyDescent="0.3">
      <c r="A40" s="831" t="s">
        <v>1646</v>
      </c>
      <c r="B40" s="832" t="s">
        <v>1647</v>
      </c>
      <c r="C40" s="832" t="s">
        <v>570</v>
      </c>
      <c r="D40" s="832" t="s">
        <v>1714</v>
      </c>
      <c r="E40" s="832" t="s">
        <v>1715</v>
      </c>
      <c r="F40" s="832" t="s">
        <v>1716</v>
      </c>
      <c r="G40" s="849">
        <v>401</v>
      </c>
      <c r="H40" s="849">
        <v>14035</v>
      </c>
      <c r="I40" s="832">
        <v>0.86603727014685916</v>
      </c>
      <c r="J40" s="832">
        <v>35</v>
      </c>
      <c r="K40" s="849">
        <v>438</v>
      </c>
      <c r="L40" s="849">
        <v>16206</v>
      </c>
      <c r="M40" s="832">
        <v>1</v>
      </c>
      <c r="N40" s="832">
        <v>37</v>
      </c>
      <c r="O40" s="849">
        <v>311</v>
      </c>
      <c r="P40" s="849">
        <v>11507</v>
      </c>
      <c r="Q40" s="837">
        <v>0.71004566210045661</v>
      </c>
      <c r="R40" s="850">
        <v>37</v>
      </c>
    </row>
    <row r="41" spans="1:18" ht="14.4" customHeight="1" x14ac:dyDescent="0.3">
      <c r="A41" s="831" t="s">
        <v>1646</v>
      </c>
      <c r="B41" s="832" t="s">
        <v>1647</v>
      </c>
      <c r="C41" s="832" t="s">
        <v>570</v>
      </c>
      <c r="D41" s="832" t="s">
        <v>1714</v>
      </c>
      <c r="E41" s="832" t="s">
        <v>1717</v>
      </c>
      <c r="F41" s="832" t="s">
        <v>1718</v>
      </c>
      <c r="G41" s="849">
        <v>247</v>
      </c>
      <c r="H41" s="849">
        <v>104728</v>
      </c>
      <c r="I41" s="832">
        <v>0.99749502338295659</v>
      </c>
      <c r="J41" s="832">
        <v>424</v>
      </c>
      <c r="K41" s="849">
        <v>237</v>
      </c>
      <c r="L41" s="849">
        <v>104991</v>
      </c>
      <c r="M41" s="832">
        <v>1</v>
      </c>
      <c r="N41" s="832">
        <v>443</v>
      </c>
      <c r="O41" s="849">
        <v>273</v>
      </c>
      <c r="P41" s="849">
        <v>121212</v>
      </c>
      <c r="Q41" s="837">
        <v>1.1544989570534616</v>
      </c>
      <c r="R41" s="850">
        <v>444</v>
      </c>
    </row>
    <row r="42" spans="1:18" ht="14.4" customHeight="1" x14ac:dyDescent="0.3">
      <c r="A42" s="831" t="s">
        <v>1646</v>
      </c>
      <c r="B42" s="832" t="s">
        <v>1647</v>
      </c>
      <c r="C42" s="832" t="s">
        <v>570</v>
      </c>
      <c r="D42" s="832" t="s">
        <v>1714</v>
      </c>
      <c r="E42" s="832" t="s">
        <v>1719</v>
      </c>
      <c r="F42" s="832" t="s">
        <v>1720</v>
      </c>
      <c r="G42" s="849">
        <v>1931</v>
      </c>
      <c r="H42" s="849">
        <v>318615</v>
      </c>
      <c r="I42" s="832">
        <v>0.87766199208323348</v>
      </c>
      <c r="J42" s="832">
        <v>165</v>
      </c>
      <c r="K42" s="849">
        <v>2051</v>
      </c>
      <c r="L42" s="849">
        <v>363027</v>
      </c>
      <c r="M42" s="832">
        <v>1</v>
      </c>
      <c r="N42" s="832">
        <v>177</v>
      </c>
      <c r="O42" s="849">
        <v>2092</v>
      </c>
      <c r="P42" s="849">
        <v>370284</v>
      </c>
      <c r="Q42" s="837">
        <v>1.0199902486591907</v>
      </c>
      <c r="R42" s="850">
        <v>177</v>
      </c>
    </row>
    <row r="43" spans="1:18" ht="14.4" customHeight="1" x14ac:dyDescent="0.3">
      <c r="A43" s="831" t="s">
        <v>1646</v>
      </c>
      <c r="B43" s="832" t="s">
        <v>1647</v>
      </c>
      <c r="C43" s="832" t="s">
        <v>570</v>
      </c>
      <c r="D43" s="832" t="s">
        <v>1714</v>
      </c>
      <c r="E43" s="832" t="s">
        <v>1721</v>
      </c>
      <c r="F43" s="832" t="s">
        <v>1722</v>
      </c>
      <c r="G43" s="849">
        <v>3</v>
      </c>
      <c r="H43" s="849">
        <v>984</v>
      </c>
      <c r="I43" s="832">
        <v>0.23361823361823361</v>
      </c>
      <c r="J43" s="832">
        <v>328</v>
      </c>
      <c r="K43" s="849">
        <v>12</v>
      </c>
      <c r="L43" s="849">
        <v>4212</v>
      </c>
      <c r="M43" s="832">
        <v>1</v>
      </c>
      <c r="N43" s="832">
        <v>351</v>
      </c>
      <c r="O43" s="849">
        <v>17</v>
      </c>
      <c r="P43" s="849">
        <v>5984</v>
      </c>
      <c r="Q43" s="837">
        <v>1.4207027540360875</v>
      </c>
      <c r="R43" s="850">
        <v>352</v>
      </c>
    </row>
    <row r="44" spans="1:18" ht="14.4" customHeight="1" x14ac:dyDescent="0.3">
      <c r="A44" s="831" t="s">
        <v>1646</v>
      </c>
      <c r="B44" s="832" t="s">
        <v>1647</v>
      </c>
      <c r="C44" s="832" t="s">
        <v>570</v>
      </c>
      <c r="D44" s="832" t="s">
        <v>1714</v>
      </c>
      <c r="E44" s="832" t="s">
        <v>1723</v>
      </c>
      <c r="F44" s="832" t="s">
        <v>1724</v>
      </c>
      <c r="G44" s="849">
        <v>16</v>
      </c>
      <c r="H44" s="849">
        <v>4832</v>
      </c>
      <c r="I44" s="832">
        <v>0.52396443287790062</v>
      </c>
      <c r="J44" s="832">
        <v>302</v>
      </c>
      <c r="K44" s="849">
        <v>29</v>
      </c>
      <c r="L44" s="849">
        <v>9222</v>
      </c>
      <c r="M44" s="832">
        <v>1</v>
      </c>
      <c r="N44" s="832">
        <v>318</v>
      </c>
      <c r="O44" s="849">
        <v>19</v>
      </c>
      <c r="P44" s="849">
        <v>6042</v>
      </c>
      <c r="Q44" s="837">
        <v>0.65517241379310343</v>
      </c>
      <c r="R44" s="850">
        <v>318</v>
      </c>
    </row>
    <row r="45" spans="1:18" ht="14.4" customHeight="1" x14ac:dyDescent="0.3">
      <c r="A45" s="831" t="s">
        <v>1646</v>
      </c>
      <c r="B45" s="832" t="s">
        <v>1647</v>
      </c>
      <c r="C45" s="832" t="s">
        <v>570</v>
      </c>
      <c r="D45" s="832" t="s">
        <v>1714</v>
      </c>
      <c r="E45" s="832" t="s">
        <v>1725</v>
      </c>
      <c r="F45" s="832" t="s">
        <v>1726</v>
      </c>
      <c r="G45" s="849">
        <v>1</v>
      </c>
      <c r="H45" s="849">
        <v>1382</v>
      </c>
      <c r="I45" s="832"/>
      <c r="J45" s="832">
        <v>1382</v>
      </c>
      <c r="K45" s="849"/>
      <c r="L45" s="849"/>
      <c r="M45" s="832"/>
      <c r="N45" s="832"/>
      <c r="O45" s="849">
        <v>4</v>
      </c>
      <c r="P45" s="849">
        <v>5688</v>
      </c>
      <c r="Q45" s="837"/>
      <c r="R45" s="850">
        <v>1422</v>
      </c>
    </row>
    <row r="46" spans="1:18" ht="14.4" customHeight="1" x14ac:dyDescent="0.3">
      <c r="A46" s="831" t="s">
        <v>1646</v>
      </c>
      <c r="B46" s="832" t="s">
        <v>1647</v>
      </c>
      <c r="C46" s="832" t="s">
        <v>570</v>
      </c>
      <c r="D46" s="832" t="s">
        <v>1714</v>
      </c>
      <c r="E46" s="832" t="s">
        <v>994</v>
      </c>
      <c r="F46" s="832" t="s">
        <v>1727</v>
      </c>
      <c r="G46" s="849">
        <v>1</v>
      </c>
      <c r="H46" s="849">
        <v>1672</v>
      </c>
      <c r="I46" s="832">
        <v>0.96368876080691646</v>
      </c>
      <c r="J46" s="832">
        <v>1672</v>
      </c>
      <c r="K46" s="849">
        <v>1</v>
      </c>
      <c r="L46" s="849">
        <v>1735</v>
      </c>
      <c r="M46" s="832">
        <v>1</v>
      </c>
      <c r="N46" s="832">
        <v>1735</v>
      </c>
      <c r="O46" s="849"/>
      <c r="P46" s="849"/>
      <c r="Q46" s="837"/>
      <c r="R46" s="850"/>
    </row>
    <row r="47" spans="1:18" ht="14.4" customHeight="1" x14ac:dyDescent="0.3">
      <c r="A47" s="831" t="s">
        <v>1646</v>
      </c>
      <c r="B47" s="832" t="s">
        <v>1647</v>
      </c>
      <c r="C47" s="832" t="s">
        <v>570</v>
      </c>
      <c r="D47" s="832" t="s">
        <v>1714</v>
      </c>
      <c r="E47" s="832" t="s">
        <v>1728</v>
      </c>
      <c r="F47" s="832" t="s">
        <v>1729</v>
      </c>
      <c r="G47" s="849">
        <v>68</v>
      </c>
      <c r="H47" s="849">
        <v>134300</v>
      </c>
      <c r="I47" s="832">
        <v>0.83415112855740925</v>
      </c>
      <c r="J47" s="832">
        <v>1975</v>
      </c>
      <c r="K47" s="849">
        <v>79</v>
      </c>
      <c r="L47" s="849">
        <v>161002</v>
      </c>
      <c r="M47" s="832">
        <v>1</v>
      </c>
      <c r="N47" s="832">
        <v>2038</v>
      </c>
      <c r="O47" s="849">
        <v>104</v>
      </c>
      <c r="P47" s="849">
        <v>212056</v>
      </c>
      <c r="Q47" s="837">
        <v>1.3171016509111688</v>
      </c>
      <c r="R47" s="850">
        <v>2039</v>
      </c>
    </row>
    <row r="48" spans="1:18" ht="14.4" customHeight="1" x14ac:dyDescent="0.3">
      <c r="A48" s="831" t="s">
        <v>1646</v>
      </c>
      <c r="B48" s="832" t="s">
        <v>1647</v>
      </c>
      <c r="C48" s="832" t="s">
        <v>570</v>
      </c>
      <c r="D48" s="832" t="s">
        <v>1714</v>
      </c>
      <c r="E48" s="832" t="s">
        <v>1730</v>
      </c>
      <c r="F48" s="832" t="s">
        <v>1731</v>
      </c>
      <c r="G48" s="849">
        <v>2</v>
      </c>
      <c r="H48" s="849">
        <v>6018</v>
      </c>
      <c r="I48" s="832">
        <v>0.65598430346631786</v>
      </c>
      <c r="J48" s="832">
        <v>3009</v>
      </c>
      <c r="K48" s="849">
        <v>3</v>
      </c>
      <c r="L48" s="849">
        <v>9174</v>
      </c>
      <c r="M48" s="832">
        <v>1</v>
      </c>
      <c r="N48" s="832">
        <v>3058</v>
      </c>
      <c r="O48" s="849">
        <v>4</v>
      </c>
      <c r="P48" s="849">
        <v>12236</v>
      </c>
      <c r="Q48" s="837">
        <v>1.3337693481578374</v>
      </c>
      <c r="R48" s="850">
        <v>3059</v>
      </c>
    </row>
    <row r="49" spans="1:18" ht="14.4" customHeight="1" x14ac:dyDescent="0.3">
      <c r="A49" s="831" t="s">
        <v>1646</v>
      </c>
      <c r="B49" s="832" t="s">
        <v>1647</v>
      </c>
      <c r="C49" s="832" t="s">
        <v>570</v>
      </c>
      <c r="D49" s="832" t="s">
        <v>1714</v>
      </c>
      <c r="E49" s="832" t="s">
        <v>1732</v>
      </c>
      <c r="F49" s="832" t="s">
        <v>1733</v>
      </c>
      <c r="G49" s="849">
        <v>3</v>
      </c>
      <c r="H49" s="849">
        <v>1929</v>
      </c>
      <c r="I49" s="832">
        <v>2.8963963963963963</v>
      </c>
      <c r="J49" s="832">
        <v>643</v>
      </c>
      <c r="K49" s="849">
        <v>1</v>
      </c>
      <c r="L49" s="849">
        <v>666</v>
      </c>
      <c r="M49" s="832">
        <v>1</v>
      </c>
      <c r="N49" s="832">
        <v>666</v>
      </c>
      <c r="O49" s="849">
        <v>4</v>
      </c>
      <c r="P49" s="849">
        <v>2668</v>
      </c>
      <c r="Q49" s="837">
        <v>4.0060060060060056</v>
      </c>
      <c r="R49" s="850">
        <v>667</v>
      </c>
    </row>
    <row r="50" spans="1:18" ht="14.4" customHeight="1" x14ac:dyDescent="0.3">
      <c r="A50" s="831" t="s">
        <v>1646</v>
      </c>
      <c r="B50" s="832" t="s">
        <v>1647</v>
      </c>
      <c r="C50" s="832" t="s">
        <v>570</v>
      </c>
      <c r="D50" s="832" t="s">
        <v>1714</v>
      </c>
      <c r="E50" s="832" t="s">
        <v>1734</v>
      </c>
      <c r="F50" s="832" t="s">
        <v>1735</v>
      </c>
      <c r="G50" s="849">
        <v>1</v>
      </c>
      <c r="H50" s="849">
        <v>1316</v>
      </c>
      <c r="I50" s="832">
        <v>0.32542037586547973</v>
      </c>
      <c r="J50" s="832">
        <v>1316</v>
      </c>
      <c r="K50" s="849">
        <v>3</v>
      </c>
      <c r="L50" s="849">
        <v>4044</v>
      </c>
      <c r="M50" s="832">
        <v>1</v>
      </c>
      <c r="N50" s="832">
        <v>1348</v>
      </c>
      <c r="O50" s="849">
        <v>4</v>
      </c>
      <c r="P50" s="849">
        <v>5396</v>
      </c>
      <c r="Q50" s="837">
        <v>1.334322453016815</v>
      </c>
      <c r="R50" s="850">
        <v>1349</v>
      </c>
    </row>
    <row r="51" spans="1:18" ht="14.4" customHeight="1" x14ac:dyDescent="0.3">
      <c r="A51" s="831" t="s">
        <v>1646</v>
      </c>
      <c r="B51" s="832" t="s">
        <v>1647</v>
      </c>
      <c r="C51" s="832" t="s">
        <v>570</v>
      </c>
      <c r="D51" s="832" t="s">
        <v>1714</v>
      </c>
      <c r="E51" s="832" t="s">
        <v>1736</v>
      </c>
      <c r="F51" s="832" t="s">
        <v>1737</v>
      </c>
      <c r="G51" s="849">
        <v>85</v>
      </c>
      <c r="H51" s="849">
        <v>118235</v>
      </c>
      <c r="I51" s="832">
        <v>0.76503739938401016</v>
      </c>
      <c r="J51" s="832">
        <v>1391</v>
      </c>
      <c r="K51" s="849">
        <v>108</v>
      </c>
      <c r="L51" s="849">
        <v>154548</v>
      </c>
      <c r="M51" s="832">
        <v>1</v>
      </c>
      <c r="N51" s="832">
        <v>1431</v>
      </c>
      <c r="O51" s="849">
        <v>106</v>
      </c>
      <c r="P51" s="849">
        <v>151686</v>
      </c>
      <c r="Q51" s="837">
        <v>0.98148148148148151</v>
      </c>
      <c r="R51" s="850">
        <v>1431</v>
      </c>
    </row>
    <row r="52" spans="1:18" ht="14.4" customHeight="1" x14ac:dyDescent="0.3">
      <c r="A52" s="831" t="s">
        <v>1646</v>
      </c>
      <c r="B52" s="832" t="s">
        <v>1647</v>
      </c>
      <c r="C52" s="832" t="s">
        <v>570</v>
      </c>
      <c r="D52" s="832" t="s">
        <v>1714</v>
      </c>
      <c r="E52" s="832" t="s">
        <v>1738</v>
      </c>
      <c r="F52" s="832" t="s">
        <v>1739</v>
      </c>
      <c r="G52" s="849">
        <v>202</v>
      </c>
      <c r="H52" s="849">
        <v>373498</v>
      </c>
      <c r="I52" s="832">
        <v>1.0227442003110692</v>
      </c>
      <c r="J52" s="832">
        <v>1849</v>
      </c>
      <c r="K52" s="849">
        <v>191</v>
      </c>
      <c r="L52" s="849">
        <v>365192</v>
      </c>
      <c r="M52" s="832">
        <v>1</v>
      </c>
      <c r="N52" s="832">
        <v>1912</v>
      </c>
      <c r="O52" s="849">
        <v>196</v>
      </c>
      <c r="P52" s="849">
        <v>374752</v>
      </c>
      <c r="Q52" s="837">
        <v>1.0261780104712042</v>
      </c>
      <c r="R52" s="850">
        <v>1912</v>
      </c>
    </row>
    <row r="53" spans="1:18" ht="14.4" customHeight="1" x14ac:dyDescent="0.3">
      <c r="A53" s="831" t="s">
        <v>1646</v>
      </c>
      <c r="B53" s="832" t="s">
        <v>1647</v>
      </c>
      <c r="C53" s="832" t="s">
        <v>570</v>
      </c>
      <c r="D53" s="832" t="s">
        <v>1714</v>
      </c>
      <c r="E53" s="832" t="s">
        <v>1740</v>
      </c>
      <c r="F53" s="832" t="s">
        <v>1741</v>
      </c>
      <c r="G53" s="849">
        <v>1</v>
      </c>
      <c r="H53" s="849">
        <v>1208</v>
      </c>
      <c r="I53" s="832">
        <v>0.31482929371905133</v>
      </c>
      <c r="J53" s="832">
        <v>1208</v>
      </c>
      <c r="K53" s="849">
        <v>3</v>
      </c>
      <c r="L53" s="849">
        <v>3837</v>
      </c>
      <c r="M53" s="832">
        <v>1</v>
      </c>
      <c r="N53" s="832">
        <v>1279</v>
      </c>
      <c r="O53" s="849"/>
      <c r="P53" s="849"/>
      <c r="Q53" s="837"/>
      <c r="R53" s="850"/>
    </row>
    <row r="54" spans="1:18" ht="14.4" customHeight="1" x14ac:dyDescent="0.3">
      <c r="A54" s="831" t="s">
        <v>1646</v>
      </c>
      <c r="B54" s="832" t="s">
        <v>1647</v>
      </c>
      <c r="C54" s="832" t="s">
        <v>570</v>
      </c>
      <c r="D54" s="832" t="s">
        <v>1714</v>
      </c>
      <c r="E54" s="832" t="s">
        <v>1742</v>
      </c>
      <c r="F54" s="832" t="s">
        <v>1743</v>
      </c>
      <c r="G54" s="849">
        <v>91</v>
      </c>
      <c r="H54" s="849">
        <v>107107</v>
      </c>
      <c r="I54" s="832">
        <v>0.54505714838223773</v>
      </c>
      <c r="J54" s="832">
        <v>1177</v>
      </c>
      <c r="K54" s="849">
        <v>162</v>
      </c>
      <c r="L54" s="849">
        <v>196506</v>
      </c>
      <c r="M54" s="832">
        <v>1</v>
      </c>
      <c r="N54" s="832">
        <v>1213</v>
      </c>
      <c r="O54" s="849">
        <v>137</v>
      </c>
      <c r="P54" s="849">
        <v>166181</v>
      </c>
      <c r="Q54" s="837">
        <v>0.84567901234567899</v>
      </c>
      <c r="R54" s="850">
        <v>1213</v>
      </c>
    </row>
    <row r="55" spans="1:18" ht="14.4" customHeight="1" x14ac:dyDescent="0.3">
      <c r="A55" s="831" t="s">
        <v>1646</v>
      </c>
      <c r="B55" s="832" t="s">
        <v>1647</v>
      </c>
      <c r="C55" s="832" t="s">
        <v>570</v>
      </c>
      <c r="D55" s="832" t="s">
        <v>1714</v>
      </c>
      <c r="E55" s="832" t="s">
        <v>1744</v>
      </c>
      <c r="F55" s="832" t="s">
        <v>1745</v>
      </c>
      <c r="G55" s="849"/>
      <c r="H55" s="849"/>
      <c r="I55" s="832"/>
      <c r="J55" s="832"/>
      <c r="K55" s="849">
        <v>5</v>
      </c>
      <c r="L55" s="849">
        <v>8045</v>
      </c>
      <c r="M55" s="832">
        <v>1</v>
      </c>
      <c r="N55" s="832">
        <v>1609</v>
      </c>
      <c r="O55" s="849">
        <v>5</v>
      </c>
      <c r="P55" s="849">
        <v>8045</v>
      </c>
      <c r="Q55" s="837">
        <v>1</v>
      </c>
      <c r="R55" s="850">
        <v>1609</v>
      </c>
    </row>
    <row r="56" spans="1:18" ht="14.4" customHeight="1" x14ac:dyDescent="0.3">
      <c r="A56" s="831" t="s">
        <v>1646</v>
      </c>
      <c r="B56" s="832" t="s">
        <v>1647</v>
      </c>
      <c r="C56" s="832" t="s">
        <v>570</v>
      </c>
      <c r="D56" s="832" t="s">
        <v>1714</v>
      </c>
      <c r="E56" s="832" t="s">
        <v>1746</v>
      </c>
      <c r="F56" s="832" t="s">
        <v>1747</v>
      </c>
      <c r="G56" s="849">
        <v>189</v>
      </c>
      <c r="H56" s="849">
        <v>124362</v>
      </c>
      <c r="I56" s="832">
        <v>0.84938018645630575</v>
      </c>
      <c r="J56" s="832">
        <v>658</v>
      </c>
      <c r="K56" s="849">
        <v>215</v>
      </c>
      <c r="L56" s="849">
        <v>146415</v>
      </c>
      <c r="M56" s="832">
        <v>1</v>
      </c>
      <c r="N56" s="832">
        <v>681</v>
      </c>
      <c r="O56" s="849">
        <v>205</v>
      </c>
      <c r="P56" s="849">
        <v>139810</v>
      </c>
      <c r="Q56" s="837">
        <v>0.95488850186114815</v>
      </c>
      <c r="R56" s="850">
        <v>682</v>
      </c>
    </row>
    <row r="57" spans="1:18" ht="14.4" customHeight="1" x14ac:dyDescent="0.3">
      <c r="A57" s="831" t="s">
        <v>1646</v>
      </c>
      <c r="B57" s="832" t="s">
        <v>1647</v>
      </c>
      <c r="C57" s="832" t="s">
        <v>570</v>
      </c>
      <c r="D57" s="832" t="s">
        <v>1714</v>
      </c>
      <c r="E57" s="832" t="s">
        <v>1748</v>
      </c>
      <c r="F57" s="832" t="s">
        <v>1749</v>
      </c>
      <c r="G57" s="849">
        <v>82</v>
      </c>
      <c r="H57" s="849">
        <v>56498</v>
      </c>
      <c r="I57" s="832">
        <v>0.65756517690875238</v>
      </c>
      <c r="J57" s="832">
        <v>689</v>
      </c>
      <c r="K57" s="849">
        <v>120</v>
      </c>
      <c r="L57" s="849">
        <v>85920</v>
      </c>
      <c r="M57" s="832">
        <v>1</v>
      </c>
      <c r="N57" s="832">
        <v>716</v>
      </c>
      <c r="O57" s="849">
        <v>170</v>
      </c>
      <c r="P57" s="849">
        <v>121890</v>
      </c>
      <c r="Q57" s="837">
        <v>1.4186452513966481</v>
      </c>
      <c r="R57" s="850">
        <v>717</v>
      </c>
    </row>
    <row r="58" spans="1:18" ht="14.4" customHeight="1" x14ac:dyDescent="0.3">
      <c r="A58" s="831" t="s">
        <v>1646</v>
      </c>
      <c r="B58" s="832" t="s">
        <v>1647</v>
      </c>
      <c r="C58" s="832" t="s">
        <v>570</v>
      </c>
      <c r="D58" s="832" t="s">
        <v>1714</v>
      </c>
      <c r="E58" s="832" t="s">
        <v>1750</v>
      </c>
      <c r="F58" s="832" t="s">
        <v>1751</v>
      </c>
      <c r="G58" s="849">
        <v>4</v>
      </c>
      <c r="H58" s="849">
        <v>10172</v>
      </c>
      <c r="I58" s="832">
        <v>0.32145114397674124</v>
      </c>
      <c r="J58" s="832">
        <v>2543</v>
      </c>
      <c r="K58" s="849">
        <v>12</v>
      </c>
      <c r="L58" s="849">
        <v>31644</v>
      </c>
      <c r="M58" s="832">
        <v>1</v>
      </c>
      <c r="N58" s="832">
        <v>2637</v>
      </c>
      <c r="O58" s="849">
        <v>83</v>
      </c>
      <c r="P58" s="849">
        <v>218954</v>
      </c>
      <c r="Q58" s="837">
        <v>6.9192895967639991</v>
      </c>
      <c r="R58" s="850">
        <v>2638</v>
      </c>
    </row>
    <row r="59" spans="1:18" ht="14.4" customHeight="1" x14ac:dyDescent="0.3">
      <c r="A59" s="831" t="s">
        <v>1646</v>
      </c>
      <c r="B59" s="832" t="s">
        <v>1647</v>
      </c>
      <c r="C59" s="832" t="s">
        <v>570</v>
      </c>
      <c r="D59" s="832" t="s">
        <v>1714</v>
      </c>
      <c r="E59" s="832" t="s">
        <v>1752</v>
      </c>
      <c r="F59" s="832" t="s">
        <v>1753</v>
      </c>
      <c r="G59" s="849">
        <v>6251</v>
      </c>
      <c r="H59" s="849">
        <v>11014262</v>
      </c>
      <c r="I59" s="832">
        <v>0.97310739354958409</v>
      </c>
      <c r="J59" s="832">
        <v>1762</v>
      </c>
      <c r="K59" s="849">
        <v>6202</v>
      </c>
      <c r="L59" s="849">
        <v>11318650</v>
      </c>
      <c r="M59" s="832">
        <v>1</v>
      </c>
      <c r="N59" s="832">
        <v>1825</v>
      </c>
      <c r="O59" s="849">
        <v>6070</v>
      </c>
      <c r="P59" s="849">
        <v>11077750</v>
      </c>
      <c r="Q59" s="837">
        <v>0.97871654305062883</v>
      </c>
      <c r="R59" s="850">
        <v>1825</v>
      </c>
    </row>
    <row r="60" spans="1:18" ht="14.4" customHeight="1" x14ac:dyDescent="0.3">
      <c r="A60" s="831" t="s">
        <v>1646</v>
      </c>
      <c r="B60" s="832" t="s">
        <v>1647</v>
      </c>
      <c r="C60" s="832" t="s">
        <v>570</v>
      </c>
      <c r="D60" s="832" t="s">
        <v>1714</v>
      </c>
      <c r="E60" s="832" t="s">
        <v>1754</v>
      </c>
      <c r="F60" s="832" t="s">
        <v>1755</v>
      </c>
      <c r="G60" s="849">
        <v>1736</v>
      </c>
      <c r="H60" s="849">
        <v>716968</v>
      </c>
      <c r="I60" s="832">
        <v>0.90681176302445976</v>
      </c>
      <c r="J60" s="832">
        <v>413</v>
      </c>
      <c r="K60" s="849">
        <v>1843</v>
      </c>
      <c r="L60" s="849">
        <v>790647</v>
      </c>
      <c r="M60" s="832">
        <v>1</v>
      </c>
      <c r="N60" s="832">
        <v>429</v>
      </c>
      <c r="O60" s="849">
        <v>1871</v>
      </c>
      <c r="P60" s="849">
        <v>802659</v>
      </c>
      <c r="Q60" s="837">
        <v>1.0151926207270754</v>
      </c>
      <c r="R60" s="850">
        <v>429</v>
      </c>
    </row>
    <row r="61" spans="1:18" ht="14.4" customHeight="1" x14ac:dyDescent="0.3">
      <c r="A61" s="831" t="s">
        <v>1646</v>
      </c>
      <c r="B61" s="832" t="s">
        <v>1647</v>
      </c>
      <c r="C61" s="832" t="s">
        <v>570</v>
      </c>
      <c r="D61" s="832" t="s">
        <v>1714</v>
      </c>
      <c r="E61" s="832" t="s">
        <v>1756</v>
      </c>
      <c r="F61" s="832" t="s">
        <v>1757</v>
      </c>
      <c r="G61" s="849">
        <v>5</v>
      </c>
      <c r="H61" s="849">
        <v>17275</v>
      </c>
      <c r="I61" s="832">
        <v>2.3953465799581249E-2</v>
      </c>
      <c r="J61" s="832">
        <v>3455</v>
      </c>
      <c r="K61" s="849">
        <v>205</v>
      </c>
      <c r="L61" s="849">
        <v>721190</v>
      </c>
      <c r="M61" s="832">
        <v>1</v>
      </c>
      <c r="N61" s="832">
        <v>3518</v>
      </c>
      <c r="O61" s="849">
        <v>285</v>
      </c>
      <c r="P61" s="849">
        <v>1003200</v>
      </c>
      <c r="Q61" s="837">
        <v>1.3910342628156243</v>
      </c>
      <c r="R61" s="850">
        <v>3520</v>
      </c>
    </row>
    <row r="62" spans="1:18" ht="14.4" customHeight="1" x14ac:dyDescent="0.3">
      <c r="A62" s="831" t="s">
        <v>1646</v>
      </c>
      <c r="B62" s="832" t="s">
        <v>1647</v>
      </c>
      <c r="C62" s="832" t="s">
        <v>570</v>
      </c>
      <c r="D62" s="832" t="s">
        <v>1714</v>
      </c>
      <c r="E62" s="832" t="s">
        <v>1758</v>
      </c>
      <c r="F62" s="832" t="s">
        <v>1759</v>
      </c>
      <c r="G62" s="849">
        <v>3</v>
      </c>
      <c r="H62" s="849">
        <v>0</v>
      </c>
      <c r="I62" s="832"/>
      <c r="J62" s="832">
        <v>0</v>
      </c>
      <c r="K62" s="849">
        <v>2</v>
      </c>
      <c r="L62" s="849">
        <v>0</v>
      </c>
      <c r="M62" s="832"/>
      <c r="N62" s="832">
        <v>0</v>
      </c>
      <c r="O62" s="849">
        <v>4</v>
      </c>
      <c r="P62" s="849">
        <v>0</v>
      </c>
      <c r="Q62" s="837"/>
      <c r="R62" s="850">
        <v>0</v>
      </c>
    </row>
    <row r="63" spans="1:18" ht="14.4" customHeight="1" x14ac:dyDescent="0.3">
      <c r="A63" s="831" t="s">
        <v>1646</v>
      </c>
      <c r="B63" s="832" t="s">
        <v>1647</v>
      </c>
      <c r="C63" s="832" t="s">
        <v>570</v>
      </c>
      <c r="D63" s="832" t="s">
        <v>1714</v>
      </c>
      <c r="E63" s="832" t="s">
        <v>1760</v>
      </c>
      <c r="F63" s="832" t="s">
        <v>1761</v>
      </c>
      <c r="G63" s="849">
        <v>1993</v>
      </c>
      <c r="H63" s="849">
        <v>39199.999999999993</v>
      </c>
      <c r="I63" s="832">
        <v>0.56484125439138855</v>
      </c>
      <c r="J63" s="832">
        <v>19.66884094330155</v>
      </c>
      <c r="K63" s="849">
        <v>2082</v>
      </c>
      <c r="L63" s="849">
        <v>69400.03</v>
      </c>
      <c r="M63" s="832">
        <v>1</v>
      </c>
      <c r="N63" s="832">
        <v>33.333347742555233</v>
      </c>
      <c r="O63" s="849">
        <v>1927</v>
      </c>
      <c r="P63" s="849">
        <v>64233.359999999986</v>
      </c>
      <c r="Q63" s="837">
        <v>0.92555233765749079</v>
      </c>
      <c r="R63" s="850">
        <v>33.333347171769582</v>
      </c>
    </row>
    <row r="64" spans="1:18" ht="14.4" customHeight="1" x14ac:dyDescent="0.3">
      <c r="A64" s="831" t="s">
        <v>1646</v>
      </c>
      <c r="B64" s="832" t="s">
        <v>1647</v>
      </c>
      <c r="C64" s="832" t="s">
        <v>570</v>
      </c>
      <c r="D64" s="832" t="s">
        <v>1714</v>
      </c>
      <c r="E64" s="832" t="s">
        <v>1762</v>
      </c>
      <c r="F64" s="832" t="s">
        <v>1763</v>
      </c>
      <c r="G64" s="849">
        <v>1922</v>
      </c>
      <c r="H64" s="849">
        <v>69192</v>
      </c>
      <c r="I64" s="832">
        <v>0.92030219195573526</v>
      </c>
      <c r="J64" s="832">
        <v>36</v>
      </c>
      <c r="K64" s="849">
        <v>2032</v>
      </c>
      <c r="L64" s="849">
        <v>75184</v>
      </c>
      <c r="M64" s="832">
        <v>1</v>
      </c>
      <c r="N64" s="832">
        <v>37</v>
      </c>
      <c r="O64" s="849">
        <v>2077</v>
      </c>
      <c r="P64" s="849">
        <v>76849</v>
      </c>
      <c r="Q64" s="837">
        <v>1.0221456692913387</v>
      </c>
      <c r="R64" s="850">
        <v>37</v>
      </c>
    </row>
    <row r="65" spans="1:18" ht="14.4" customHeight="1" x14ac:dyDescent="0.3">
      <c r="A65" s="831" t="s">
        <v>1646</v>
      </c>
      <c r="B65" s="832" t="s">
        <v>1647</v>
      </c>
      <c r="C65" s="832" t="s">
        <v>570</v>
      </c>
      <c r="D65" s="832" t="s">
        <v>1714</v>
      </c>
      <c r="E65" s="832" t="s">
        <v>1764</v>
      </c>
      <c r="F65" s="832" t="s">
        <v>1765</v>
      </c>
      <c r="G65" s="849">
        <v>734</v>
      </c>
      <c r="H65" s="849">
        <v>430124</v>
      </c>
      <c r="I65" s="832">
        <v>0.86447875904677496</v>
      </c>
      <c r="J65" s="832">
        <v>586</v>
      </c>
      <c r="K65" s="849">
        <v>817</v>
      </c>
      <c r="L65" s="849">
        <v>497553</v>
      </c>
      <c r="M65" s="832">
        <v>1</v>
      </c>
      <c r="N65" s="832">
        <v>609</v>
      </c>
      <c r="O65" s="849">
        <v>781</v>
      </c>
      <c r="P65" s="849">
        <v>476410</v>
      </c>
      <c r="Q65" s="837">
        <v>0.95750603453300454</v>
      </c>
      <c r="R65" s="850">
        <v>610</v>
      </c>
    </row>
    <row r="66" spans="1:18" ht="14.4" customHeight="1" x14ac:dyDescent="0.3">
      <c r="A66" s="831" t="s">
        <v>1646</v>
      </c>
      <c r="B66" s="832" t="s">
        <v>1647</v>
      </c>
      <c r="C66" s="832" t="s">
        <v>570</v>
      </c>
      <c r="D66" s="832" t="s">
        <v>1714</v>
      </c>
      <c r="E66" s="832" t="s">
        <v>1766</v>
      </c>
      <c r="F66" s="832" t="s">
        <v>1767</v>
      </c>
      <c r="G66" s="849">
        <v>3</v>
      </c>
      <c r="H66" s="849">
        <v>5895</v>
      </c>
      <c r="I66" s="832">
        <v>1.4642324888226528</v>
      </c>
      <c r="J66" s="832">
        <v>1965</v>
      </c>
      <c r="K66" s="849">
        <v>2</v>
      </c>
      <c r="L66" s="849">
        <v>4026</v>
      </c>
      <c r="M66" s="832">
        <v>1</v>
      </c>
      <c r="N66" s="832">
        <v>2013</v>
      </c>
      <c r="O66" s="849"/>
      <c r="P66" s="849"/>
      <c r="Q66" s="837"/>
      <c r="R66" s="850"/>
    </row>
    <row r="67" spans="1:18" ht="14.4" customHeight="1" x14ac:dyDescent="0.3">
      <c r="A67" s="831" t="s">
        <v>1646</v>
      </c>
      <c r="B67" s="832" t="s">
        <v>1647</v>
      </c>
      <c r="C67" s="832" t="s">
        <v>570</v>
      </c>
      <c r="D67" s="832" t="s">
        <v>1714</v>
      </c>
      <c r="E67" s="832" t="s">
        <v>1768</v>
      </c>
      <c r="F67" s="832" t="s">
        <v>1769</v>
      </c>
      <c r="G67" s="849">
        <v>78</v>
      </c>
      <c r="H67" s="849">
        <v>32838</v>
      </c>
      <c r="I67" s="832">
        <v>0.98873900999638686</v>
      </c>
      <c r="J67" s="832">
        <v>421</v>
      </c>
      <c r="K67" s="849">
        <v>76</v>
      </c>
      <c r="L67" s="849">
        <v>33212</v>
      </c>
      <c r="M67" s="832">
        <v>1</v>
      </c>
      <c r="N67" s="832">
        <v>437</v>
      </c>
      <c r="O67" s="849">
        <v>78</v>
      </c>
      <c r="P67" s="849">
        <v>34086</v>
      </c>
      <c r="Q67" s="837">
        <v>1.0263157894736843</v>
      </c>
      <c r="R67" s="850">
        <v>437</v>
      </c>
    </row>
    <row r="68" spans="1:18" ht="14.4" customHeight="1" x14ac:dyDescent="0.3">
      <c r="A68" s="831" t="s">
        <v>1646</v>
      </c>
      <c r="B68" s="832" t="s">
        <v>1647</v>
      </c>
      <c r="C68" s="832" t="s">
        <v>570</v>
      </c>
      <c r="D68" s="832" t="s">
        <v>1714</v>
      </c>
      <c r="E68" s="832" t="s">
        <v>1770</v>
      </c>
      <c r="F68" s="832" t="s">
        <v>1771</v>
      </c>
      <c r="G68" s="849">
        <v>1</v>
      </c>
      <c r="H68" s="849">
        <v>0</v>
      </c>
      <c r="I68" s="832"/>
      <c r="J68" s="832">
        <v>0</v>
      </c>
      <c r="K68" s="849"/>
      <c r="L68" s="849"/>
      <c r="M68" s="832"/>
      <c r="N68" s="832"/>
      <c r="O68" s="849"/>
      <c r="P68" s="849"/>
      <c r="Q68" s="837"/>
      <c r="R68" s="850"/>
    </row>
    <row r="69" spans="1:18" ht="14.4" customHeight="1" x14ac:dyDescent="0.3">
      <c r="A69" s="831" t="s">
        <v>1646</v>
      </c>
      <c r="B69" s="832" t="s">
        <v>1647</v>
      </c>
      <c r="C69" s="832" t="s">
        <v>570</v>
      </c>
      <c r="D69" s="832" t="s">
        <v>1714</v>
      </c>
      <c r="E69" s="832" t="s">
        <v>1772</v>
      </c>
      <c r="F69" s="832" t="s">
        <v>1773</v>
      </c>
      <c r="G69" s="849">
        <v>1961</v>
      </c>
      <c r="H69" s="849">
        <v>2537534</v>
      </c>
      <c r="I69" s="832">
        <v>1.0967864910563934</v>
      </c>
      <c r="J69" s="832">
        <v>1294</v>
      </c>
      <c r="K69" s="849">
        <v>1724</v>
      </c>
      <c r="L69" s="849">
        <v>2313608</v>
      </c>
      <c r="M69" s="832">
        <v>1</v>
      </c>
      <c r="N69" s="832">
        <v>1342</v>
      </c>
      <c r="O69" s="849">
        <v>1622</v>
      </c>
      <c r="P69" s="849">
        <v>2176724</v>
      </c>
      <c r="Q69" s="837">
        <v>0.94083526682134566</v>
      </c>
      <c r="R69" s="850">
        <v>1342</v>
      </c>
    </row>
    <row r="70" spans="1:18" ht="14.4" customHeight="1" x14ac:dyDescent="0.3">
      <c r="A70" s="831" t="s">
        <v>1646</v>
      </c>
      <c r="B70" s="832" t="s">
        <v>1647</v>
      </c>
      <c r="C70" s="832" t="s">
        <v>570</v>
      </c>
      <c r="D70" s="832" t="s">
        <v>1714</v>
      </c>
      <c r="E70" s="832" t="s">
        <v>1774</v>
      </c>
      <c r="F70" s="832" t="s">
        <v>1775</v>
      </c>
      <c r="G70" s="849">
        <v>283</v>
      </c>
      <c r="H70" s="849">
        <v>138670</v>
      </c>
      <c r="I70" s="832">
        <v>0.73039182121280755</v>
      </c>
      <c r="J70" s="832">
        <v>490</v>
      </c>
      <c r="K70" s="849">
        <v>373</v>
      </c>
      <c r="L70" s="849">
        <v>189857</v>
      </c>
      <c r="M70" s="832">
        <v>1</v>
      </c>
      <c r="N70" s="832">
        <v>509</v>
      </c>
      <c r="O70" s="849">
        <v>344</v>
      </c>
      <c r="P70" s="849">
        <v>175096</v>
      </c>
      <c r="Q70" s="837">
        <v>0.92225201072386054</v>
      </c>
      <c r="R70" s="850">
        <v>509</v>
      </c>
    </row>
    <row r="71" spans="1:18" ht="14.4" customHeight="1" x14ac:dyDescent="0.3">
      <c r="A71" s="831" t="s">
        <v>1646</v>
      </c>
      <c r="B71" s="832" t="s">
        <v>1647</v>
      </c>
      <c r="C71" s="832" t="s">
        <v>570</v>
      </c>
      <c r="D71" s="832" t="s">
        <v>1714</v>
      </c>
      <c r="E71" s="832" t="s">
        <v>1776</v>
      </c>
      <c r="F71" s="832" t="s">
        <v>1777</v>
      </c>
      <c r="G71" s="849">
        <v>129</v>
      </c>
      <c r="H71" s="849">
        <v>291282</v>
      </c>
      <c r="I71" s="832">
        <v>1.1688543075324134</v>
      </c>
      <c r="J71" s="832">
        <v>2258</v>
      </c>
      <c r="K71" s="849">
        <v>107</v>
      </c>
      <c r="L71" s="849">
        <v>249203</v>
      </c>
      <c r="M71" s="832">
        <v>1</v>
      </c>
      <c r="N71" s="832">
        <v>2329</v>
      </c>
      <c r="O71" s="849">
        <v>24</v>
      </c>
      <c r="P71" s="849">
        <v>55920</v>
      </c>
      <c r="Q71" s="837">
        <v>0.22439537244736218</v>
      </c>
      <c r="R71" s="850">
        <v>2330</v>
      </c>
    </row>
    <row r="72" spans="1:18" ht="14.4" customHeight="1" x14ac:dyDescent="0.3">
      <c r="A72" s="831" t="s">
        <v>1646</v>
      </c>
      <c r="B72" s="832" t="s">
        <v>1647</v>
      </c>
      <c r="C72" s="832" t="s">
        <v>570</v>
      </c>
      <c r="D72" s="832" t="s">
        <v>1714</v>
      </c>
      <c r="E72" s="832" t="s">
        <v>1778</v>
      </c>
      <c r="F72" s="832" t="s">
        <v>1779</v>
      </c>
      <c r="G72" s="849">
        <v>85</v>
      </c>
      <c r="H72" s="849">
        <v>216835</v>
      </c>
      <c r="I72" s="832">
        <v>1.0646650136253162</v>
      </c>
      <c r="J72" s="832">
        <v>2551</v>
      </c>
      <c r="K72" s="849">
        <v>77</v>
      </c>
      <c r="L72" s="849">
        <v>203665</v>
      </c>
      <c r="M72" s="832">
        <v>1</v>
      </c>
      <c r="N72" s="832">
        <v>2645</v>
      </c>
      <c r="O72" s="849">
        <v>80</v>
      </c>
      <c r="P72" s="849">
        <v>211680</v>
      </c>
      <c r="Q72" s="837">
        <v>1.0393538408661283</v>
      </c>
      <c r="R72" s="850">
        <v>2646</v>
      </c>
    </row>
    <row r="73" spans="1:18" ht="14.4" customHeight="1" x14ac:dyDescent="0.3">
      <c r="A73" s="831" t="s">
        <v>1646</v>
      </c>
      <c r="B73" s="832" t="s">
        <v>1647</v>
      </c>
      <c r="C73" s="832" t="s">
        <v>570</v>
      </c>
      <c r="D73" s="832" t="s">
        <v>1714</v>
      </c>
      <c r="E73" s="832" t="s">
        <v>1780</v>
      </c>
      <c r="F73" s="832" t="s">
        <v>1781</v>
      </c>
      <c r="G73" s="849">
        <v>68</v>
      </c>
      <c r="H73" s="849">
        <v>22508</v>
      </c>
      <c r="I73" s="832">
        <v>0.87098521786239458</v>
      </c>
      <c r="J73" s="832">
        <v>331</v>
      </c>
      <c r="K73" s="849">
        <v>73</v>
      </c>
      <c r="L73" s="849">
        <v>25842</v>
      </c>
      <c r="M73" s="832">
        <v>1</v>
      </c>
      <c r="N73" s="832">
        <v>354</v>
      </c>
      <c r="O73" s="849">
        <v>61</v>
      </c>
      <c r="P73" s="849">
        <v>21655</v>
      </c>
      <c r="Q73" s="837">
        <v>0.83797693676959983</v>
      </c>
      <c r="R73" s="850">
        <v>355</v>
      </c>
    </row>
    <row r="74" spans="1:18" ht="14.4" customHeight="1" x14ac:dyDescent="0.3">
      <c r="A74" s="831" t="s">
        <v>1646</v>
      </c>
      <c r="B74" s="832" t="s">
        <v>1647</v>
      </c>
      <c r="C74" s="832" t="s">
        <v>570</v>
      </c>
      <c r="D74" s="832" t="s">
        <v>1714</v>
      </c>
      <c r="E74" s="832" t="s">
        <v>1782</v>
      </c>
      <c r="F74" s="832" t="s">
        <v>1783</v>
      </c>
      <c r="G74" s="849">
        <v>4</v>
      </c>
      <c r="H74" s="849">
        <v>748</v>
      </c>
      <c r="I74" s="832">
        <v>1.917948717948718</v>
      </c>
      <c r="J74" s="832">
        <v>187</v>
      </c>
      <c r="K74" s="849">
        <v>2</v>
      </c>
      <c r="L74" s="849">
        <v>390</v>
      </c>
      <c r="M74" s="832">
        <v>1</v>
      </c>
      <c r="N74" s="832">
        <v>195</v>
      </c>
      <c r="O74" s="849">
        <v>2</v>
      </c>
      <c r="P74" s="849">
        <v>390</v>
      </c>
      <c r="Q74" s="837">
        <v>1</v>
      </c>
      <c r="R74" s="850">
        <v>195</v>
      </c>
    </row>
    <row r="75" spans="1:18" ht="14.4" customHeight="1" x14ac:dyDescent="0.3">
      <c r="A75" s="831" t="s">
        <v>1646</v>
      </c>
      <c r="B75" s="832" t="s">
        <v>1647</v>
      </c>
      <c r="C75" s="832" t="s">
        <v>570</v>
      </c>
      <c r="D75" s="832" t="s">
        <v>1714</v>
      </c>
      <c r="E75" s="832" t="s">
        <v>1784</v>
      </c>
      <c r="F75" s="832" t="s">
        <v>1785</v>
      </c>
      <c r="G75" s="849">
        <v>5</v>
      </c>
      <c r="H75" s="849">
        <v>5045</v>
      </c>
      <c r="I75" s="832">
        <v>1.2197775628626693</v>
      </c>
      <c r="J75" s="832">
        <v>1009</v>
      </c>
      <c r="K75" s="849">
        <v>4</v>
      </c>
      <c r="L75" s="849">
        <v>4136</v>
      </c>
      <c r="M75" s="832">
        <v>1</v>
      </c>
      <c r="N75" s="832">
        <v>1034</v>
      </c>
      <c r="O75" s="849">
        <v>7</v>
      </c>
      <c r="P75" s="849">
        <v>7252</v>
      </c>
      <c r="Q75" s="837">
        <v>1.753384912959381</v>
      </c>
      <c r="R75" s="850">
        <v>1036</v>
      </c>
    </row>
    <row r="76" spans="1:18" ht="14.4" customHeight="1" x14ac:dyDescent="0.3">
      <c r="A76" s="831" t="s">
        <v>1646</v>
      </c>
      <c r="B76" s="832" t="s">
        <v>1647</v>
      </c>
      <c r="C76" s="832" t="s">
        <v>570</v>
      </c>
      <c r="D76" s="832" t="s">
        <v>1714</v>
      </c>
      <c r="E76" s="832" t="s">
        <v>1786</v>
      </c>
      <c r="F76" s="832" t="s">
        <v>1787</v>
      </c>
      <c r="G76" s="849">
        <v>7</v>
      </c>
      <c r="H76" s="849">
        <v>3514</v>
      </c>
      <c r="I76" s="832">
        <v>0.51487179487179491</v>
      </c>
      <c r="J76" s="832">
        <v>502</v>
      </c>
      <c r="K76" s="849">
        <v>13</v>
      </c>
      <c r="L76" s="849">
        <v>6825</v>
      </c>
      <c r="M76" s="832">
        <v>1</v>
      </c>
      <c r="N76" s="832">
        <v>525</v>
      </c>
      <c r="O76" s="849">
        <v>9</v>
      </c>
      <c r="P76" s="849">
        <v>4725</v>
      </c>
      <c r="Q76" s="837">
        <v>0.69230769230769229</v>
      </c>
      <c r="R76" s="850">
        <v>525</v>
      </c>
    </row>
    <row r="77" spans="1:18" ht="14.4" customHeight="1" x14ac:dyDescent="0.3">
      <c r="A77" s="831" t="s">
        <v>1646</v>
      </c>
      <c r="B77" s="832" t="s">
        <v>1647</v>
      </c>
      <c r="C77" s="832" t="s">
        <v>570</v>
      </c>
      <c r="D77" s="832" t="s">
        <v>1714</v>
      </c>
      <c r="E77" s="832" t="s">
        <v>1788</v>
      </c>
      <c r="F77" s="832" t="s">
        <v>1789</v>
      </c>
      <c r="G77" s="849">
        <v>6</v>
      </c>
      <c r="H77" s="849">
        <v>804</v>
      </c>
      <c r="I77" s="832">
        <v>1.8873239436619718</v>
      </c>
      <c r="J77" s="832">
        <v>134</v>
      </c>
      <c r="K77" s="849">
        <v>3</v>
      </c>
      <c r="L77" s="849">
        <v>426</v>
      </c>
      <c r="M77" s="832">
        <v>1</v>
      </c>
      <c r="N77" s="832">
        <v>142</v>
      </c>
      <c r="O77" s="849">
        <v>2</v>
      </c>
      <c r="P77" s="849">
        <v>284</v>
      </c>
      <c r="Q77" s="837">
        <v>0.66666666666666663</v>
      </c>
      <c r="R77" s="850">
        <v>142</v>
      </c>
    </row>
    <row r="78" spans="1:18" ht="14.4" customHeight="1" x14ac:dyDescent="0.3">
      <c r="A78" s="831" t="s">
        <v>1646</v>
      </c>
      <c r="B78" s="832" t="s">
        <v>1647</v>
      </c>
      <c r="C78" s="832" t="s">
        <v>570</v>
      </c>
      <c r="D78" s="832" t="s">
        <v>1714</v>
      </c>
      <c r="E78" s="832" t="s">
        <v>1790</v>
      </c>
      <c r="F78" s="832" t="s">
        <v>1791</v>
      </c>
      <c r="G78" s="849">
        <v>1</v>
      </c>
      <c r="H78" s="849">
        <v>2444</v>
      </c>
      <c r="I78" s="832"/>
      <c r="J78" s="832">
        <v>2444</v>
      </c>
      <c r="K78" s="849"/>
      <c r="L78" s="849"/>
      <c r="M78" s="832"/>
      <c r="N78" s="832"/>
      <c r="O78" s="849"/>
      <c r="P78" s="849"/>
      <c r="Q78" s="837"/>
      <c r="R78" s="850"/>
    </row>
    <row r="79" spans="1:18" ht="14.4" customHeight="1" x14ac:dyDescent="0.3">
      <c r="A79" s="831" t="s">
        <v>1646</v>
      </c>
      <c r="B79" s="832" t="s">
        <v>1647</v>
      </c>
      <c r="C79" s="832" t="s">
        <v>570</v>
      </c>
      <c r="D79" s="832" t="s">
        <v>1714</v>
      </c>
      <c r="E79" s="832" t="s">
        <v>1792</v>
      </c>
      <c r="F79" s="832" t="s">
        <v>1793</v>
      </c>
      <c r="G79" s="849">
        <v>1</v>
      </c>
      <c r="H79" s="849">
        <v>1642</v>
      </c>
      <c r="I79" s="832">
        <v>0.97159763313609471</v>
      </c>
      <c r="J79" s="832">
        <v>1642</v>
      </c>
      <c r="K79" s="849">
        <v>1</v>
      </c>
      <c r="L79" s="849">
        <v>1690</v>
      </c>
      <c r="M79" s="832">
        <v>1</v>
      </c>
      <c r="N79" s="832">
        <v>1690</v>
      </c>
      <c r="O79" s="849">
        <v>1</v>
      </c>
      <c r="P79" s="849">
        <v>1691</v>
      </c>
      <c r="Q79" s="837">
        <v>1.0005917159763313</v>
      </c>
      <c r="R79" s="850">
        <v>1691</v>
      </c>
    </row>
    <row r="80" spans="1:18" ht="14.4" customHeight="1" x14ac:dyDescent="0.3">
      <c r="A80" s="831" t="s">
        <v>1646</v>
      </c>
      <c r="B80" s="832" t="s">
        <v>1647</v>
      </c>
      <c r="C80" s="832" t="s">
        <v>570</v>
      </c>
      <c r="D80" s="832" t="s">
        <v>1714</v>
      </c>
      <c r="E80" s="832" t="s">
        <v>1794</v>
      </c>
      <c r="F80" s="832" t="s">
        <v>1795</v>
      </c>
      <c r="G80" s="849">
        <v>0</v>
      </c>
      <c r="H80" s="849">
        <v>0</v>
      </c>
      <c r="I80" s="832"/>
      <c r="J80" s="832"/>
      <c r="K80" s="849"/>
      <c r="L80" s="849"/>
      <c r="M80" s="832"/>
      <c r="N80" s="832"/>
      <c r="O80" s="849"/>
      <c r="P80" s="849"/>
      <c r="Q80" s="837"/>
      <c r="R80" s="850"/>
    </row>
    <row r="81" spans="1:18" ht="14.4" customHeight="1" x14ac:dyDescent="0.3">
      <c r="A81" s="831" t="s">
        <v>1646</v>
      </c>
      <c r="B81" s="832" t="s">
        <v>1647</v>
      </c>
      <c r="C81" s="832" t="s">
        <v>570</v>
      </c>
      <c r="D81" s="832" t="s">
        <v>1714</v>
      </c>
      <c r="E81" s="832" t="s">
        <v>1796</v>
      </c>
      <c r="F81" s="832" t="s">
        <v>1797</v>
      </c>
      <c r="G81" s="849">
        <v>53</v>
      </c>
      <c r="H81" s="849">
        <v>36835</v>
      </c>
      <c r="I81" s="832">
        <v>0.47066264598400243</v>
      </c>
      <c r="J81" s="832">
        <v>695</v>
      </c>
      <c r="K81" s="849">
        <v>109</v>
      </c>
      <c r="L81" s="849">
        <v>78262</v>
      </c>
      <c r="M81" s="832">
        <v>1</v>
      </c>
      <c r="N81" s="832">
        <v>718</v>
      </c>
      <c r="O81" s="849">
        <v>103</v>
      </c>
      <c r="P81" s="849">
        <v>74057</v>
      </c>
      <c r="Q81" s="837">
        <v>0.94627022054125887</v>
      </c>
      <c r="R81" s="850">
        <v>719</v>
      </c>
    </row>
    <row r="82" spans="1:18" ht="14.4" customHeight="1" x14ac:dyDescent="0.3">
      <c r="A82" s="831" t="s">
        <v>1646</v>
      </c>
      <c r="B82" s="832" t="s">
        <v>1647</v>
      </c>
      <c r="C82" s="832" t="s">
        <v>570</v>
      </c>
      <c r="D82" s="832" t="s">
        <v>1714</v>
      </c>
      <c r="E82" s="832" t="s">
        <v>1798</v>
      </c>
      <c r="F82" s="832" t="s">
        <v>1799</v>
      </c>
      <c r="G82" s="849">
        <v>1</v>
      </c>
      <c r="H82" s="849">
        <v>1891</v>
      </c>
      <c r="I82" s="832"/>
      <c r="J82" s="832">
        <v>1891</v>
      </c>
      <c r="K82" s="849"/>
      <c r="L82" s="849"/>
      <c r="M82" s="832"/>
      <c r="N82" s="832"/>
      <c r="O82" s="849"/>
      <c r="P82" s="849"/>
      <c r="Q82" s="837"/>
      <c r="R82" s="850"/>
    </row>
    <row r="83" spans="1:18" ht="14.4" customHeight="1" x14ac:dyDescent="0.3">
      <c r="A83" s="831" t="s">
        <v>1646</v>
      </c>
      <c r="B83" s="832" t="s">
        <v>1647</v>
      </c>
      <c r="C83" s="832" t="s">
        <v>570</v>
      </c>
      <c r="D83" s="832" t="s">
        <v>1714</v>
      </c>
      <c r="E83" s="832" t="s">
        <v>1800</v>
      </c>
      <c r="F83" s="832" t="s">
        <v>1801</v>
      </c>
      <c r="G83" s="849"/>
      <c r="H83" s="849"/>
      <c r="I83" s="832"/>
      <c r="J83" s="832"/>
      <c r="K83" s="849"/>
      <c r="L83" s="849"/>
      <c r="M83" s="832"/>
      <c r="N83" s="832"/>
      <c r="O83" s="849">
        <v>3</v>
      </c>
      <c r="P83" s="849">
        <v>5205</v>
      </c>
      <c r="Q83" s="837"/>
      <c r="R83" s="850">
        <v>1735</v>
      </c>
    </row>
    <row r="84" spans="1:18" ht="14.4" customHeight="1" x14ac:dyDescent="0.3">
      <c r="A84" s="831" t="s">
        <v>1646</v>
      </c>
      <c r="B84" s="832" t="s">
        <v>1647</v>
      </c>
      <c r="C84" s="832" t="s">
        <v>570</v>
      </c>
      <c r="D84" s="832" t="s">
        <v>1714</v>
      </c>
      <c r="E84" s="832" t="s">
        <v>1802</v>
      </c>
      <c r="F84" s="832" t="s">
        <v>1803</v>
      </c>
      <c r="G84" s="849"/>
      <c r="H84" s="849"/>
      <c r="I84" s="832"/>
      <c r="J84" s="832"/>
      <c r="K84" s="849"/>
      <c r="L84" s="849"/>
      <c r="M84" s="832"/>
      <c r="N84" s="832"/>
      <c r="O84" s="849">
        <v>2</v>
      </c>
      <c r="P84" s="849">
        <v>1342</v>
      </c>
      <c r="Q84" s="837"/>
      <c r="R84" s="850">
        <v>671</v>
      </c>
    </row>
    <row r="85" spans="1:18" ht="14.4" customHeight="1" x14ac:dyDescent="0.3">
      <c r="A85" s="831" t="s">
        <v>1646</v>
      </c>
      <c r="B85" s="832" t="s">
        <v>1647</v>
      </c>
      <c r="C85" s="832" t="s">
        <v>576</v>
      </c>
      <c r="D85" s="832" t="s">
        <v>1648</v>
      </c>
      <c r="E85" s="832" t="s">
        <v>1804</v>
      </c>
      <c r="F85" s="832" t="s">
        <v>755</v>
      </c>
      <c r="G85" s="849">
        <v>224.32</v>
      </c>
      <c r="H85" s="849">
        <v>426788.26000000141</v>
      </c>
      <c r="I85" s="832">
        <v>2.9287550444870201</v>
      </c>
      <c r="J85" s="832">
        <v>1902.5867510699065</v>
      </c>
      <c r="K85" s="849">
        <v>72.770000000000053</v>
      </c>
      <c r="L85" s="849">
        <v>145723.43999999994</v>
      </c>
      <c r="M85" s="832">
        <v>1</v>
      </c>
      <c r="N85" s="832">
        <v>2002.5208190188241</v>
      </c>
      <c r="O85" s="849">
        <v>95.630000000000024</v>
      </c>
      <c r="P85" s="849">
        <v>192141.84999999998</v>
      </c>
      <c r="Q85" s="837">
        <v>1.3185377040234574</v>
      </c>
      <c r="R85" s="850">
        <v>2009.2214786154964</v>
      </c>
    </row>
    <row r="86" spans="1:18" ht="14.4" customHeight="1" x14ac:dyDescent="0.3">
      <c r="A86" s="831" t="s">
        <v>1646</v>
      </c>
      <c r="B86" s="832" t="s">
        <v>1647</v>
      </c>
      <c r="C86" s="832" t="s">
        <v>576</v>
      </c>
      <c r="D86" s="832" t="s">
        <v>1648</v>
      </c>
      <c r="E86" s="832" t="s">
        <v>1805</v>
      </c>
      <c r="F86" s="832" t="s">
        <v>1806</v>
      </c>
      <c r="G86" s="849">
        <v>0.79</v>
      </c>
      <c r="H86" s="849">
        <v>7811.4199999999992</v>
      </c>
      <c r="I86" s="832">
        <v>6.5835819637589541</v>
      </c>
      <c r="J86" s="832">
        <v>9887.8734177215174</v>
      </c>
      <c r="K86" s="849">
        <v>0.12000000000000001</v>
      </c>
      <c r="L86" s="849">
        <v>1186.5</v>
      </c>
      <c r="M86" s="832">
        <v>1</v>
      </c>
      <c r="N86" s="832">
        <v>9887.5</v>
      </c>
      <c r="O86" s="849"/>
      <c r="P86" s="849"/>
      <c r="Q86" s="837"/>
      <c r="R86" s="850"/>
    </row>
    <row r="87" spans="1:18" ht="14.4" customHeight="1" x14ac:dyDescent="0.3">
      <c r="A87" s="831" t="s">
        <v>1646</v>
      </c>
      <c r="B87" s="832" t="s">
        <v>1647</v>
      </c>
      <c r="C87" s="832" t="s">
        <v>576</v>
      </c>
      <c r="D87" s="832" t="s">
        <v>1648</v>
      </c>
      <c r="E87" s="832" t="s">
        <v>1807</v>
      </c>
      <c r="F87" s="832" t="s">
        <v>759</v>
      </c>
      <c r="G87" s="849">
        <v>7.4199999999999777</v>
      </c>
      <c r="H87" s="849">
        <v>65696.71000000021</v>
      </c>
      <c r="I87" s="832">
        <v>1.199907034510471</v>
      </c>
      <c r="J87" s="832">
        <v>8854.0040431267389</v>
      </c>
      <c r="K87" s="849">
        <v>6.1199999999999859</v>
      </c>
      <c r="L87" s="849">
        <v>54751.500000000131</v>
      </c>
      <c r="M87" s="832">
        <v>1</v>
      </c>
      <c r="N87" s="832">
        <v>8946.3235294118076</v>
      </c>
      <c r="O87" s="849">
        <v>1.0400000000000003</v>
      </c>
      <c r="P87" s="849">
        <v>9458.8799999999992</v>
      </c>
      <c r="Q87" s="837">
        <v>0.1727601983507297</v>
      </c>
      <c r="R87" s="850">
        <v>9095.0769230769201</v>
      </c>
    </row>
    <row r="88" spans="1:18" ht="14.4" customHeight="1" x14ac:dyDescent="0.3">
      <c r="A88" s="831" t="s">
        <v>1646</v>
      </c>
      <c r="B88" s="832" t="s">
        <v>1647</v>
      </c>
      <c r="C88" s="832" t="s">
        <v>576</v>
      </c>
      <c r="D88" s="832" t="s">
        <v>1648</v>
      </c>
      <c r="E88" s="832" t="s">
        <v>1808</v>
      </c>
      <c r="F88" s="832" t="s">
        <v>759</v>
      </c>
      <c r="G88" s="849">
        <v>1391.6300000000017</v>
      </c>
      <c r="H88" s="849">
        <v>2464245.2899999809</v>
      </c>
      <c r="I88" s="832">
        <v>0.82598744100496624</v>
      </c>
      <c r="J88" s="832">
        <v>1770.7618332458901</v>
      </c>
      <c r="K88" s="849">
        <v>1666.3900000000046</v>
      </c>
      <c r="L88" s="849">
        <v>2983393.1699999841</v>
      </c>
      <c r="M88" s="832">
        <v>1</v>
      </c>
      <c r="N88" s="832">
        <v>1790.3330972941362</v>
      </c>
      <c r="O88" s="849">
        <v>1644.6100000000013</v>
      </c>
      <c r="P88" s="849">
        <v>2991498.8600000171</v>
      </c>
      <c r="Q88" s="837">
        <v>1.0027169365679123</v>
      </c>
      <c r="R88" s="850">
        <v>1818.971585968719</v>
      </c>
    </row>
    <row r="89" spans="1:18" ht="14.4" customHeight="1" x14ac:dyDescent="0.3">
      <c r="A89" s="831" t="s">
        <v>1646</v>
      </c>
      <c r="B89" s="832" t="s">
        <v>1647</v>
      </c>
      <c r="C89" s="832" t="s">
        <v>576</v>
      </c>
      <c r="D89" s="832" t="s">
        <v>1648</v>
      </c>
      <c r="E89" s="832" t="s">
        <v>1809</v>
      </c>
      <c r="F89" s="832" t="s">
        <v>757</v>
      </c>
      <c r="G89" s="849">
        <v>88.829999999999416</v>
      </c>
      <c r="H89" s="849">
        <v>80144.59000000036</v>
      </c>
      <c r="I89" s="832">
        <v>0.8279668369407831</v>
      </c>
      <c r="J89" s="832">
        <v>902.22436113926472</v>
      </c>
      <c r="K89" s="849">
        <v>107.44999999999916</v>
      </c>
      <c r="L89" s="849">
        <v>96796.86000000067</v>
      </c>
      <c r="M89" s="832">
        <v>1</v>
      </c>
      <c r="N89" s="832">
        <v>900.85490926013426</v>
      </c>
      <c r="O89" s="849">
        <v>47.759999999999856</v>
      </c>
      <c r="P89" s="849">
        <v>43034.540000000008</v>
      </c>
      <c r="Q89" s="837">
        <v>0.44458611570664286</v>
      </c>
      <c r="R89" s="850">
        <v>901.05820770519551</v>
      </c>
    </row>
    <row r="90" spans="1:18" ht="14.4" customHeight="1" x14ac:dyDescent="0.3">
      <c r="A90" s="831" t="s">
        <v>1646</v>
      </c>
      <c r="B90" s="832" t="s">
        <v>1647</v>
      </c>
      <c r="C90" s="832" t="s">
        <v>576</v>
      </c>
      <c r="D90" s="832" t="s">
        <v>1651</v>
      </c>
      <c r="E90" s="832" t="s">
        <v>1810</v>
      </c>
      <c r="F90" s="832" t="s">
        <v>1811</v>
      </c>
      <c r="G90" s="849">
        <v>1284309</v>
      </c>
      <c r="H90" s="849">
        <v>42984909.490000002</v>
      </c>
      <c r="I90" s="832">
        <v>1.3107777459276067</v>
      </c>
      <c r="J90" s="832">
        <v>33.469289314331675</v>
      </c>
      <c r="K90" s="849">
        <v>993317.04</v>
      </c>
      <c r="L90" s="849">
        <v>32793438.569999974</v>
      </c>
      <c r="M90" s="832">
        <v>1</v>
      </c>
      <c r="N90" s="832">
        <v>33.014070281125925</v>
      </c>
      <c r="O90" s="849">
        <v>975202</v>
      </c>
      <c r="P90" s="849">
        <v>33014642.369999994</v>
      </c>
      <c r="Q90" s="837">
        <v>1.0067453676602971</v>
      </c>
      <c r="R90" s="850">
        <v>33.854157774491846</v>
      </c>
    </row>
    <row r="91" spans="1:18" ht="14.4" customHeight="1" x14ac:dyDescent="0.3">
      <c r="A91" s="831" t="s">
        <v>1646</v>
      </c>
      <c r="B91" s="832" t="s">
        <v>1647</v>
      </c>
      <c r="C91" s="832" t="s">
        <v>576</v>
      </c>
      <c r="D91" s="832" t="s">
        <v>1651</v>
      </c>
      <c r="E91" s="832" t="s">
        <v>1649</v>
      </c>
      <c r="F91" s="832"/>
      <c r="G91" s="849"/>
      <c r="H91" s="849"/>
      <c r="I91" s="832"/>
      <c r="J91" s="832"/>
      <c r="K91" s="849">
        <v>1</v>
      </c>
      <c r="L91" s="849">
        <v>27046</v>
      </c>
      <c r="M91" s="832">
        <v>1</v>
      </c>
      <c r="N91" s="832">
        <v>27046</v>
      </c>
      <c r="O91" s="849"/>
      <c r="P91" s="849"/>
      <c r="Q91" s="837"/>
      <c r="R91" s="850"/>
    </row>
    <row r="92" spans="1:18" ht="14.4" customHeight="1" x14ac:dyDescent="0.3">
      <c r="A92" s="831" t="s">
        <v>1646</v>
      </c>
      <c r="B92" s="832" t="s">
        <v>1647</v>
      </c>
      <c r="C92" s="832" t="s">
        <v>576</v>
      </c>
      <c r="D92" s="832" t="s">
        <v>1651</v>
      </c>
      <c r="E92" s="832" t="s">
        <v>1812</v>
      </c>
      <c r="F92" s="832" t="s">
        <v>1813</v>
      </c>
      <c r="G92" s="849">
        <v>63</v>
      </c>
      <c r="H92" s="849">
        <v>4031.970000000003</v>
      </c>
      <c r="I92" s="832">
        <v>0.81649072429665348</v>
      </c>
      <c r="J92" s="832">
        <v>63.999523809523858</v>
      </c>
      <c r="K92" s="849">
        <v>82</v>
      </c>
      <c r="L92" s="849">
        <v>4938.1699999999973</v>
      </c>
      <c r="M92" s="832">
        <v>1</v>
      </c>
      <c r="N92" s="832">
        <v>60.221585365853628</v>
      </c>
      <c r="O92" s="849">
        <v>166</v>
      </c>
      <c r="P92" s="849">
        <v>9481.2800000000043</v>
      </c>
      <c r="Q92" s="837">
        <v>1.9199987039733362</v>
      </c>
      <c r="R92" s="850">
        <v>57.116144578313282</v>
      </c>
    </row>
    <row r="93" spans="1:18" ht="14.4" customHeight="1" x14ac:dyDescent="0.3">
      <c r="A93" s="831" t="s">
        <v>1646</v>
      </c>
      <c r="B93" s="832" t="s">
        <v>1647</v>
      </c>
      <c r="C93" s="832" t="s">
        <v>576</v>
      </c>
      <c r="D93" s="832" t="s">
        <v>1651</v>
      </c>
      <c r="E93" s="832" t="s">
        <v>1814</v>
      </c>
      <c r="F93" s="832" t="s">
        <v>1815</v>
      </c>
      <c r="G93" s="849">
        <v>6693</v>
      </c>
      <c r="H93" s="849">
        <v>398670.03999999986</v>
      </c>
      <c r="I93" s="832">
        <v>2.3877847873442084</v>
      </c>
      <c r="J93" s="832">
        <v>59.565223367697577</v>
      </c>
      <c r="K93" s="849">
        <v>2914</v>
      </c>
      <c r="L93" s="849">
        <v>166962.29999999999</v>
      </c>
      <c r="M93" s="832">
        <v>1</v>
      </c>
      <c r="N93" s="832">
        <v>57.29660260809883</v>
      </c>
      <c r="O93" s="849">
        <v>2870</v>
      </c>
      <c r="P93" s="849">
        <v>166646.40000000002</v>
      </c>
      <c r="Q93" s="837">
        <v>0.99810795610745684</v>
      </c>
      <c r="R93" s="850">
        <v>58.064947735191645</v>
      </c>
    </row>
    <row r="94" spans="1:18" ht="14.4" customHeight="1" x14ac:dyDescent="0.3">
      <c r="A94" s="831" t="s">
        <v>1646</v>
      </c>
      <c r="B94" s="832" t="s">
        <v>1647</v>
      </c>
      <c r="C94" s="832" t="s">
        <v>576</v>
      </c>
      <c r="D94" s="832" t="s">
        <v>1651</v>
      </c>
      <c r="E94" s="832" t="s">
        <v>1814</v>
      </c>
      <c r="F94" s="832" t="s">
        <v>1816</v>
      </c>
      <c r="G94" s="849">
        <v>6696</v>
      </c>
      <c r="H94" s="849">
        <v>401750.29</v>
      </c>
      <c r="I94" s="832">
        <v>1.2366360752723751</v>
      </c>
      <c r="J94" s="832">
        <v>59.998549880525687</v>
      </c>
      <c r="K94" s="849">
        <v>5606</v>
      </c>
      <c r="L94" s="849">
        <v>324873.50000000006</v>
      </c>
      <c r="M94" s="832">
        <v>1</v>
      </c>
      <c r="N94" s="832">
        <v>57.951034605779533</v>
      </c>
      <c r="O94" s="849">
        <v>5168</v>
      </c>
      <c r="P94" s="849">
        <v>295196.15999999992</v>
      </c>
      <c r="Q94" s="837">
        <v>0.90864955128688507</v>
      </c>
      <c r="R94" s="850">
        <v>57.119999999999983</v>
      </c>
    </row>
    <row r="95" spans="1:18" ht="14.4" customHeight="1" x14ac:dyDescent="0.3">
      <c r="A95" s="831" t="s">
        <v>1646</v>
      </c>
      <c r="B95" s="832" t="s">
        <v>1647</v>
      </c>
      <c r="C95" s="832" t="s">
        <v>576</v>
      </c>
      <c r="D95" s="832" t="s">
        <v>1817</v>
      </c>
      <c r="E95" s="832" t="s">
        <v>1818</v>
      </c>
      <c r="F95" s="832" t="s">
        <v>1819</v>
      </c>
      <c r="G95" s="849">
        <v>2387</v>
      </c>
      <c r="H95" s="849">
        <v>2110871.840000005</v>
      </c>
      <c r="I95" s="832"/>
      <c r="J95" s="832">
        <v>884.3200000000021</v>
      </c>
      <c r="K95" s="849"/>
      <c r="L95" s="849"/>
      <c r="M95" s="832"/>
      <c r="N95" s="832"/>
      <c r="O95" s="849">
        <v>1</v>
      </c>
      <c r="P95" s="849">
        <v>442.16</v>
      </c>
      <c r="Q95" s="837"/>
      <c r="R95" s="850">
        <v>442.16</v>
      </c>
    </row>
    <row r="96" spans="1:18" ht="14.4" customHeight="1" x14ac:dyDescent="0.3">
      <c r="A96" s="831" t="s">
        <v>1646</v>
      </c>
      <c r="B96" s="832" t="s">
        <v>1647</v>
      </c>
      <c r="C96" s="832" t="s">
        <v>576</v>
      </c>
      <c r="D96" s="832" t="s">
        <v>1714</v>
      </c>
      <c r="E96" s="832" t="s">
        <v>1820</v>
      </c>
      <c r="F96" s="832" t="s">
        <v>1821</v>
      </c>
      <c r="G96" s="849"/>
      <c r="H96" s="849"/>
      <c r="I96" s="832"/>
      <c r="J96" s="832"/>
      <c r="K96" s="849">
        <v>2</v>
      </c>
      <c r="L96" s="849">
        <v>17190</v>
      </c>
      <c r="M96" s="832">
        <v>1</v>
      </c>
      <c r="N96" s="832">
        <v>8595</v>
      </c>
      <c r="O96" s="849">
        <v>1</v>
      </c>
      <c r="P96" s="849">
        <v>8595</v>
      </c>
      <c r="Q96" s="837">
        <v>0.5</v>
      </c>
      <c r="R96" s="850">
        <v>8595</v>
      </c>
    </row>
    <row r="97" spans="1:18" ht="14.4" customHeight="1" x14ac:dyDescent="0.3">
      <c r="A97" s="831" t="s">
        <v>1646</v>
      </c>
      <c r="B97" s="832" t="s">
        <v>1647</v>
      </c>
      <c r="C97" s="832" t="s">
        <v>576</v>
      </c>
      <c r="D97" s="832" t="s">
        <v>1714</v>
      </c>
      <c r="E97" s="832" t="s">
        <v>1822</v>
      </c>
      <c r="F97" s="832" t="s">
        <v>1823</v>
      </c>
      <c r="G97" s="849">
        <v>3526</v>
      </c>
      <c r="H97" s="849">
        <v>50562840</v>
      </c>
      <c r="I97" s="832">
        <v>0.89651493719925168</v>
      </c>
      <c r="J97" s="832">
        <v>14340</v>
      </c>
      <c r="K97" s="849">
        <v>3888</v>
      </c>
      <c r="L97" s="849">
        <v>56399328</v>
      </c>
      <c r="M97" s="832">
        <v>1</v>
      </c>
      <c r="N97" s="832">
        <v>14506</v>
      </c>
      <c r="O97" s="849">
        <v>3890</v>
      </c>
      <c r="P97" s="849">
        <v>56432230</v>
      </c>
      <c r="Q97" s="837">
        <v>1.0005833757451861</v>
      </c>
      <c r="R97" s="850">
        <v>14507</v>
      </c>
    </row>
    <row r="98" spans="1:18" ht="14.4" customHeight="1" x14ac:dyDescent="0.3">
      <c r="A98" s="831" t="s">
        <v>1646</v>
      </c>
      <c r="B98" s="832" t="s">
        <v>1647</v>
      </c>
      <c r="C98" s="832" t="s">
        <v>576</v>
      </c>
      <c r="D98" s="832" t="s">
        <v>1714</v>
      </c>
      <c r="E98" s="832" t="s">
        <v>1824</v>
      </c>
      <c r="F98" s="832" t="s">
        <v>1825</v>
      </c>
      <c r="G98" s="849"/>
      <c r="H98" s="849"/>
      <c r="I98" s="832"/>
      <c r="J98" s="832"/>
      <c r="K98" s="849">
        <v>1</v>
      </c>
      <c r="L98" s="849">
        <v>16402</v>
      </c>
      <c r="M98" s="832">
        <v>1</v>
      </c>
      <c r="N98" s="832">
        <v>16402</v>
      </c>
      <c r="O98" s="849"/>
      <c r="P98" s="849"/>
      <c r="Q98" s="837"/>
      <c r="R98" s="850"/>
    </row>
    <row r="99" spans="1:18" ht="14.4" customHeight="1" thickBot="1" x14ac:dyDescent="0.35">
      <c r="A99" s="839" t="s">
        <v>1646</v>
      </c>
      <c r="B99" s="840" t="s">
        <v>1647</v>
      </c>
      <c r="C99" s="840" t="s">
        <v>1826</v>
      </c>
      <c r="D99" s="840" t="s">
        <v>1648</v>
      </c>
      <c r="E99" s="840" t="s">
        <v>1706</v>
      </c>
      <c r="F99" s="840" t="s">
        <v>1827</v>
      </c>
      <c r="G99" s="851"/>
      <c r="H99" s="851"/>
      <c r="I99" s="840"/>
      <c r="J99" s="840"/>
      <c r="K99" s="851">
        <v>0</v>
      </c>
      <c r="L99" s="851">
        <v>-5.8207660913467407E-11</v>
      </c>
      <c r="M99" s="840">
        <v>1</v>
      </c>
      <c r="N99" s="840"/>
      <c r="O99" s="851">
        <v>0</v>
      </c>
      <c r="P99" s="851">
        <v>-5.8207660913467407E-11</v>
      </c>
      <c r="Q99" s="845">
        <v>1</v>
      </c>
      <c r="R99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6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1829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329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3585264.2199999988</v>
      </c>
      <c r="I3" s="208">
        <f t="shared" si="0"/>
        <v>129610307.00999996</v>
      </c>
      <c r="J3" s="78"/>
      <c r="K3" s="78"/>
      <c r="L3" s="208">
        <f t="shared" si="0"/>
        <v>3234528.7600000016</v>
      </c>
      <c r="M3" s="208">
        <f t="shared" si="0"/>
        <v>127180302.28999998</v>
      </c>
      <c r="N3" s="78"/>
      <c r="O3" s="78"/>
      <c r="P3" s="208">
        <f t="shared" si="0"/>
        <v>3210142.689999999</v>
      </c>
      <c r="Q3" s="208">
        <f t="shared" si="0"/>
        <v>125791826.63000004</v>
      </c>
      <c r="R3" s="79">
        <f>IF(M3=0,0,Q3/M3)</f>
        <v>0.98908262022499449</v>
      </c>
      <c r="S3" s="209">
        <f>IF(P3=0,0,Q3/P3)</f>
        <v>39.185743058044586</v>
      </c>
    </row>
    <row r="4" spans="1:19" ht="14.4" customHeight="1" x14ac:dyDescent="0.3">
      <c r="A4" s="630" t="s">
        <v>285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2016</v>
      </c>
      <c r="M4" s="635"/>
      <c r="N4" s="206"/>
      <c r="O4" s="206"/>
      <c r="P4" s="634">
        <v>2017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1646</v>
      </c>
      <c r="B6" s="825" t="s">
        <v>1647</v>
      </c>
      <c r="C6" s="825" t="s">
        <v>570</v>
      </c>
      <c r="D6" s="825" t="s">
        <v>1636</v>
      </c>
      <c r="E6" s="825" t="s">
        <v>1648</v>
      </c>
      <c r="F6" s="825" t="s">
        <v>1649</v>
      </c>
      <c r="G6" s="825" t="s">
        <v>1650</v>
      </c>
      <c r="H6" s="225">
        <v>0</v>
      </c>
      <c r="I6" s="225">
        <v>0</v>
      </c>
      <c r="J6" s="825"/>
      <c r="K6" s="825"/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 t="s">
        <v>1646</v>
      </c>
      <c r="B7" s="832" t="s">
        <v>1647</v>
      </c>
      <c r="C7" s="832" t="s">
        <v>570</v>
      </c>
      <c r="D7" s="832" t="s">
        <v>1636</v>
      </c>
      <c r="E7" s="832" t="s">
        <v>1651</v>
      </c>
      <c r="F7" s="832" t="s">
        <v>1663</v>
      </c>
      <c r="G7" s="832" t="s">
        <v>1664</v>
      </c>
      <c r="H7" s="849">
        <v>2988</v>
      </c>
      <c r="I7" s="849">
        <v>15806.52</v>
      </c>
      <c r="J7" s="832">
        <v>1.4201252968230169</v>
      </c>
      <c r="K7" s="832">
        <v>5.29</v>
      </c>
      <c r="L7" s="849">
        <v>1820</v>
      </c>
      <c r="M7" s="849">
        <v>11130.369999999999</v>
      </c>
      <c r="N7" s="832">
        <v>1</v>
      </c>
      <c r="O7" s="832">
        <v>6.1155879120879115</v>
      </c>
      <c r="P7" s="849"/>
      <c r="Q7" s="849"/>
      <c r="R7" s="837"/>
      <c r="S7" s="850"/>
    </row>
    <row r="8" spans="1:19" ht="14.4" customHeight="1" x14ac:dyDescent="0.3">
      <c r="A8" s="831" t="s">
        <v>1646</v>
      </c>
      <c r="B8" s="832" t="s">
        <v>1647</v>
      </c>
      <c r="C8" s="832" t="s">
        <v>570</v>
      </c>
      <c r="D8" s="832" t="s">
        <v>1636</v>
      </c>
      <c r="E8" s="832" t="s">
        <v>1651</v>
      </c>
      <c r="F8" s="832" t="s">
        <v>1687</v>
      </c>
      <c r="G8" s="832" t="s">
        <v>1688</v>
      </c>
      <c r="H8" s="849"/>
      <c r="I8" s="849"/>
      <c r="J8" s="832"/>
      <c r="K8" s="832"/>
      <c r="L8" s="849">
        <v>649</v>
      </c>
      <c r="M8" s="849">
        <v>2699.84</v>
      </c>
      <c r="N8" s="832">
        <v>1</v>
      </c>
      <c r="O8" s="832">
        <v>4.16</v>
      </c>
      <c r="P8" s="849"/>
      <c r="Q8" s="849"/>
      <c r="R8" s="837"/>
      <c r="S8" s="850"/>
    </row>
    <row r="9" spans="1:19" ht="14.4" customHeight="1" x14ac:dyDescent="0.3">
      <c r="A9" s="831" t="s">
        <v>1646</v>
      </c>
      <c r="B9" s="832" t="s">
        <v>1647</v>
      </c>
      <c r="C9" s="832" t="s">
        <v>570</v>
      </c>
      <c r="D9" s="832" t="s">
        <v>1636</v>
      </c>
      <c r="E9" s="832" t="s">
        <v>1651</v>
      </c>
      <c r="F9" s="832" t="s">
        <v>1649</v>
      </c>
      <c r="G9" s="832"/>
      <c r="H9" s="849">
        <v>0.5</v>
      </c>
      <c r="I9" s="849">
        <v>8750</v>
      </c>
      <c r="J9" s="832"/>
      <c r="K9" s="832">
        <v>17500</v>
      </c>
      <c r="L9" s="849"/>
      <c r="M9" s="849"/>
      <c r="N9" s="832"/>
      <c r="O9" s="832"/>
      <c r="P9" s="849"/>
      <c r="Q9" s="849"/>
      <c r="R9" s="837"/>
      <c r="S9" s="850"/>
    </row>
    <row r="10" spans="1:19" ht="14.4" customHeight="1" x14ac:dyDescent="0.3">
      <c r="A10" s="831" t="s">
        <v>1646</v>
      </c>
      <c r="B10" s="832" t="s">
        <v>1647</v>
      </c>
      <c r="C10" s="832" t="s">
        <v>570</v>
      </c>
      <c r="D10" s="832" t="s">
        <v>1636</v>
      </c>
      <c r="E10" s="832" t="s">
        <v>1651</v>
      </c>
      <c r="F10" s="832" t="s">
        <v>1705</v>
      </c>
      <c r="G10" s="832"/>
      <c r="H10" s="849">
        <v>1</v>
      </c>
      <c r="I10" s="849">
        <v>12406</v>
      </c>
      <c r="J10" s="832"/>
      <c r="K10" s="832">
        <v>12406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 t="s">
        <v>1646</v>
      </c>
      <c r="B11" s="832" t="s">
        <v>1647</v>
      </c>
      <c r="C11" s="832" t="s">
        <v>570</v>
      </c>
      <c r="D11" s="832" t="s">
        <v>1636</v>
      </c>
      <c r="E11" s="832" t="s">
        <v>1651</v>
      </c>
      <c r="F11" s="832" t="s">
        <v>1706</v>
      </c>
      <c r="G11" s="832" t="s">
        <v>1707</v>
      </c>
      <c r="H11" s="849"/>
      <c r="I11" s="849"/>
      <c r="J11" s="832"/>
      <c r="K11" s="832"/>
      <c r="L11" s="849">
        <v>1</v>
      </c>
      <c r="M11" s="849">
        <v>108562.2</v>
      </c>
      <c r="N11" s="832">
        <v>1</v>
      </c>
      <c r="O11" s="832">
        <v>108562.2</v>
      </c>
      <c r="P11" s="849"/>
      <c r="Q11" s="849"/>
      <c r="R11" s="837"/>
      <c r="S11" s="850"/>
    </row>
    <row r="12" spans="1:19" ht="14.4" customHeight="1" x14ac:dyDescent="0.3">
      <c r="A12" s="831" t="s">
        <v>1646</v>
      </c>
      <c r="B12" s="832" t="s">
        <v>1647</v>
      </c>
      <c r="C12" s="832" t="s">
        <v>570</v>
      </c>
      <c r="D12" s="832" t="s">
        <v>1636</v>
      </c>
      <c r="E12" s="832" t="s">
        <v>1714</v>
      </c>
      <c r="F12" s="832" t="s">
        <v>1715</v>
      </c>
      <c r="G12" s="832" t="s">
        <v>1716</v>
      </c>
      <c r="H12" s="849"/>
      <c r="I12" s="849"/>
      <c r="J12" s="832"/>
      <c r="K12" s="832"/>
      <c r="L12" s="849">
        <v>3</v>
      </c>
      <c r="M12" s="849">
        <v>111</v>
      </c>
      <c r="N12" s="832">
        <v>1</v>
      </c>
      <c r="O12" s="832">
        <v>37</v>
      </c>
      <c r="P12" s="849">
        <v>1</v>
      </c>
      <c r="Q12" s="849">
        <v>37</v>
      </c>
      <c r="R12" s="837">
        <v>0.33333333333333331</v>
      </c>
      <c r="S12" s="850">
        <v>37</v>
      </c>
    </row>
    <row r="13" spans="1:19" ht="14.4" customHeight="1" x14ac:dyDescent="0.3">
      <c r="A13" s="831" t="s">
        <v>1646</v>
      </c>
      <c r="B13" s="832" t="s">
        <v>1647</v>
      </c>
      <c r="C13" s="832" t="s">
        <v>570</v>
      </c>
      <c r="D13" s="832" t="s">
        <v>1636</v>
      </c>
      <c r="E13" s="832" t="s">
        <v>1714</v>
      </c>
      <c r="F13" s="832" t="s">
        <v>1717</v>
      </c>
      <c r="G13" s="832" t="s">
        <v>1718</v>
      </c>
      <c r="H13" s="849"/>
      <c r="I13" s="849"/>
      <c r="J13" s="832"/>
      <c r="K13" s="832"/>
      <c r="L13" s="849">
        <v>2</v>
      </c>
      <c r="M13" s="849">
        <v>886</v>
      </c>
      <c r="N13" s="832">
        <v>1</v>
      </c>
      <c r="O13" s="832">
        <v>443</v>
      </c>
      <c r="P13" s="849">
        <v>5</v>
      </c>
      <c r="Q13" s="849">
        <v>2220</v>
      </c>
      <c r="R13" s="837">
        <v>2.5056433408577878</v>
      </c>
      <c r="S13" s="850">
        <v>444</v>
      </c>
    </row>
    <row r="14" spans="1:19" ht="14.4" customHeight="1" x14ac:dyDescent="0.3">
      <c r="A14" s="831" t="s">
        <v>1646</v>
      </c>
      <c r="B14" s="832" t="s">
        <v>1647</v>
      </c>
      <c r="C14" s="832" t="s">
        <v>570</v>
      </c>
      <c r="D14" s="832" t="s">
        <v>1636</v>
      </c>
      <c r="E14" s="832" t="s">
        <v>1714</v>
      </c>
      <c r="F14" s="832" t="s">
        <v>1719</v>
      </c>
      <c r="G14" s="832" t="s">
        <v>1720</v>
      </c>
      <c r="H14" s="849">
        <v>1</v>
      </c>
      <c r="I14" s="849">
        <v>165</v>
      </c>
      <c r="J14" s="832">
        <v>0.31073446327683618</v>
      </c>
      <c r="K14" s="832">
        <v>165</v>
      </c>
      <c r="L14" s="849">
        <v>3</v>
      </c>
      <c r="M14" s="849">
        <v>531</v>
      </c>
      <c r="N14" s="832">
        <v>1</v>
      </c>
      <c r="O14" s="832">
        <v>177</v>
      </c>
      <c r="P14" s="849">
        <v>2</v>
      </c>
      <c r="Q14" s="849">
        <v>354</v>
      </c>
      <c r="R14" s="837">
        <v>0.66666666666666663</v>
      </c>
      <c r="S14" s="850">
        <v>177</v>
      </c>
    </row>
    <row r="15" spans="1:19" ht="14.4" customHeight="1" x14ac:dyDescent="0.3">
      <c r="A15" s="831" t="s">
        <v>1646</v>
      </c>
      <c r="B15" s="832" t="s">
        <v>1647</v>
      </c>
      <c r="C15" s="832" t="s">
        <v>570</v>
      </c>
      <c r="D15" s="832" t="s">
        <v>1636</v>
      </c>
      <c r="E15" s="832" t="s">
        <v>1714</v>
      </c>
      <c r="F15" s="832" t="s">
        <v>1752</v>
      </c>
      <c r="G15" s="832" t="s">
        <v>1753</v>
      </c>
      <c r="H15" s="849">
        <v>2</v>
      </c>
      <c r="I15" s="849">
        <v>3524</v>
      </c>
      <c r="J15" s="832">
        <v>0.10727549467275495</v>
      </c>
      <c r="K15" s="832">
        <v>1762</v>
      </c>
      <c r="L15" s="849">
        <v>18</v>
      </c>
      <c r="M15" s="849">
        <v>32850</v>
      </c>
      <c r="N15" s="832">
        <v>1</v>
      </c>
      <c r="O15" s="832">
        <v>1825</v>
      </c>
      <c r="P15" s="849">
        <v>24</v>
      </c>
      <c r="Q15" s="849">
        <v>43800</v>
      </c>
      <c r="R15" s="837">
        <v>1.3333333333333333</v>
      </c>
      <c r="S15" s="850">
        <v>1825</v>
      </c>
    </row>
    <row r="16" spans="1:19" ht="14.4" customHeight="1" x14ac:dyDescent="0.3">
      <c r="A16" s="831" t="s">
        <v>1646</v>
      </c>
      <c r="B16" s="832" t="s">
        <v>1647</v>
      </c>
      <c r="C16" s="832" t="s">
        <v>570</v>
      </c>
      <c r="D16" s="832" t="s">
        <v>1636</v>
      </c>
      <c r="E16" s="832" t="s">
        <v>1714</v>
      </c>
      <c r="F16" s="832" t="s">
        <v>1754</v>
      </c>
      <c r="G16" s="832" t="s">
        <v>1755</v>
      </c>
      <c r="H16" s="849"/>
      <c r="I16" s="849"/>
      <c r="J16" s="832"/>
      <c r="K16" s="832"/>
      <c r="L16" s="849">
        <v>1</v>
      </c>
      <c r="M16" s="849">
        <v>429</v>
      </c>
      <c r="N16" s="832">
        <v>1</v>
      </c>
      <c r="O16" s="832">
        <v>429</v>
      </c>
      <c r="P16" s="849"/>
      <c r="Q16" s="849"/>
      <c r="R16" s="837"/>
      <c r="S16" s="850"/>
    </row>
    <row r="17" spans="1:19" ht="14.4" customHeight="1" x14ac:dyDescent="0.3">
      <c r="A17" s="831" t="s">
        <v>1646</v>
      </c>
      <c r="B17" s="832" t="s">
        <v>1647</v>
      </c>
      <c r="C17" s="832" t="s">
        <v>570</v>
      </c>
      <c r="D17" s="832" t="s">
        <v>1636</v>
      </c>
      <c r="E17" s="832" t="s">
        <v>1714</v>
      </c>
      <c r="F17" s="832" t="s">
        <v>1758</v>
      </c>
      <c r="G17" s="832" t="s">
        <v>1759</v>
      </c>
      <c r="H17" s="849">
        <v>3</v>
      </c>
      <c r="I17" s="849">
        <v>0</v>
      </c>
      <c r="J17" s="832"/>
      <c r="K17" s="832">
        <v>0</v>
      </c>
      <c r="L17" s="849">
        <v>2</v>
      </c>
      <c r="M17" s="849">
        <v>0</v>
      </c>
      <c r="N17" s="832"/>
      <c r="O17" s="832">
        <v>0</v>
      </c>
      <c r="P17" s="849">
        <v>4</v>
      </c>
      <c r="Q17" s="849">
        <v>0</v>
      </c>
      <c r="R17" s="837"/>
      <c r="S17" s="850">
        <v>0</v>
      </c>
    </row>
    <row r="18" spans="1:19" ht="14.4" customHeight="1" x14ac:dyDescent="0.3">
      <c r="A18" s="831" t="s">
        <v>1646</v>
      </c>
      <c r="B18" s="832" t="s">
        <v>1647</v>
      </c>
      <c r="C18" s="832" t="s">
        <v>570</v>
      </c>
      <c r="D18" s="832" t="s">
        <v>1636</v>
      </c>
      <c r="E18" s="832" t="s">
        <v>1714</v>
      </c>
      <c r="F18" s="832" t="s">
        <v>1760</v>
      </c>
      <c r="G18" s="832" t="s">
        <v>1761</v>
      </c>
      <c r="H18" s="849">
        <v>978</v>
      </c>
      <c r="I18" s="849">
        <v>17100</v>
      </c>
      <c r="J18" s="832">
        <v>171</v>
      </c>
      <c r="K18" s="832">
        <v>17.484662576687118</v>
      </c>
      <c r="L18" s="849">
        <v>3</v>
      </c>
      <c r="M18" s="849">
        <v>100</v>
      </c>
      <c r="N18" s="832">
        <v>1</v>
      </c>
      <c r="O18" s="832">
        <v>33.333333333333336</v>
      </c>
      <c r="P18" s="849">
        <v>1</v>
      </c>
      <c r="Q18" s="849">
        <v>33.33</v>
      </c>
      <c r="R18" s="837">
        <v>0.33329999999999999</v>
      </c>
      <c r="S18" s="850">
        <v>33.33</v>
      </c>
    </row>
    <row r="19" spans="1:19" ht="14.4" customHeight="1" x14ac:dyDescent="0.3">
      <c r="A19" s="831" t="s">
        <v>1646</v>
      </c>
      <c r="B19" s="832" t="s">
        <v>1647</v>
      </c>
      <c r="C19" s="832" t="s">
        <v>570</v>
      </c>
      <c r="D19" s="832" t="s">
        <v>1636</v>
      </c>
      <c r="E19" s="832" t="s">
        <v>1714</v>
      </c>
      <c r="F19" s="832" t="s">
        <v>1762</v>
      </c>
      <c r="G19" s="832" t="s">
        <v>1763</v>
      </c>
      <c r="H19" s="849">
        <v>1</v>
      </c>
      <c r="I19" s="849">
        <v>36</v>
      </c>
      <c r="J19" s="832">
        <v>0.32432432432432434</v>
      </c>
      <c r="K19" s="832">
        <v>36</v>
      </c>
      <c r="L19" s="849">
        <v>3</v>
      </c>
      <c r="M19" s="849">
        <v>111</v>
      </c>
      <c r="N19" s="832">
        <v>1</v>
      </c>
      <c r="O19" s="832">
        <v>37</v>
      </c>
      <c r="P19" s="849">
        <v>2</v>
      </c>
      <c r="Q19" s="849">
        <v>74</v>
      </c>
      <c r="R19" s="837">
        <v>0.66666666666666663</v>
      </c>
      <c r="S19" s="850">
        <v>37</v>
      </c>
    </row>
    <row r="20" spans="1:19" ht="14.4" customHeight="1" x14ac:dyDescent="0.3">
      <c r="A20" s="831" t="s">
        <v>1646</v>
      </c>
      <c r="B20" s="832" t="s">
        <v>1647</v>
      </c>
      <c r="C20" s="832" t="s">
        <v>570</v>
      </c>
      <c r="D20" s="832" t="s">
        <v>1636</v>
      </c>
      <c r="E20" s="832" t="s">
        <v>1714</v>
      </c>
      <c r="F20" s="832" t="s">
        <v>1764</v>
      </c>
      <c r="G20" s="832" t="s">
        <v>1765</v>
      </c>
      <c r="H20" s="849"/>
      <c r="I20" s="849"/>
      <c r="J20" s="832"/>
      <c r="K20" s="832"/>
      <c r="L20" s="849">
        <v>5</v>
      </c>
      <c r="M20" s="849">
        <v>3045</v>
      </c>
      <c r="N20" s="832">
        <v>1</v>
      </c>
      <c r="O20" s="832">
        <v>609</v>
      </c>
      <c r="P20" s="849">
        <v>7</v>
      </c>
      <c r="Q20" s="849">
        <v>4270</v>
      </c>
      <c r="R20" s="837">
        <v>1.4022988505747127</v>
      </c>
      <c r="S20" s="850">
        <v>610</v>
      </c>
    </row>
    <row r="21" spans="1:19" ht="14.4" customHeight="1" x14ac:dyDescent="0.3">
      <c r="A21" s="831" t="s">
        <v>1646</v>
      </c>
      <c r="B21" s="832" t="s">
        <v>1647</v>
      </c>
      <c r="C21" s="832" t="s">
        <v>570</v>
      </c>
      <c r="D21" s="832" t="s">
        <v>1636</v>
      </c>
      <c r="E21" s="832" t="s">
        <v>1714</v>
      </c>
      <c r="F21" s="832" t="s">
        <v>1770</v>
      </c>
      <c r="G21" s="832" t="s">
        <v>1771</v>
      </c>
      <c r="H21" s="849">
        <v>0</v>
      </c>
      <c r="I21" s="849">
        <v>0</v>
      </c>
      <c r="J21" s="832"/>
      <c r="K21" s="832"/>
      <c r="L21" s="849"/>
      <c r="M21" s="849"/>
      <c r="N21" s="832"/>
      <c r="O21" s="832"/>
      <c r="P21" s="849"/>
      <c r="Q21" s="849"/>
      <c r="R21" s="837"/>
      <c r="S21" s="850"/>
    </row>
    <row r="22" spans="1:19" ht="14.4" customHeight="1" x14ac:dyDescent="0.3">
      <c r="A22" s="831" t="s">
        <v>1646</v>
      </c>
      <c r="B22" s="832" t="s">
        <v>1647</v>
      </c>
      <c r="C22" s="832" t="s">
        <v>570</v>
      </c>
      <c r="D22" s="832" t="s">
        <v>1636</v>
      </c>
      <c r="E22" s="832" t="s">
        <v>1714</v>
      </c>
      <c r="F22" s="832" t="s">
        <v>1772</v>
      </c>
      <c r="G22" s="832" t="s">
        <v>1773</v>
      </c>
      <c r="H22" s="849"/>
      <c r="I22" s="849"/>
      <c r="J22" s="832"/>
      <c r="K22" s="832"/>
      <c r="L22" s="849">
        <v>1</v>
      </c>
      <c r="M22" s="849">
        <v>1342</v>
      </c>
      <c r="N22" s="832">
        <v>1</v>
      </c>
      <c r="O22" s="832">
        <v>1342</v>
      </c>
      <c r="P22" s="849"/>
      <c r="Q22" s="849"/>
      <c r="R22" s="837"/>
      <c r="S22" s="850"/>
    </row>
    <row r="23" spans="1:19" ht="14.4" customHeight="1" x14ac:dyDescent="0.3">
      <c r="A23" s="831" t="s">
        <v>1646</v>
      </c>
      <c r="B23" s="832" t="s">
        <v>1647</v>
      </c>
      <c r="C23" s="832" t="s">
        <v>570</v>
      </c>
      <c r="D23" s="832" t="s">
        <v>1636</v>
      </c>
      <c r="E23" s="832" t="s">
        <v>1714</v>
      </c>
      <c r="F23" s="832" t="s">
        <v>1776</v>
      </c>
      <c r="G23" s="832" t="s">
        <v>1777</v>
      </c>
      <c r="H23" s="849"/>
      <c r="I23" s="849"/>
      <c r="J23" s="832"/>
      <c r="K23" s="832"/>
      <c r="L23" s="849"/>
      <c r="M23" s="849"/>
      <c r="N23" s="832"/>
      <c r="O23" s="832"/>
      <c r="P23" s="849">
        <v>1</v>
      </c>
      <c r="Q23" s="849">
        <v>2330</v>
      </c>
      <c r="R23" s="837"/>
      <c r="S23" s="850">
        <v>2330</v>
      </c>
    </row>
    <row r="24" spans="1:19" ht="14.4" customHeight="1" x14ac:dyDescent="0.3">
      <c r="A24" s="831" t="s">
        <v>1646</v>
      </c>
      <c r="B24" s="832" t="s">
        <v>1647</v>
      </c>
      <c r="C24" s="832" t="s">
        <v>570</v>
      </c>
      <c r="D24" s="832" t="s">
        <v>1636</v>
      </c>
      <c r="E24" s="832" t="s">
        <v>1714</v>
      </c>
      <c r="F24" s="832" t="s">
        <v>1778</v>
      </c>
      <c r="G24" s="832" t="s">
        <v>1779</v>
      </c>
      <c r="H24" s="849"/>
      <c r="I24" s="849"/>
      <c r="J24" s="832"/>
      <c r="K24" s="832"/>
      <c r="L24" s="849">
        <v>1</v>
      </c>
      <c r="M24" s="849">
        <v>2645</v>
      </c>
      <c r="N24" s="832">
        <v>1</v>
      </c>
      <c r="O24" s="832">
        <v>2645</v>
      </c>
      <c r="P24" s="849"/>
      <c r="Q24" s="849"/>
      <c r="R24" s="837"/>
      <c r="S24" s="850"/>
    </row>
    <row r="25" spans="1:19" ht="14.4" customHeight="1" x14ac:dyDescent="0.3">
      <c r="A25" s="831" t="s">
        <v>1646</v>
      </c>
      <c r="B25" s="832" t="s">
        <v>1647</v>
      </c>
      <c r="C25" s="832" t="s">
        <v>570</v>
      </c>
      <c r="D25" s="832" t="s">
        <v>848</v>
      </c>
      <c r="E25" s="832" t="s">
        <v>1651</v>
      </c>
      <c r="F25" s="832" t="s">
        <v>1652</v>
      </c>
      <c r="G25" s="832" t="s">
        <v>1653</v>
      </c>
      <c r="H25" s="849">
        <v>900</v>
      </c>
      <c r="I25" s="849">
        <v>18729</v>
      </c>
      <c r="J25" s="832">
        <v>0.72225902910554651</v>
      </c>
      <c r="K25" s="832">
        <v>20.81</v>
      </c>
      <c r="L25" s="849">
        <v>1334</v>
      </c>
      <c r="M25" s="849">
        <v>25931.14</v>
      </c>
      <c r="N25" s="832">
        <v>1</v>
      </c>
      <c r="O25" s="832">
        <v>19.438635682158921</v>
      </c>
      <c r="P25" s="849">
        <v>1010</v>
      </c>
      <c r="Q25" s="849">
        <v>23432</v>
      </c>
      <c r="R25" s="837">
        <v>0.90362398259390064</v>
      </c>
      <c r="S25" s="850">
        <v>23.2</v>
      </c>
    </row>
    <row r="26" spans="1:19" ht="14.4" customHeight="1" x14ac:dyDescent="0.3">
      <c r="A26" s="831" t="s">
        <v>1646</v>
      </c>
      <c r="B26" s="832" t="s">
        <v>1647</v>
      </c>
      <c r="C26" s="832" t="s">
        <v>570</v>
      </c>
      <c r="D26" s="832" t="s">
        <v>848</v>
      </c>
      <c r="E26" s="832" t="s">
        <v>1651</v>
      </c>
      <c r="F26" s="832" t="s">
        <v>1654</v>
      </c>
      <c r="G26" s="832" t="s">
        <v>1655</v>
      </c>
      <c r="H26" s="849">
        <v>1920</v>
      </c>
      <c r="I26" s="849">
        <v>4023.2000000000003</v>
      </c>
      <c r="J26" s="832">
        <v>0.27651619288502777</v>
      </c>
      <c r="K26" s="832">
        <v>2.0954166666666669</v>
      </c>
      <c r="L26" s="849">
        <v>5520</v>
      </c>
      <c r="M26" s="849">
        <v>14549.600000000002</v>
      </c>
      <c r="N26" s="832">
        <v>1</v>
      </c>
      <c r="O26" s="832">
        <v>2.6357971014492758</v>
      </c>
      <c r="P26" s="849">
        <v>2530</v>
      </c>
      <c r="Q26" s="849">
        <v>6537.9999999999991</v>
      </c>
      <c r="R26" s="837">
        <v>0.44935943256171978</v>
      </c>
      <c r="S26" s="850">
        <v>2.5841897233201578</v>
      </c>
    </row>
    <row r="27" spans="1:19" ht="14.4" customHeight="1" x14ac:dyDescent="0.3">
      <c r="A27" s="831" t="s">
        <v>1646</v>
      </c>
      <c r="B27" s="832" t="s">
        <v>1647</v>
      </c>
      <c r="C27" s="832" t="s">
        <v>570</v>
      </c>
      <c r="D27" s="832" t="s">
        <v>848</v>
      </c>
      <c r="E27" s="832" t="s">
        <v>1651</v>
      </c>
      <c r="F27" s="832" t="s">
        <v>1656</v>
      </c>
      <c r="G27" s="832" t="s">
        <v>1657</v>
      </c>
      <c r="H27" s="849">
        <v>7035</v>
      </c>
      <c r="I27" s="849">
        <v>35855.799999999988</v>
      </c>
      <c r="J27" s="832">
        <v>0.69642858877057001</v>
      </c>
      <c r="K27" s="832">
        <v>5.0967732764747673</v>
      </c>
      <c r="L27" s="849">
        <v>9495</v>
      </c>
      <c r="M27" s="849">
        <v>51485.25</v>
      </c>
      <c r="N27" s="832">
        <v>1</v>
      </c>
      <c r="O27" s="832">
        <v>5.422353870458136</v>
      </c>
      <c r="P27" s="849">
        <v>6240</v>
      </c>
      <c r="Q27" s="849">
        <v>44109.600000000006</v>
      </c>
      <c r="R27" s="837">
        <v>0.85674246507494878</v>
      </c>
      <c r="S27" s="850">
        <v>7.0688461538461551</v>
      </c>
    </row>
    <row r="28" spans="1:19" ht="14.4" customHeight="1" x14ac:dyDescent="0.3">
      <c r="A28" s="831" t="s">
        <v>1646</v>
      </c>
      <c r="B28" s="832" t="s">
        <v>1647</v>
      </c>
      <c r="C28" s="832" t="s">
        <v>570</v>
      </c>
      <c r="D28" s="832" t="s">
        <v>848</v>
      </c>
      <c r="E28" s="832" t="s">
        <v>1651</v>
      </c>
      <c r="F28" s="832" t="s">
        <v>1660</v>
      </c>
      <c r="G28" s="832"/>
      <c r="H28" s="849">
        <v>150</v>
      </c>
      <c r="I28" s="849">
        <v>1119</v>
      </c>
      <c r="J28" s="832"/>
      <c r="K28" s="832">
        <v>7.46</v>
      </c>
      <c r="L28" s="849"/>
      <c r="M28" s="849"/>
      <c r="N28" s="832"/>
      <c r="O28" s="832"/>
      <c r="P28" s="849"/>
      <c r="Q28" s="849"/>
      <c r="R28" s="837"/>
      <c r="S28" s="850"/>
    </row>
    <row r="29" spans="1:19" ht="14.4" customHeight="1" x14ac:dyDescent="0.3">
      <c r="A29" s="831" t="s">
        <v>1646</v>
      </c>
      <c r="B29" s="832" t="s">
        <v>1647</v>
      </c>
      <c r="C29" s="832" t="s">
        <v>570</v>
      </c>
      <c r="D29" s="832" t="s">
        <v>848</v>
      </c>
      <c r="E29" s="832" t="s">
        <v>1651</v>
      </c>
      <c r="F29" s="832" t="s">
        <v>1663</v>
      </c>
      <c r="G29" s="832" t="s">
        <v>1664</v>
      </c>
      <c r="H29" s="849">
        <v>123873</v>
      </c>
      <c r="I29" s="849">
        <v>705827.67000000027</v>
      </c>
      <c r="J29" s="832">
        <v>1.093036864668774</v>
      </c>
      <c r="K29" s="832">
        <v>5.6979944782155938</v>
      </c>
      <c r="L29" s="849">
        <v>106418</v>
      </c>
      <c r="M29" s="849">
        <v>645749.18999999983</v>
      </c>
      <c r="N29" s="832">
        <v>1</v>
      </c>
      <c r="O29" s="832">
        <v>6.0680447856565598</v>
      </c>
      <c r="P29" s="849">
        <v>89984</v>
      </c>
      <c r="Q29" s="849">
        <v>476015.36000000016</v>
      </c>
      <c r="R29" s="837">
        <v>0.73715208221941442</v>
      </c>
      <c r="S29" s="850">
        <v>5.2900000000000018</v>
      </c>
    </row>
    <row r="30" spans="1:19" ht="14.4" customHeight="1" x14ac:dyDescent="0.3">
      <c r="A30" s="831" t="s">
        <v>1646</v>
      </c>
      <c r="B30" s="832" t="s">
        <v>1647</v>
      </c>
      <c r="C30" s="832" t="s">
        <v>570</v>
      </c>
      <c r="D30" s="832" t="s">
        <v>848</v>
      </c>
      <c r="E30" s="832" t="s">
        <v>1651</v>
      </c>
      <c r="F30" s="832" t="s">
        <v>1665</v>
      </c>
      <c r="G30" s="832" t="s">
        <v>1666</v>
      </c>
      <c r="H30" s="849">
        <v>1012.7</v>
      </c>
      <c r="I30" s="849">
        <v>8506.0299999999988</v>
      </c>
      <c r="J30" s="832">
        <v>0.73201005154860965</v>
      </c>
      <c r="K30" s="832">
        <v>8.3993581514762496</v>
      </c>
      <c r="L30" s="849">
        <v>1282.5999999999999</v>
      </c>
      <c r="M30" s="849">
        <v>11620.1</v>
      </c>
      <c r="N30" s="832">
        <v>1</v>
      </c>
      <c r="O30" s="832">
        <v>9.0598004054264791</v>
      </c>
      <c r="P30" s="849">
        <v>750.1</v>
      </c>
      <c r="Q30" s="849">
        <v>6855.91</v>
      </c>
      <c r="R30" s="837">
        <v>0.59000438894673879</v>
      </c>
      <c r="S30" s="850">
        <v>9.1399946673776817</v>
      </c>
    </row>
    <row r="31" spans="1:19" ht="14.4" customHeight="1" x14ac:dyDescent="0.3">
      <c r="A31" s="831" t="s">
        <v>1646</v>
      </c>
      <c r="B31" s="832" t="s">
        <v>1647</v>
      </c>
      <c r="C31" s="832" t="s">
        <v>570</v>
      </c>
      <c r="D31" s="832" t="s">
        <v>848</v>
      </c>
      <c r="E31" s="832" t="s">
        <v>1651</v>
      </c>
      <c r="F31" s="832" t="s">
        <v>1667</v>
      </c>
      <c r="G31" s="832" t="s">
        <v>1668</v>
      </c>
      <c r="H31" s="849">
        <v>1070</v>
      </c>
      <c r="I31" s="849">
        <v>8613.5</v>
      </c>
      <c r="J31" s="832">
        <v>6.2484584693507434</v>
      </c>
      <c r="K31" s="832">
        <v>8.0500000000000007</v>
      </c>
      <c r="L31" s="849">
        <v>150</v>
      </c>
      <c r="M31" s="849">
        <v>1378.5</v>
      </c>
      <c r="N31" s="832">
        <v>1</v>
      </c>
      <c r="O31" s="832">
        <v>9.19</v>
      </c>
      <c r="P31" s="849">
        <v>280</v>
      </c>
      <c r="Q31" s="849">
        <v>2570.4</v>
      </c>
      <c r="R31" s="837">
        <v>1.8646354733405877</v>
      </c>
      <c r="S31" s="850">
        <v>9.18</v>
      </c>
    </row>
    <row r="32" spans="1:19" ht="14.4" customHeight="1" x14ac:dyDescent="0.3">
      <c r="A32" s="831" t="s">
        <v>1646</v>
      </c>
      <c r="B32" s="832" t="s">
        <v>1647</v>
      </c>
      <c r="C32" s="832" t="s">
        <v>570</v>
      </c>
      <c r="D32" s="832" t="s">
        <v>848</v>
      </c>
      <c r="E32" s="832" t="s">
        <v>1651</v>
      </c>
      <c r="F32" s="832" t="s">
        <v>1669</v>
      </c>
      <c r="G32" s="832" t="s">
        <v>1670</v>
      </c>
      <c r="H32" s="849">
        <v>2692.4</v>
      </c>
      <c r="I32" s="849">
        <v>25378.920000000002</v>
      </c>
      <c r="J32" s="832">
        <v>1.0334286451898733</v>
      </c>
      <c r="K32" s="832">
        <v>9.4261328183033726</v>
      </c>
      <c r="L32" s="849">
        <v>2402</v>
      </c>
      <c r="M32" s="849">
        <v>24557.979999999996</v>
      </c>
      <c r="N32" s="832">
        <v>1</v>
      </c>
      <c r="O32" s="832">
        <v>10.223971690258116</v>
      </c>
      <c r="P32" s="849">
        <v>2841</v>
      </c>
      <c r="Q32" s="849">
        <v>28744.590000000004</v>
      </c>
      <c r="R32" s="837">
        <v>1.1704785979954382</v>
      </c>
      <c r="S32" s="850">
        <v>10.11777191129884</v>
      </c>
    </row>
    <row r="33" spans="1:19" ht="14.4" customHeight="1" x14ac:dyDescent="0.3">
      <c r="A33" s="831" t="s">
        <v>1646</v>
      </c>
      <c r="B33" s="832" t="s">
        <v>1647</v>
      </c>
      <c r="C33" s="832" t="s">
        <v>570</v>
      </c>
      <c r="D33" s="832" t="s">
        <v>848</v>
      </c>
      <c r="E33" s="832" t="s">
        <v>1651</v>
      </c>
      <c r="F33" s="832" t="s">
        <v>1671</v>
      </c>
      <c r="G33" s="832" t="s">
        <v>1672</v>
      </c>
      <c r="H33" s="849">
        <v>1250</v>
      </c>
      <c r="I33" s="849">
        <v>23512.5</v>
      </c>
      <c r="J33" s="832">
        <v>0.74899655963302747</v>
      </c>
      <c r="K33" s="832">
        <v>18.809999999999999</v>
      </c>
      <c r="L33" s="849">
        <v>1600</v>
      </c>
      <c r="M33" s="849">
        <v>31392</v>
      </c>
      <c r="N33" s="832">
        <v>1</v>
      </c>
      <c r="O33" s="832">
        <v>19.62</v>
      </c>
      <c r="P33" s="849"/>
      <c r="Q33" s="849"/>
      <c r="R33" s="837"/>
      <c r="S33" s="850"/>
    </row>
    <row r="34" spans="1:19" ht="14.4" customHeight="1" x14ac:dyDescent="0.3">
      <c r="A34" s="831" t="s">
        <v>1646</v>
      </c>
      <c r="B34" s="832" t="s">
        <v>1647</v>
      </c>
      <c r="C34" s="832" t="s">
        <v>570</v>
      </c>
      <c r="D34" s="832" t="s">
        <v>848</v>
      </c>
      <c r="E34" s="832" t="s">
        <v>1651</v>
      </c>
      <c r="F34" s="832" t="s">
        <v>1673</v>
      </c>
      <c r="G34" s="832" t="s">
        <v>1674</v>
      </c>
      <c r="H34" s="849"/>
      <c r="I34" s="849"/>
      <c r="J34" s="832"/>
      <c r="K34" s="832"/>
      <c r="L34" s="849">
        <v>1.97</v>
      </c>
      <c r="M34" s="849">
        <v>88.21</v>
      </c>
      <c r="N34" s="832">
        <v>1</v>
      </c>
      <c r="O34" s="832">
        <v>44.776649746192888</v>
      </c>
      <c r="P34" s="849">
        <v>5.55</v>
      </c>
      <c r="Q34" s="849">
        <v>251.35</v>
      </c>
      <c r="R34" s="837">
        <v>2.8494501757170392</v>
      </c>
      <c r="S34" s="850">
        <v>45.288288288288285</v>
      </c>
    </row>
    <row r="35" spans="1:19" ht="14.4" customHeight="1" x14ac:dyDescent="0.3">
      <c r="A35" s="831" t="s">
        <v>1646</v>
      </c>
      <c r="B35" s="832" t="s">
        <v>1647</v>
      </c>
      <c r="C35" s="832" t="s">
        <v>570</v>
      </c>
      <c r="D35" s="832" t="s">
        <v>848</v>
      </c>
      <c r="E35" s="832" t="s">
        <v>1651</v>
      </c>
      <c r="F35" s="832" t="s">
        <v>1677</v>
      </c>
      <c r="G35" s="832" t="s">
        <v>1678</v>
      </c>
      <c r="H35" s="849">
        <v>9955</v>
      </c>
      <c r="I35" s="849">
        <v>197485.58000000002</v>
      </c>
      <c r="J35" s="832">
        <v>0.86124214577031633</v>
      </c>
      <c r="K35" s="832">
        <v>19.8378282270216</v>
      </c>
      <c r="L35" s="849">
        <v>11300</v>
      </c>
      <c r="M35" s="849">
        <v>229303.2</v>
      </c>
      <c r="N35" s="832">
        <v>1</v>
      </c>
      <c r="O35" s="832">
        <v>20.292318584070799</v>
      </c>
      <c r="P35" s="849">
        <v>1540</v>
      </c>
      <c r="Q35" s="849">
        <v>31462.2</v>
      </c>
      <c r="R35" s="837">
        <v>0.13720785405524213</v>
      </c>
      <c r="S35" s="850">
        <v>20.43</v>
      </c>
    </row>
    <row r="36" spans="1:19" ht="14.4" customHeight="1" x14ac:dyDescent="0.3">
      <c r="A36" s="831" t="s">
        <v>1646</v>
      </c>
      <c r="B36" s="832" t="s">
        <v>1647</v>
      </c>
      <c r="C36" s="832" t="s">
        <v>570</v>
      </c>
      <c r="D36" s="832" t="s">
        <v>848</v>
      </c>
      <c r="E36" s="832" t="s">
        <v>1651</v>
      </c>
      <c r="F36" s="832" t="s">
        <v>1679</v>
      </c>
      <c r="G36" s="832" t="s">
        <v>1680</v>
      </c>
      <c r="H36" s="849">
        <v>2.6</v>
      </c>
      <c r="I36" s="849">
        <v>3718.49</v>
      </c>
      <c r="J36" s="832">
        <v>0.55433248112342626</v>
      </c>
      <c r="K36" s="832">
        <v>1430.1884615384613</v>
      </c>
      <c r="L36" s="849">
        <v>4.9000000000000004</v>
      </c>
      <c r="M36" s="849">
        <v>6708.05</v>
      </c>
      <c r="N36" s="832">
        <v>1</v>
      </c>
      <c r="O36" s="832">
        <v>1368.9897959183672</v>
      </c>
      <c r="P36" s="849"/>
      <c r="Q36" s="849"/>
      <c r="R36" s="837"/>
      <c r="S36" s="850"/>
    </row>
    <row r="37" spans="1:19" ht="14.4" customHeight="1" x14ac:dyDescent="0.3">
      <c r="A37" s="831" t="s">
        <v>1646</v>
      </c>
      <c r="B37" s="832" t="s">
        <v>1647</v>
      </c>
      <c r="C37" s="832" t="s">
        <v>570</v>
      </c>
      <c r="D37" s="832" t="s">
        <v>848</v>
      </c>
      <c r="E37" s="832" t="s">
        <v>1651</v>
      </c>
      <c r="F37" s="832" t="s">
        <v>1681</v>
      </c>
      <c r="G37" s="832" t="s">
        <v>1682</v>
      </c>
      <c r="H37" s="849"/>
      <c r="I37" s="849"/>
      <c r="J37" s="832"/>
      <c r="K37" s="832"/>
      <c r="L37" s="849">
        <v>6</v>
      </c>
      <c r="M37" s="849">
        <v>23910.6</v>
      </c>
      <c r="N37" s="832">
        <v>1</v>
      </c>
      <c r="O37" s="832">
        <v>3985.1</v>
      </c>
      <c r="P37" s="849"/>
      <c r="Q37" s="849"/>
      <c r="R37" s="837"/>
      <c r="S37" s="850"/>
    </row>
    <row r="38" spans="1:19" ht="14.4" customHeight="1" x14ac:dyDescent="0.3">
      <c r="A38" s="831" t="s">
        <v>1646</v>
      </c>
      <c r="B38" s="832" t="s">
        <v>1647</v>
      </c>
      <c r="C38" s="832" t="s">
        <v>570</v>
      </c>
      <c r="D38" s="832" t="s">
        <v>848</v>
      </c>
      <c r="E38" s="832" t="s">
        <v>1651</v>
      </c>
      <c r="F38" s="832" t="s">
        <v>1683</v>
      </c>
      <c r="G38" s="832" t="s">
        <v>1684</v>
      </c>
      <c r="H38" s="849">
        <v>20</v>
      </c>
      <c r="I38" s="849">
        <v>43634.49000000002</v>
      </c>
      <c r="J38" s="832">
        <v>0.74684979234817073</v>
      </c>
      <c r="K38" s="832">
        <v>2181.7245000000012</v>
      </c>
      <c r="L38" s="849">
        <v>27</v>
      </c>
      <c r="M38" s="849">
        <v>58424.72</v>
      </c>
      <c r="N38" s="832">
        <v>1</v>
      </c>
      <c r="O38" s="832">
        <v>2163.8785185185184</v>
      </c>
      <c r="P38" s="849">
        <v>22</v>
      </c>
      <c r="Q38" s="849">
        <v>43706.30000000001</v>
      </c>
      <c r="R38" s="837">
        <v>0.74807889537168526</v>
      </c>
      <c r="S38" s="850">
        <v>1986.6500000000005</v>
      </c>
    </row>
    <row r="39" spans="1:19" ht="14.4" customHeight="1" x14ac:dyDescent="0.3">
      <c r="A39" s="831" t="s">
        <v>1646</v>
      </c>
      <c r="B39" s="832" t="s">
        <v>1647</v>
      </c>
      <c r="C39" s="832" t="s">
        <v>570</v>
      </c>
      <c r="D39" s="832" t="s">
        <v>848</v>
      </c>
      <c r="E39" s="832" t="s">
        <v>1651</v>
      </c>
      <c r="F39" s="832" t="s">
        <v>1685</v>
      </c>
      <c r="G39" s="832" t="s">
        <v>1686</v>
      </c>
      <c r="H39" s="849">
        <v>254</v>
      </c>
      <c r="I39" s="849">
        <v>60477.4</v>
      </c>
      <c r="J39" s="832">
        <v>0.31502977492738582</v>
      </c>
      <c r="K39" s="832">
        <v>238.1</v>
      </c>
      <c r="L39" s="849">
        <v>780</v>
      </c>
      <c r="M39" s="849">
        <v>191973.6</v>
      </c>
      <c r="N39" s="832">
        <v>1</v>
      </c>
      <c r="O39" s="832">
        <v>246.12</v>
      </c>
      <c r="P39" s="849"/>
      <c r="Q39" s="849"/>
      <c r="R39" s="837"/>
      <c r="S39" s="850"/>
    </row>
    <row r="40" spans="1:19" ht="14.4" customHeight="1" x14ac:dyDescent="0.3">
      <c r="A40" s="831" t="s">
        <v>1646</v>
      </c>
      <c r="B40" s="832" t="s">
        <v>1647</v>
      </c>
      <c r="C40" s="832" t="s">
        <v>570</v>
      </c>
      <c r="D40" s="832" t="s">
        <v>848</v>
      </c>
      <c r="E40" s="832" t="s">
        <v>1651</v>
      </c>
      <c r="F40" s="832" t="s">
        <v>1687</v>
      </c>
      <c r="G40" s="832" t="s">
        <v>1688</v>
      </c>
      <c r="H40" s="849">
        <v>245175</v>
      </c>
      <c r="I40" s="849">
        <v>835427.07</v>
      </c>
      <c r="J40" s="832">
        <v>0.8127992983650334</v>
      </c>
      <c r="K40" s="832">
        <v>3.4074724992352401</v>
      </c>
      <c r="L40" s="849">
        <v>251282</v>
      </c>
      <c r="M40" s="849">
        <v>1027839.3099999998</v>
      </c>
      <c r="N40" s="832">
        <v>1</v>
      </c>
      <c r="O40" s="832">
        <v>4.0903817623228083</v>
      </c>
      <c r="P40" s="849">
        <v>146299</v>
      </c>
      <c r="Q40" s="849">
        <v>550048.6100000001</v>
      </c>
      <c r="R40" s="837">
        <v>0.53515039233126838</v>
      </c>
      <c r="S40" s="850">
        <v>3.7597564576654667</v>
      </c>
    </row>
    <row r="41" spans="1:19" ht="14.4" customHeight="1" x14ac:dyDescent="0.3">
      <c r="A41" s="831" t="s">
        <v>1646</v>
      </c>
      <c r="B41" s="832" t="s">
        <v>1647</v>
      </c>
      <c r="C41" s="832" t="s">
        <v>570</v>
      </c>
      <c r="D41" s="832" t="s">
        <v>848</v>
      </c>
      <c r="E41" s="832" t="s">
        <v>1651</v>
      </c>
      <c r="F41" s="832" t="s">
        <v>1697</v>
      </c>
      <c r="G41" s="832" t="s">
        <v>1698</v>
      </c>
      <c r="H41" s="849">
        <v>481</v>
      </c>
      <c r="I41" s="849">
        <v>81043.69</v>
      </c>
      <c r="J41" s="832">
        <v>0.77315962710674968</v>
      </c>
      <c r="K41" s="832">
        <v>168.49</v>
      </c>
      <c r="L41" s="849">
        <v>653</v>
      </c>
      <c r="M41" s="849">
        <v>104821.42000000001</v>
      </c>
      <c r="N41" s="832">
        <v>1</v>
      </c>
      <c r="O41" s="832">
        <v>160.52284839203676</v>
      </c>
      <c r="P41" s="849"/>
      <c r="Q41" s="849"/>
      <c r="R41" s="837"/>
      <c r="S41" s="850"/>
    </row>
    <row r="42" spans="1:19" ht="14.4" customHeight="1" x14ac:dyDescent="0.3">
      <c r="A42" s="831" t="s">
        <v>1646</v>
      </c>
      <c r="B42" s="832" t="s">
        <v>1647</v>
      </c>
      <c r="C42" s="832" t="s">
        <v>570</v>
      </c>
      <c r="D42" s="832" t="s">
        <v>848</v>
      </c>
      <c r="E42" s="832" t="s">
        <v>1651</v>
      </c>
      <c r="F42" s="832" t="s">
        <v>1699</v>
      </c>
      <c r="G42" s="832" t="s">
        <v>1700</v>
      </c>
      <c r="H42" s="849">
        <v>1800</v>
      </c>
      <c r="I42" s="849">
        <v>36226</v>
      </c>
      <c r="J42" s="832">
        <v>0.34313210102818387</v>
      </c>
      <c r="K42" s="832">
        <v>20.125555555555554</v>
      </c>
      <c r="L42" s="849">
        <v>5250</v>
      </c>
      <c r="M42" s="849">
        <v>105574.5</v>
      </c>
      <c r="N42" s="832">
        <v>1</v>
      </c>
      <c r="O42" s="832">
        <v>20.10942857142857</v>
      </c>
      <c r="P42" s="849">
        <v>6560</v>
      </c>
      <c r="Q42" s="849">
        <v>132636.70000000001</v>
      </c>
      <c r="R42" s="837">
        <v>1.2563327318623343</v>
      </c>
      <c r="S42" s="850">
        <v>20.219009146341467</v>
      </c>
    </row>
    <row r="43" spans="1:19" ht="14.4" customHeight="1" x14ac:dyDescent="0.3">
      <c r="A43" s="831" t="s">
        <v>1646</v>
      </c>
      <c r="B43" s="832" t="s">
        <v>1647</v>
      </c>
      <c r="C43" s="832" t="s">
        <v>570</v>
      </c>
      <c r="D43" s="832" t="s">
        <v>848</v>
      </c>
      <c r="E43" s="832" t="s">
        <v>1651</v>
      </c>
      <c r="F43" s="832" t="s">
        <v>1649</v>
      </c>
      <c r="G43" s="832"/>
      <c r="H43" s="849">
        <v>2804.5</v>
      </c>
      <c r="I43" s="849">
        <v>97359.040000000008</v>
      </c>
      <c r="J43" s="832">
        <v>2.6962526260751467</v>
      </c>
      <c r="K43" s="832">
        <v>34.715293278659303</v>
      </c>
      <c r="L43" s="849">
        <v>1401.5</v>
      </c>
      <c r="M43" s="849">
        <v>36109.020000000004</v>
      </c>
      <c r="N43" s="832">
        <v>1</v>
      </c>
      <c r="O43" s="832">
        <v>25.764552265429899</v>
      </c>
      <c r="P43" s="849"/>
      <c r="Q43" s="849"/>
      <c r="R43" s="837"/>
      <c r="S43" s="850"/>
    </row>
    <row r="44" spans="1:19" ht="14.4" customHeight="1" x14ac:dyDescent="0.3">
      <c r="A44" s="831" t="s">
        <v>1646</v>
      </c>
      <c r="B44" s="832" t="s">
        <v>1647</v>
      </c>
      <c r="C44" s="832" t="s">
        <v>570</v>
      </c>
      <c r="D44" s="832" t="s">
        <v>848</v>
      </c>
      <c r="E44" s="832" t="s">
        <v>1651</v>
      </c>
      <c r="F44" s="832" t="s">
        <v>1701</v>
      </c>
      <c r="G44" s="832" t="s">
        <v>1702</v>
      </c>
      <c r="H44" s="849">
        <v>500</v>
      </c>
      <c r="I44" s="849">
        <v>2845</v>
      </c>
      <c r="J44" s="832"/>
      <c r="K44" s="832">
        <v>5.69</v>
      </c>
      <c r="L44" s="849"/>
      <c r="M44" s="849"/>
      <c r="N44" s="832"/>
      <c r="O44" s="832"/>
      <c r="P44" s="849"/>
      <c r="Q44" s="849"/>
      <c r="R44" s="837"/>
      <c r="S44" s="850"/>
    </row>
    <row r="45" spans="1:19" ht="14.4" customHeight="1" x14ac:dyDescent="0.3">
      <c r="A45" s="831" t="s">
        <v>1646</v>
      </c>
      <c r="B45" s="832" t="s">
        <v>1647</v>
      </c>
      <c r="C45" s="832" t="s">
        <v>570</v>
      </c>
      <c r="D45" s="832" t="s">
        <v>848</v>
      </c>
      <c r="E45" s="832" t="s">
        <v>1651</v>
      </c>
      <c r="F45" s="832" t="s">
        <v>1703</v>
      </c>
      <c r="G45" s="832" t="s">
        <v>1704</v>
      </c>
      <c r="H45" s="849">
        <v>1</v>
      </c>
      <c r="I45" s="849">
        <v>51.56</v>
      </c>
      <c r="J45" s="832">
        <v>0.17971418612757059</v>
      </c>
      <c r="K45" s="832">
        <v>51.56</v>
      </c>
      <c r="L45" s="849">
        <v>5</v>
      </c>
      <c r="M45" s="849">
        <v>286.89999999999998</v>
      </c>
      <c r="N45" s="832">
        <v>1</v>
      </c>
      <c r="O45" s="832">
        <v>57.379999999999995</v>
      </c>
      <c r="P45" s="849"/>
      <c r="Q45" s="849"/>
      <c r="R45" s="837"/>
      <c r="S45" s="850"/>
    </row>
    <row r="46" spans="1:19" ht="14.4" customHeight="1" x14ac:dyDescent="0.3">
      <c r="A46" s="831" t="s">
        <v>1646</v>
      </c>
      <c r="B46" s="832" t="s">
        <v>1647</v>
      </c>
      <c r="C46" s="832" t="s">
        <v>570</v>
      </c>
      <c r="D46" s="832" t="s">
        <v>848</v>
      </c>
      <c r="E46" s="832" t="s">
        <v>1651</v>
      </c>
      <c r="F46" s="832" t="s">
        <v>1705</v>
      </c>
      <c r="G46" s="832"/>
      <c r="H46" s="849">
        <v>2.5</v>
      </c>
      <c r="I46" s="849">
        <v>31015.010000000002</v>
      </c>
      <c r="J46" s="832">
        <v>0.71428561558434134</v>
      </c>
      <c r="K46" s="832">
        <v>12406.004000000001</v>
      </c>
      <c r="L46" s="849">
        <v>3.5</v>
      </c>
      <c r="M46" s="849">
        <v>43421.020000000004</v>
      </c>
      <c r="N46" s="832">
        <v>1</v>
      </c>
      <c r="O46" s="832">
        <v>12406.005714285715</v>
      </c>
      <c r="P46" s="849"/>
      <c r="Q46" s="849"/>
      <c r="R46" s="837"/>
      <c r="S46" s="850"/>
    </row>
    <row r="47" spans="1:19" ht="14.4" customHeight="1" x14ac:dyDescent="0.3">
      <c r="A47" s="831" t="s">
        <v>1646</v>
      </c>
      <c r="B47" s="832" t="s">
        <v>1647</v>
      </c>
      <c r="C47" s="832" t="s">
        <v>570</v>
      </c>
      <c r="D47" s="832" t="s">
        <v>848</v>
      </c>
      <c r="E47" s="832" t="s">
        <v>1651</v>
      </c>
      <c r="F47" s="832" t="s">
        <v>1706</v>
      </c>
      <c r="G47" s="832" t="s">
        <v>1707</v>
      </c>
      <c r="H47" s="849"/>
      <c r="I47" s="849"/>
      <c r="J47" s="832"/>
      <c r="K47" s="832"/>
      <c r="L47" s="849">
        <v>2</v>
      </c>
      <c r="M47" s="849">
        <v>217124.4</v>
      </c>
      <c r="N47" s="832">
        <v>1</v>
      </c>
      <c r="O47" s="832">
        <v>108562.2</v>
      </c>
      <c r="P47" s="849">
        <v>2</v>
      </c>
      <c r="Q47" s="849">
        <v>217124.4</v>
      </c>
      <c r="R47" s="837">
        <v>1</v>
      </c>
      <c r="S47" s="850">
        <v>108562.2</v>
      </c>
    </row>
    <row r="48" spans="1:19" ht="14.4" customHeight="1" x14ac:dyDescent="0.3">
      <c r="A48" s="831" t="s">
        <v>1646</v>
      </c>
      <c r="B48" s="832" t="s">
        <v>1647</v>
      </c>
      <c r="C48" s="832" t="s">
        <v>570</v>
      </c>
      <c r="D48" s="832" t="s">
        <v>848</v>
      </c>
      <c r="E48" s="832" t="s">
        <v>1651</v>
      </c>
      <c r="F48" s="832" t="s">
        <v>1708</v>
      </c>
      <c r="G48" s="832" t="s">
        <v>1709</v>
      </c>
      <c r="H48" s="849"/>
      <c r="I48" s="849"/>
      <c r="J48" s="832"/>
      <c r="K48" s="832"/>
      <c r="L48" s="849"/>
      <c r="M48" s="849"/>
      <c r="N48" s="832"/>
      <c r="O48" s="832"/>
      <c r="P48" s="849">
        <v>2330</v>
      </c>
      <c r="Q48" s="849">
        <v>46227.199999999997</v>
      </c>
      <c r="R48" s="837"/>
      <c r="S48" s="850">
        <v>19.84</v>
      </c>
    </row>
    <row r="49" spans="1:19" ht="14.4" customHeight="1" x14ac:dyDescent="0.3">
      <c r="A49" s="831" t="s">
        <v>1646</v>
      </c>
      <c r="B49" s="832" t="s">
        <v>1647</v>
      </c>
      <c r="C49" s="832" t="s">
        <v>570</v>
      </c>
      <c r="D49" s="832" t="s">
        <v>848</v>
      </c>
      <c r="E49" s="832" t="s">
        <v>1651</v>
      </c>
      <c r="F49" s="832" t="s">
        <v>1710</v>
      </c>
      <c r="G49" s="832" t="s">
        <v>1711</v>
      </c>
      <c r="H49" s="849"/>
      <c r="I49" s="849"/>
      <c r="J49" s="832"/>
      <c r="K49" s="832"/>
      <c r="L49" s="849"/>
      <c r="M49" s="849"/>
      <c r="N49" s="832"/>
      <c r="O49" s="832"/>
      <c r="P49" s="849">
        <v>700</v>
      </c>
      <c r="Q49" s="849">
        <v>14231</v>
      </c>
      <c r="R49" s="837"/>
      <c r="S49" s="850">
        <v>20.329999999999998</v>
      </c>
    </row>
    <row r="50" spans="1:19" ht="14.4" customHeight="1" x14ac:dyDescent="0.3">
      <c r="A50" s="831" t="s">
        <v>1646</v>
      </c>
      <c r="B50" s="832" t="s">
        <v>1647</v>
      </c>
      <c r="C50" s="832" t="s">
        <v>570</v>
      </c>
      <c r="D50" s="832" t="s">
        <v>848</v>
      </c>
      <c r="E50" s="832" t="s">
        <v>1714</v>
      </c>
      <c r="F50" s="832" t="s">
        <v>1715</v>
      </c>
      <c r="G50" s="832" t="s">
        <v>1716</v>
      </c>
      <c r="H50" s="849">
        <v>131</v>
      </c>
      <c r="I50" s="849">
        <v>4585</v>
      </c>
      <c r="J50" s="832">
        <v>0.99934612031386227</v>
      </c>
      <c r="K50" s="832">
        <v>35</v>
      </c>
      <c r="L50" s="849">
        <v>124</v>
      </c>
      <c r="M50" s="849">
        <v>4588</v>
      </c>
      <c r="N50" s="832">
        <v>1</v>
      </c>
      <c r="O50" s="832">
        <v>37</v>
      </c>
      <c r="P50" s="849">
        <v>93</v>
      </c>
      <c r="Q50" s="849">
        <v>3441</v>
      </c>
      <c r="R50" s="837">
        <v>0.75</v>
      </c>
      <c r="S50" s="850">
        <v>37</v>
      </c>
    </row>
    <row r="51" spans="1:19" ht="14.4" customHeight="1" x14ac:dyDescent="0.3">
      <c r="A51" s="831" t="s">
        <v>1646</v>
      </c>
      <c r="B51" s="832" t="s">
        <v>1647</v>
      </c>
      <c r="C51" s="832" t="s">
        <v>570</v>
      </c>
      <c r="D51" s="832" t="s">
        <v>848</v>
      </c>
      <c r="E51" s="832" t="s">
        <v>1714</v>
      </c>
      <c r="F51" s="832" t="s">
        <v>1717</v>
      </c>
      <c r="G51" s="832" t="s">
        <v>1718</v>
      </c>
      <c r="H51" s="849">
        <v>34</v>
      </c>
      <c r="I51" s="849">
        <v>14416</v>
      </c>
      <c r="J51" s="832">
        <v>0.92976459206707518</v>
      </c>
      <c r="K51" s="832">
        <v>424</v>
      </c>
      <c r="L51" s="849">
        <v>35</v>
      </c>
      <c r="M51" s="849">
        <v>15505</v>
      </c>
      <c r="N51" s="832">
        <v>1</v>
      </c>
      <c r="O51" s="832">
        <v>443</v>
      </c>
      <c r="P51" s="849">
        <v>26</v>
      </c>
      <c r="Q51" s="849">
        <v>11544</v>
      </c>
      <c r="R51" s="837">
        <v>0.74453402128345691</v>
      </c>
      <c r="S51" s="850">
        <v>444</v>
      </c>
    </row>
    <row r="52" spans="1:19" ht="14.4" customHeight="1" x14ac:dyDescent="0.3">
      <c r="A52" s="831" t="s">
        <v>1646</v>
      </c>
      <c r="B52" s="832" t="s">
        <v>1647</v>
      </c>
      <c r="C52" s="832" t="s">
        <v>570</v>
      </c>
      <c r="D52" s="832" t="s">
        <v>848</v>
      </c>
      <c r="E52" s="832" t="s">
        <v>1714</v>
      </c>
      <c r="F52" s="832" t="s">
        <v>1719</v>
      </c>
      <c r="G52" s="832" t="s">
        <v>1720</v>
      </c>
      <c r="H52" s="849">
        <v>318</v>
      </c>
      <c r="I52" s="849">
        <v>52470</v>
      </c>
      <c r="J52" s="832">
        <v>0.95626025150355387</v>
      </c>
      <c r="K52" s="832">
        <v>165</v>
      </c>
      <c r="L52" s="849">
        <v>310</v>
      </c>
      <c r="M52" s="849">
        <v>54870</v>
      </c>
      <c r="N52" s="832">
        <v>1</v>
      </c>
      <c r="O52" s="832">
        <v>177</v>
      </c>
      <c r="P52" s="849">
        <v>269</v>
      </c>
      <c r="Q52" s="849">
        <v>47613</v>
      </c>
      <c r="R52" s="837">
        <v>0.86774193548387102</v>
      </c>
      <c r="S52" s="850">
        <v>177</v>
      </c>
    </row>
    <row r="53" spans="1:19" ht="14.4" customHeight="1" x14ac:dyDescent="0.3">
      <c r="A53" s="831" t="s">
        <v>1646</v>
      </c>
      <c r="B53" s="832" t="s">
        <v>1647</v>
      </c>
      <c r="C53" s="832" t="s">
        <v>570</v>
      </c>
      <c r="D53" s="832" t="s">
        <v>848</v>
      </c>
      <c r="E53" s="832" t="s">
        <v>1714</v>
      </c>
      <c r="F53" s="832" t="s">
        <v>1721</v>
      </c>
      <c r="G53" s="832" t="s">
        <v>1722</v>
      </c>
      <c r="H53" s="849"/>
      <c r="I53" s="849"/>
      <c r="J53" s="832"/>
      <c r="K53" s="832"/>
      <c r="L53" s="849">
        <v>2</v>
      </c>
      <c r="M53" s="849">
        <v>702</v>
      </c>
      <c r="N53" s="832">
        <v>1</v>
      </c>
      <c r="O53" s="832">
        <v>351</v>
      </c>
      <c r="P53" s="849">
        <v>6</v>
      </c>
      <c r="Q53" s="849">
        <v>2112</v>
      </c>
      <c r="R53" s="837">
        <v>3.0085470085470085</v>
      </c>
      <c r="S53" s="850">
        <v>352</v>
      </c>
    </row>
    <row r="54" spans="1:19" ht="14.4" customHeight="1" x14ac:dyDescent="0.3">
      <c r="A54" s="831" t="s">
        <v>1646</v>
      </c>
      <c r="B54" s="832" t="s">
        <v>1647</v>
      </c>
      <c r="C54" s="832" t="s">
        <v>570</v>
      </c>
      <c r="D54" s="832" t="s">
        <v>848</v>
      </c>
      <c r="E54" s="832" t="s">
        <v>1714</v>
      </c>
      <c r="F54" s="832" t="s">
        <v>1723</v>
      </c>
      <c r="G54" s="832" t="s">
        <v>1724</v>
      </c>
      <c r="H54" s="849">
        <v>6</v>
      </c>
      <c r="I54" s="849">
        <v>1812</v>
      </c>
      <c r="J54" s="832">
        <v>0.47484276729559749</v>
      </c>
      <c r="K54" s="832">
        <v>302</v>
      </c>
      <c r="L54" s="849">
        <v>12</v>
      </c>
      <c r="M54" s="849">
        <v>3816</v>
      </c>
      <c r="N54" s="832">
        <v>1</v>
      </c>
      <c r="O54" s="832">
        <v>318</v>
      </c>
      <c r="P54" s="849">
        <v>5</v>
      </c>
      <c r="Q54" s="849">
        <v>1590</v>
      </c>
      <c r="R54" s="837">
        <v>0.41666666666666669</v>
      </c>
      <c r="S54" s="850">
        <v>318</v>
      </c>
    </row>
    <row r="55" spans="1:19" ht="14.4" customHeight="1" x14ac:dyDescent="0.3">
      <c r="A55" s="831" t="s">
        <v>1646</v>
      </c>
      <c r="B55" s="832" t="s">
        <v>1647</v>
      </c>
      <c r="C55" s="832" t="s">
        <v>570</v>
      </c>
      <c r="D55" s="832" t="s">
        <v>848</v>
      </c>
      <c r="E55" s="832" t="s">
        <v>1714</v>
      </c>
      <c r="F55" s="832" t="s">
        <v>1728</v>
      </c>
      <c r="G55" s="832" t="s">
        <v>1729</v>
      </c>
      <c r="H55" s="849">
        <v>6</v>
      </c>
      <c r="I55" s="849">
        <v>11850</v>
      </c>
      <c r="J55" s="832">
        <v>0.38763493621197254</v>
      </c>
      <c r="K55" s="832">
        <v>1975</v>
      </c>
      <c r="L55" s="849">
        <v>15</v>
      </c>
      <c r="M55" s="849">
        <v>30570</v>
      </c>
      <c r="N55" s="832">
        <v>1</v>
      </c>
      <c r="O55" s="832">
        <v>2038</v>
      </c>
      <c r="P55" s="849">
        <v>4</v>
      </c>
      <c r="Q55" s="849">
        <v>8156</v>
      </c>
      <c r="R55" s="837">
        <v>0.26679751390251882</v>
      </c>
      <c r="S55" s="850">
        <v>2039</v>
      </c>
    </row>
    <row r="56" spans="1:19" ht="14.4" customHeight="1" x14ac:dyDescent="0.3">
      <c r="A56" s="831" t="s">
        <v>1646</v>
      </c>
      <c r="B56" s="832" t="s">
        <v>1647</v>
      </c>
      <c r="C56" s="832" t="s">
        <v>570</v>
      </c>
      <c r="D56" s="832" t="s">
        <v>848</v>
      </c>
      <c r="E56" s="832" t="s">
        <v>1714</v>
      </c>
      <c r="F56" s="832" t="s">
        <v>1732</v>
      </c>
      <c r="G56" s="832" t="s">
        <v>1733</v>
      </c>
      <c r="H56" s="849">
        <v>1</v>
      </c>
      <c r="I56" s="849">
        <v>643</v>
      </c>
      <c r="J56" s="832"/>
      <c r="K56" s="832">
        <v>643</v>
      </c>
      <c r="L56" s="849"/>
      <c r="M56" s="849"/>
      <c r="N56" s="832"/>
      <c r="O56" s="832"/>
      <c r="P56" s="849">
        <v>1</v>
      </c>
      <c r="Q56" s="849">
        <v>667</v>
      </c>
      <c r="R56" s="837"/>
      <c r="S56" s="850">
        <v>667</v>
      </c>
    </row>
    <row r="57" spans="1:19" ht="14.4" customHeight="1" x14ac:dyDescent="0.3">
      <c r="A57" s="831" t="s">
        <v>1646</v>
      </c>
      <c r="B57" s="832" t="s">
        <v>1647</v>
      </c>
      <c r="C57" s="832" t="s">
        <v>570</v>
      </c>
      <c r="D57" s="832" t="s">
        <v>848</v>
      </c>
      <c r="E57" s="832" t="s">
        <v>1714</v>
      </c>
      <c r="F57" s="832" t="s">
        <v>1736</v>
      </c>
      <c r="G57" s="832" t="s">
        <v>1737</v>
      </c>
      <c r="H57" s="849">
        <v>20</v>
      </c>
      <c r="I57" s="849">
        <v>27820</v>
      </c>
      <c r="J57" s="832">
        <v>1.4954577218728162</v>
      </c>
      <c r="K57" s="832">
        <v>1391</v>
      </c>
      <c r="L57" s="849">
        <v>13</v>
      </c>
      <c r="M57" s="849">
        <v>18603</v>
      </c>
      <c r="N57" s="832">
        <v>1</v>
      </c>
      <c r="O57" s="832">
        <v>1431</v>
      </c>
      <c r="P57" s="849">
        <v>15</v>
      </c>
      <c r="Q57" s="849">
        <v>21465</v>
      </c>
      <c r="R57" s="837">
        <v>1.1538461538461537</v>
      </c>
      <c r="S57" s="850">
        <v>1431</v>
      </c>
    </row>
    <row r="58" spans="1:19" ht="14.4" customHeight="1" x14ac:dyDescent="0.3">
      <c r="A58" s="831" t="s">
        <v>1646</v>
      </c>
      <c r="B58" s="832" t="s">
        <v>1647</v>
      </c>
      <c r="C58" s="832" t="s">
        <v>570</v>
      </c>
      <c r="D58" s="832" t="s">
        <v>848</v>
      </c>
      <c r="E58" s="832" t="s">
        <v>1714</v>
      </c>
      <c r="F58" s="832" t="s">
        <v>1738</v>
      </c>
      <c r="G58" s="832" t="s">
        <v>1739</v>
      </c>
      <c r="H58" s="849">
        <v>54</v>
      </c>
      <c r="I58" s="849">
        <v>99846</v>
      </c>
      <c r="J58" s="832">
        <v>2.6110355648535566</v>
      </c>
      <c r="K58" s="832">
        <v>1849</v>
      </c>
      <c r="L58" s="849">
        <v>20</v>
      </c>
      <c r="M58" s="849">
        <v>38240</v>
      </c>
      <c r="N58" s="832">
        <v>1</v>
      </c>
      <c r="O58" s="832">
        <v>1912</v>
      </c>
      <c r="P58" s="849">
        <v>24</v>
      </c>
      <c r="Q58" s="849">
        <v>45888</v>
      </c>
      <c r="R58" s="837">
        <v>1.2</v>
      </c>
      <c r="S58" s="850">
        <v>1912</v>
      </c>
    </row>
    <row r="59" spans="1:19" ht="14.4" customHeight="1" x14ac:dyDescent="0.3">
      <c r="A59" s="831" t="s">
        <v>1646</v>
      </c>
      <c r="B59" s="832" t="s">
        <v>1647</v>
      </c>
      <c r="C59" s="832" t="s">
        <v>570</v>
      </c>
      <c r="D59" s="832" t="s">
        <v>848</v>
      </c>
      <c r="E59" s="832" t="s">
        <v>1714</v>
      </c>
      <c r="F59" s="832" t="s">
        <v>1740</v>
      </c>
      <c r="G59" s="832" t="s">
        <v>1741</v>
      </c>
      <c r="H59" s="849"/>
      <c r="I59" s="849"/>
      <c r="J59" s="832"/>
      <c r="K59" s="832"/>
      <c r="L59" s="849">
        <v>1</v>
      </c>
      <c r="M59" s="849">
        <v>1279</v>
      </c>
      <c r="N59" s="832">
        <v>1</v>
      </c>
      <c r="O59" s="832">
        <v>1279</v>
      </c>
      <c r="P59" s="849"/>
      <c r="Q59" s="849"/>
      <c r="R59" s="837"/>
      <c r="S59" s="850"/>
    </row>
    <row r="60" spans="1:19" ht="14.4" customHeight="1" x14ac:dyDescent="0.3">
      <c r="A60" s="831" t="s">
        <v>1646</v>
      </c>
      <c r="B60" s="832" t="s">
        <v>1647</v>
      </c>
      <c r="C60" s="832" t="s">
        <v>570</v>
      </c>
      <c r="D60" s="832" t="s">
        <v>848</v>
      </c>
      <c r="E60" s="832" t="s">
        <v>1714</v>
      </c>
      <c r="F60" s="832" t="s">
        <v>1742</v>
      </c>
      <c r="G60" s="832" t="s">
        <v>1743</v>
      </c>
      <c r="H60" s="849">
        <v>18</v>
      </c>
      <c r="I60" s="849">
        <v>21186</v>
      </c>
      <c r="J60" s="832">
        <v>0.602268527731188</v>
      </c>
      <c r="K60" s="832">
        <v>1177</v>
      </c>
      <c r="L60" s="849">
        <v>29</v>
      </c>
      <c r="M60" s="849">
        <v>35177</v>
      </c>
      <c r="N60" s="832">
        <v>1</v>
      </c>
      <c r="O60" s="832">
        <v>1213</v>
      </c>
      <c r="P60" s="849">
        <v>17</v>
      </c>
      <c r="Q60" s="849">
        <v>20621</v>
      </c>
      <c r="R60" s="837">
        <v>0.58620689655172409</v>
      </c>
      <c r="S60" s="850">
        <v>1213</v>
      </c>
    </row>
    <row r="61" spans="1:19" ht="14.4" customHeight="1" x14ac:dyDescent="0.3">
      <c r="A61" s="831" t="s">
        <v>1646</v>
      </c>
      <c r="B61" s="832" t="s">
        <v>1647</v>
      </c>
      <c r="C61" s="832" t="s">
        <v>570</v>
      </c>
      <c r="D61" s="832" t="s">
        <v>848</v>
      </c>
      <c r="E61" s="832" t="s">
        <v>1714</v>
      </c>
      <c r="F61" s="832" t="s">
        <v>1746</v>
      </c>
      <c r="G61" s="832" t="s">
        <v>1747</v>
      </c>
      <c r="H61" s="849">
        <v>20</v>
      </c>
      <c r="I61" s="849">
        <v>13160</v>
      </c>
      <c r="J61" s="832">
        <v>0.74325087540946577</v>
      </c>
      <c r="K61" s="832">
        <v>658</v>
      </c>
      <c r="L61" s="849">
        <v>26</v>
      </c>
      <c r="M61" s="849">
        <v>17706</v>
      </c>
      <c r="N61" s="832">
        <v>1</v>
      </c>
      <c r="O61" s="832">
        <v>681</v>
      </c>
      <c r="P61" s="849">
        <v>22</v>
      </c>
      <c r="Q61" s="849">
        <v>15004</v>
      </c>
      <c r="R61" s="837">
        <v>0.84739636281486497</v>
      </c>
      <c r="S61" s="850">
        <v>682</v>
      </c>
    </row>
    <row r="62" spans="1:19" ht="14.4" customHeight="1" x14ac:dyDescent="0.3">
      <c r="A62" s="831" t="s">
        <v>1646</v>
      </c>
      <c r="B62" s="832" t="s">
        <v>1647</v>
      </c>
      <c r="C62" s="832" t="s">
        <v>570</v>
      </c>
      <c r="D62" s="832" t="s">
        <v>848</v>
      </c>
      <c r="E62" s="832" t="s">
        <v>1714</v>
      </c>
      <c r="F62" s="832" t="s">
        <v>1748</v>
      </c>
      <c r="G62" s="832" t="s">
        <v>1749</v>
      </c>
      <c r="H62" s="849">
        <v>18</v>
      </c>
      <c r="I62" s="849">
        <v>12402</v>
      </c>
      <c r="J62" s="832">
        <v>1.082576815642458</v>
      </c>
      <c r="K62" s="832">
        <v>689</v>
      </c>
      <c r="L62" s="849">
        <v>16</v>
      </c>
      <c r="M62" s="849">
        <v>11456</v>
      </c>
      <c r="N62" s="832">
        <v>1</v>
      </c>
      <c r="O62" s="832">
        <v>716</v>
      </c>
      <c r="P62" s="849">
        <v>19</v>
      </c>
      <c r="Q62" s="849">
        <v>13623</v>
      </c>
      <c r="R62" s="837">
        <v>1.1891585195530727</v>
      </c>
      <c r="S62" s="850">
        <v>717</v>
      </c>
    </row>
    <row r="63" spans="1:19" ht="14.4" customHeight="1" x14ac:dyDescent="0.3">
      <c r="A63" s="831" t="s">
        <v>1646</v>
      </c>
      <c r="B63" s="832" t="s">
        <v>1647</v>
      </c>
      <c r="C63" s="832" t="s">
        <v>570</v>
      </c>
      <c r="D63" s="832" t="s">
        <v>848</v>
      </c>
      <c r="E63" s="832" t="s">
        <v>1714</v>
      </c>
      <c r="F63" s="832" t="s">
        <v>1750</v>
      </c>
      <c r="G63" s="832" t="s">
        <v>1751</v>
      </c>
      <c r="H63" s="849">
        <v>2</v>
      </c>
      <c r="I63" s="849">
        <v>5086</v>
      </c>
      <c r="J63" s="832">
        <v>0.96435343193022371</v>
      </c>
      <c r="K63" s="832">
        <v>2543</v>
      </c>
      <c r="L63" s="849">
        <v>2</v>
      </c>
      <c r="M63" s="849">
        <v>5274</v>
      </c>
      <c r="N63" s="832">
        <v>1</v>
      </c>
      <c r="O63" s="832">
        <v>2637</v>
      </c>
      <c r="P63" s="849">
        <v>5</v>
      </c>
      <c r="Q63" s="849">
        <v>13190</v>
      </c>
      <c r="R63" s="837">
        <v>2.5009480470231322</v>
      </c>
      <c r="S63" s="850">
        <v>2638</v>
      </c>
    </row>
    <row r="64" spans="1:19" ht="14.4" customHeight="1" x14ac:dyDescent="0.3">
      <c r="A64" s="831" t="s">
        <v>1646</v>
      </c>
      <c r="B64" s="832" t="s">
        <v>1647</v>
      </c>
      <c r="C64" s="832" t="s">
        <v>570</v>
      </c>
      <c r="D64" s="832" t="s">
        <v>848</v>
      </c>
      <c r="E64" s="832" t="s">
        <v>1714</v>
      </c>
      <c r="F64" s="832" t="s">
        <v>1752</v>
      </c>
      <c r="G64" s="832" t="s">
        <v>1753</v>
      </c>
      <c r="H64" s="849">
        <v>1127</v>
      </c>
      <c r="I64" s="849">
        <v>1985774</v>
      </c>
      <c r="J64" s="832">
        <v>1.000087630942788</v>
      </c>
      <c r="K64" s="832">
        <v>1762</v>
      </c>
      <c r="L64" s="849">
        <v>1088</v>
      </c>
      <c r="M64" s="849">
        <v>1985600</v>
      </c>
      <c r="N64" s="832">
        <v>1</v>
      </c>
      <c r="O64" s="832">
        <v>1825</v>
      </c>
      <c r="P64" s="849">
        <v>688</v>
      </c>
      <c r="Q64" s="849">
        <v>1255600</v>
      </c>
      <c r="R64" s="837">
        <v>0.63235294117647056</v>
      </c>
      <c r="S64" s="850">
        <v>1825</v>
      </c>
    </row>
    <row r="65" spans="1:19" ht="14.4" customHeight="1" x14ac:dyDescent="0.3">
      <c r="A65" s="831" t="s">
        <v>1646</v>
      </c>
      <c r="B65" s="832" t="s">
        <v>1647</v>
      </c>
      <c r="C65" s="832" t="s">
        <v>570</v>
      </c>
      <c r="D65" s="832" t="s">
        <v>848</v>
      </c>
      <c r="E65" s="832" t="s">
        <v>1714</v>
      </c>
      <c r="F65" s="832" t="s">
        <v>1754</v>
      </c>
      <c r="G65" s="832" t="s">
        <v>1755</v>
      </c>
      <c r="H65" s="849">
        <v>317</v>
      </c>
      <c r="I65" s="849">
        <v>130921</v>
      </c>
      <c r="J65" s="832">
        <v>1.1782901782901782</v>
      </c>
      <c r="K65" s="832">
        <v>413</v>
      </c>
      <c r="L65" s="849">
        <v>259</v>
      </c>
      <c r="M65" s="849">
        <v>111111</v>
      </c>
      <c r="N65" s="832">
        <v>1</v>
      </c>
      <c r="O65" s="832">
        <v>429</v>
      </c>
      <c r="P65" s="849">
        <v>217</v>
      </c>
      <c r="Q65" s="849">
        <v>93093</v>
      </c>
      <c r="R65" s="837">
        <v>0.83783783783783783</v>
      </c>
      <c r="S65" s="850">
        <v>429</v>
      </c>
    </row>
    <row r="66" spans="1:19" ht="14.4" customHeight="1" x14ac:dyDescent="0.3">
      <c r="A66" s="831" t="s">
        <v>1646</v>
      </c>
      <c r="B66" s="832" t="s">
        <v>1647</v>
      </c>
      <c r="C66" s="832" t="s">
        <v>570</v>
      </c>
      <c r="D66" s="832" t="s">
        <v>848</v>
      </c>
      <c r="E66" s="832" t="s">
        <v>1714</v>
      </c>
      <c r="F66" s="832" t="s">
        <v>1756</v>
      </c>
      <c r="G66" s="832" t="s">
        <v>1757</v>
      </c>
      <c r="H66" s="849"/>
      <c r="I66" s="849"/>
      <c r="J66" s="832"/>
      <c r="K66" s="832"/>
      <c r="L66" s="849">
        <v>26</v>
      </c>
      <c r="M66" s="849">
        <v>91468</v>
      </c>
      <c r="N66" s="832">
        <v>1</v>
      </c>
      <c r="O66" s="832">
        <v>3518</v>
      </c>
      <c r="P66" s="849">
        <v>25</v>
      </c>
      <c r="Q66" s="849">
        <v>88000</v>
      </c>
      <c r="R66" s="837">
        <v>0.96208510080027987</v>
      </c>
      <c r="S66" s="850">
        <v>3520</v>
      </c>
    </row>
    <row r="67" spans="1:19" ht="14.4" customHeight="1" x14ac:dyDescent="0.3">
      <c r="A67" s="831" t="s">
        <v>1646</v>
      </c>
      <c r="B67" s="832" t="s">
        <v>1647</v>
      </c>
      <c r="C67" s="832" t="s">
        <v>570</v>
      </c>
      <c r="D67" s="832" t="s">
        <v>848</v>
      </c>
      <c r="E67" s="832" t="s">
        <v>1714</v>
      </c>
      <c r="F67" s="832" t="s">
        <v>1760</v>
      </c>
      <c r="G67" s="832" t="s">
        <v>1761</v>
      </c>
      <c r="H67" s="849">
        <v>162</v>
      </c>
      <c r="I67" s="849">
        <v>4233.33</v>
      </c>
      <c r="J67" s="832">
        <v>0.39197463706052121</v>
      </c>
      <c r="K67" s="832">
        <v>26.131666666666668</v>
      </c>
      <c r="L67" s="849">
        <v>324</v>
      </c>
      <c r="M67" s="849">
        <v>10800.01</v>
      </c>
      <c r="N67" s="832">
        <v>1</v>
      </c>
      <c r="O67" s="832">
        <v>33.333364197530862</v>
      </c>
      <c r="P67" s="849">
        <v>225</v>
      </c>
      <c r="Q67" s="849">
        <v>7500</v>
      </c>
      <c r="R67" s="837">
        <v>0.69444380144092455</v>
      </c>
      <c r="S67" s="850">
        <v>33.333333333333336</v>
      </c>
    </row>
    <row r="68" spans="1:19" ht="14.4" customHeight="1" x14ac:dyDescent="0.3">
      <c r="A68" s="831" t="s">
        <v>1646</v>
      </c>
      <c r="B68" s="832" t="s">
        <v>1647</v>
      </c>
      <c r="C68" s="832" t="s">
        <v>570</v>
      </c>
      <c r="D68" s="832" t="s">
        <v>848</v>
      </c>
      <c r="E68" s="832" t="s">
        <v>1714</v>
      </c>
      <c r="F68" s="832" t="s">
        <v>1762</v>
      </c>
      <c r="G68" s="832" t="s">
        <v>1763</v>
      </c>
      <c r="H68" s="849">
        <v>316</v>
      </c>
      <c r="I68" s="849">
        <v>11376</v>
      </c>
      <c r="J68" s="832">
        <v>0.99824499824499824</v>
      </c>
      <c r="K68" s="832">
        <v>36</v>
      </c>
      <c r="L68" s="849">
        <v>308</v>
      </c>
      <c r="M68" s="849">
        <v>11396</v>
      </c>
      <c r="N68" s="832">
        <v>1</v>
      </c>
      <c r="O68" s="832">
        <v>37</v>
      </c>
      <c r="P68" s="849">
        <v>270</v>
      </c>
      <c r="Q68" s="849">
        <v>9990</v>
      </c>
      <c r="R68" s="837">
        <v>0.87662337662337664</v>
      </c>
      <c r="S68" s="850">
        <v>37</v>
      </c>
    </row>
    <row r="69" spans="1:19" ht="14.4" customHeight="1" x14ac:dyDescent="0.3">
      <c r="A69" s="831" t="s">
        <v>1646</v>
      </c>
      <c r="B69" s="832" t="s">
        <v>1647</v>
      </c>
      <c r="C69" s="832" t="s">
        <v>570</v>
      </c>
      <c r="D69" s="832" t="s">
        <v>848</v>
      </c>
      <c r="E69" s="832" t="s">
        <v>1714</v>
      </c>
      <c r="F69" s="832" t="s">
        <v>1764</v>
      </c>
      <c r="G69" s="832" t="s">
        <v>1765</v>
      </c>
      <c r="H69" s="849">
        <v>144</v>
      </c>
      <c r="I69" s="849">
        <v>84384</v>
      </c>
      <c r="J69" s="832">
        <v>1.215452424163858</v>
      </c>
      <c r="K69" s="832">
        <v>586</v>
      </c>
      <c r="L69" s="849">
        <v>114</v>
      </c>
      <c r="M69" s="849">
        <v>69426</v>
      </c>
      <c r="N69" s="832">
        <v>1</v>
      </c>
      <c r="O69" s="832">
        <v>609</v>
      </c>
      <c r="P69" s="849">
        <v>86</v>
      </c>
      <c r="Q69" s="849">
        <v>52460</v>
      </c>
      <c r="R69" s="837">
        <v>0.75562469391870479</v>
      </c>
      <c r="S69" s="850">
        <v>610</v>
      </c>
    </row>
    <row r="70" spans="1:19" ht="14.4" customHeight="1" x14ac:dyDescent="0.3">
      <c r="A70" s="831" t="s">
        <v>1646</v>
      </c>
      <c r="B70" s="832" t="s">
        <v>1647</v>
      </c>
      <c r="C70" s="832" t="s">
        <v>570</v>
      </c>
      <c r="D70" s="832" t="s">
        <v>848</v>
      </c>
      <c r="E70" s="832" t="s">
        <v>1714</v>
      </c>
      <c r="F70" s="832" t="s">
        <v>1768</v>
      </c>
      <c r="G70" s="832" t="s">
        <v>1769</v>
      </c>
      <c r="H70" s="849">
        <v>7</v>
      </c>
      <c r="I70" s="849">
        <v>2947</v>
      </c>
      <c r="J70" s="832">
        <v>0.30653214062825046</v>
      </c>
      <c r="K70" s="832">
        <v>421</v>
      </c>
      <c r="L70" s="849">
        <v>22</v>
      </c>
      <c r="M70" s="849">
        <v>9614</v>
      </c>
      <c r="N70" s="832">
        <v>1</v>
      </c>
      <c r="O70" s="832">
        <v>437</v>
      </c>
      <c r="P70" s="849">
        <v>11</v>
      </c>
      <c r="Q70" s="849">
        <v>4807</v>
      </c>
      <c r="R70" s="837">
        <v>0.5</v>
      </c>
      <c r="S70" s="850">
        <v>437</v>
      </c>
    </row>
    <row r="71" spans="1:19" ht="14.4" customHeight="1" x14ac:dyDescent="0.3">
      <c r="A71" s="831" t="s">
        <v>1646</v>
      </c>
      <c r="B71" s="832" t="s">
        <v>1647</v>
      </c>
      <c r="C71" s="832" t="s">
        <v>570</v>
      </c>
      <c r="D71" s="832" t="s">
        <v>848</v>
      </c>
      <c r="E71" s="832" t="s">
        <v>1714</v>
      </c>
      <c r="F71" s="832" t="s">
        <v>1772</v>
      </c>
      <c r="G71" s="832" t="s">
        <v>1773</v>
      </c>
      <c r="H71" s="849">
        <v>360</v>
      </c>
      <c r="I71" s="849">
        <v>465840</v>
      </c>
      <c r="J71" s="832">
        <v>0.97506656173077244</v>
      </c>
      <c r="K71" s="832">
        <v>1294</v>
      </c>
      <c r="L71" s="849">
        <v>356</v>
      </c>
      <c r="M71" s="849">
        <v>477752</v>
      </c>
      <c r="N71" s="832">
        <v>1</v>
      </c>
      <c r="O71" s="832">
        <v>1342</v>
      </c>
      <c r="P71" s="849">
        <v>202</v>
      </c>
      <c r="Q71" s="849">
        <v>271084</v>
      </c>
      <c r="R71" s="837">
        <v>0.56741573033707871</v>
      </c>
      <c r="S71" s="850">
        <v>1342</v>
      </c>
    </row>
    <row r="72" spans="1:19" ht="14.4" customHeight="1" x14ac:dyDescent="0.3">
      <c r="A72" s="831" t="s">
        <v>1646</v>
      </c>
      <c r="B72" s="832" t="s">
        <v>1647</v>
      </c>
      <c r="C72" s="832" t="s">
        <v>570</v>
      </c>
      <c r="D72" s="832" t="s">
        <v>848</v>
      </c>
      <c r="E72" s="832" t="s">
        <v>1714</v>
      </c>
      <c r="F72" s="832" t="s">
        <v>1774</v>
      </c>
      <c r="G72" s="832" t="s">
        <v>1775</v>
      </c>
      <c r="H72" s="849">
        <v>37</v>
      </c>
      <c r="I72" s="849">
        <v>18130</v>
      </c>
      <c r="J72" s="832">
        <v>0.64761564565100915</v>
      </c>
      <c r="K72" s="832">
        <v>490</v>
      </c>
      <c r="L72" s="849">
        <v>55</v>
      </c>
      <c r="M72" s="849">
        <v>27995</v>
      </c>
      <c r="N72" s="832">
        <v>1</v>
      </c>
      <c r="O72" s="832">
        <v>509</v>
      </c>
      <c r="P72" s="849">
        <v>34</v>
      </c>
      <c r="Q72" s="849">
        <v>17306</v>
      </c>
      <c r="R72" s="837">
        <v>0.61818181818181817</v>
      </c>
      <c r="S72" s="850">
        <v>509</v>
      </c>
    </row>
    <row r="73" spans="1:19" ht="14.4" customHeight="1" x14ac:dyDescent="0.3">
      <c r="A73" s="831" t="s">
        <v>1646</v>
      </c>
      <c r="B73" s="832" t="s">
        <v>1647</v>
      </c>
      <c r="C73" s="832" t="s">
        <v>570</v>
      </c>
      <c r="D73" s="832" t="s">
        <v>848</v>
      </c>
      <c r="E73" s="832" t="s">
        <v>1714</v>
      </c>
      <c r="F73" s="832" t="s">
        <v>1776</v>
      </c>
      <c r="G73" s="832" t="s">
        <v>1777</v>
      </c>
      <c r="H73" s="849">
        <v>19</v>
      </c>
      <c r="I73" s="849">
        <v>42902</v>
      </c>
      <c r="J73" s="832">
        <v>0.87718006910793511</v>
      </c>
      <c r="K73" s="832">
        <v>2258</v>
      </c>
      <c r="L73" s="849">
        <v>21</v>
      </c>
      <c r="M73" s="849">
        <v>48909</v>
      </c>
      <c r="N73" s="832">
        <v>1</v>
      </c>
      <c r="O73" s="832">
        <v>2329</v>
      </c>
      <c r="P73" s="849">
        <v>3</v>
      </c>
      <c r="Q73" s="849">
        <v>6990</v>
      </c>
      <c r="R73" s="837">
        <v>0.14291848126111759</v>
      </c>
      <c r="S73" s="850">
        <v>2330</v>
      </c>
    </row>
    <row r="74" spans="1:19" ht="14.4" customHeight="1" x14ac:dyDescent="0.3">
      <c r="A74" s="831" t="s">
        <v>1646</v>
      </c>
      <c r="B74" s="832" t="s">
        <v>1647</v>
      </c>
      <c r="C74" s="832" t="s">
        <v>570</v>
      </c>
      <c r="D74" s="832" t="s">
        <v>848</v>
      </c>
      <c r="E74" s="832" t="s">
        <v>1714</v>
      </c>
      <c r="F74" s="832" t="s">
        <v>1778</v>
      </c>
      <c r="G74" s="832" t="s">
        <v>1779</v>
      </c>
      <c r="H74" s="849">
        <v>24</v>
      </c>
      <c r="I74" s="849">
        <v>61224</v>
      </c>
      <c r="J74" s="832">
        <v>1.5431379962192817</v>
      </c>
      <c r="K74" s="832">
        <v>2551</v>
      </c>
      <c r="L74" s="849">
        <v>15</v>
      </c>
      <c r="M74" s="849">
        <v>39675</v>
      </c>
      <c r="N74" s="832">
        <v>1</v>
      </c>
      <c r="O74" s="832">
        <v>2645</v>
      </c>
      <c r="P74" s="849">
        <v>3</v>
      </c>
      <c r="Q74" s="849">
        <v>7938</v>
      </c>
      <c r="R74" s="837">
        <v>0.20007561436672969</v>
      </c>
      <c r="S74" s="850">
        <v>2646</v>
      </c>
    </row>
    <row r="75" spans="1:19" ht="14.4" customHeight="1" x14ac:dyDescent="0.3">
      <c r="A75" s="831" t="s">
        <v>1646</v>
      </c>
      <c r="B75" s="832" t="s">
        <v>1647</v>
      </c>
      <c r="C75" s="832" t="s">
        <v>570</v>
      </c>
      <c r="D75" s="832" t="s">
        <v>848</v>
      </c>
      <c r="E75" s="832" t="s">
        <v>1714</v>
      </c>
      <c r="F75" s="832" t="s">
        <v>1780</v>
      </c>
      <c r="G75" s="832" t="s">
        <v>1781</v>
      </c>
      <c r="H75" s="849">
        <v>4</v>
      </c>
      <c r="I75" s="849">
        <v>1324</v>
      </c>
      <c r="J75" s="832">
        <v>0.26715092816787733</v>
      </c>
      <c r="K75" s="832">
        <v>331</v>
      </c>
      <c r="L75" s="849">
        <v>14</v>
      </c>
      <c r="M75" s="849">
        <v>4956</v>
      </c>
      <c r="N75" s="832">
        <v>1</v>
      </c>
      <c r="O75" s="832">
        <v>354</v>
      </c>
      <c r="P75" s="849">
        <v>18</v>
      </c>
      <c r="Q75" s="849">
        <v>6390</v>
      </c>
      <c r="R75" s="837">
        <v>1.2893462469733656</v>
      </c>
      <c r="S75" s="850">
        <v>355</v>
      </c>
    </row>
    <row r="76" spans="1:19" ht="14.4" customHeight="1" x14ac:dyDescent="0.3">
      <c r="A76" s="831" t="s">
        <v>1646</v>
      </c>
      <c r="B76" s="832" t="s">
        <v>1647</v>
      </c>
      <c r="C76" s="832" t="s">
        <v>570</v>
      </c>
      <c r="D76" s="832" t="s">
        <v>848</v>
      </c>
      <c r="E76" s="832" t="s">
        <v>1714</v>
      </c>
      <c r="F76" s="832" t="s">
        <v>1784</v>
      </c>
      <c r="G76" s="832" t="s">
        <v>1785</v>
      </c>
      <c r="H76" s="849"/>
      <c r="I76" s="849"/>
      <c r="J76" s="832"/>
      <c r="K76" s="832"/>
      <c r="L76" s="849">
        <v>1</v>
      </c>
      <c r="M76" s="849">
        <v>1034</v>
      </c>
      <c r="N76" s="832">
        <v>1</v>
      </c>
      <c r="O76" s="832">
        <v>1034</v>
      </c>
      <c r="P76" s="849">
        <v>1</v>
      </c>
      <c r="Q76" s="849">
        <v>1036</v>
      </c>
      <c r="R76" s="837">
        <v>1.0019342359767891</v>
      </c>
      <c r="S76" s="850">
        <v>1036</v>
      </c>
    </row>
    <row r="77" spans="1:19" ht="14.4" customHeight="1" x14ac:dyDescent="0.3">
      <c r="A77" s="831" t="s">
        <v>1646</v>
      </c>
      <c r="B77" s="832" t="s">
        <v>1647</v>
      </c>
      <c r="C77" s="832" t="s">
        <v>570</v>
      </c>
      <c r="D77" s="832" t="s">
        <v>848</v>
      </c>
      <c r="E77" s="832" t="s">
        <v>1714</v>
      </c>
      <c r="F77" s="832" t="s">
        <v>1786</v>
      </c>
      <c r="G77" s="832" t="s">
        <v>1787</v>
      </c>
      <c r="H77" s="849"/>
      <c r="I77" s="849"/>
      <c r="J77" s="832"/>
      <c r="K77" s="832"/>
      <c r="L77" s="849">
        <v>4</v>
      </c>
      <c r="M77" s="849">
        <v>2100</v>
      </c>
      <c r="N77" s="832">
        <v>1</v>
      </c>
      <c r="O77" s="832">
        <v>525</v>
      </c>
      <c r="P77" s="849">
        <v>1</v>
      </c>
      <c r="Q77" s="849">
        <v>525</v>
      </c>
      <c r="R77" s="837">
        <v>0.25</v>
      </c>
      <c r="S77" s="850">
        <v>525</v>
      </c>
    </row>
    <row r="78" spans="1:19" ht="14.4" customHeight="1" x14ac:dyDescent="0.3">
      <c r="A78" s="831" t="s">
        <v>1646</v>
      </c>
      <c r="B78" s="832" t="s">
        <v>1647</v>
      </c>
      <c r="C78" s="832" t="s">
        <v>570</v>
      </c>
      <c r="D78" s="832" t="s">
        <v>848</v>
      </c>
      <c r="E78" s="832" t="s">
        <v>1714</v>
      </c>
      <c r="F78" s="832" t="s">
        <v>1788</v>
      </c>
      <c r="G78" s="832" t="s">
        <v>1789</v>
      </c>
      <c r="H78" s="849">
        <v>1</v>
      </c>
      <c r="I78" s="849">
        <v>134</v>
      </c>
      <c r="J78" s="832">
        <v>0.94366197183098588</v>
      </c>
      <c r="K78" s="832">
        <v>134</v>
      </c>
      <c r="L78" s="849">
        <v>1</v>
      </c>
      <c r="M78" s="849">
        <v>142</v>
      </c>
      <c r="N78" s="832">
        <v>1</v>
      </c>
      <c r="O78" s="832">
        <v>142</v>
      </c>
      <c r="P78" s="849"/>
      <c r="Q78" s="849"/>
      <c r="R78" s="837"/>
      <c r="S78" s="850"/>
    </row>
    <row r="79" spans="1:19" ht="14.4" customHeight="1" x14ac:dyDescent="0.3">
      <c r="A79" s="831" t="s">
        <v>1646</v>
      </c>
      <c r="B79" s="832" t="s">
        <v>1647</v>
      </c>
      <c r="C79" s="832" t="s">
        <v>570</v>
      </c>
      <c r="D79" s="832" t="s">
        <v>848</v>
      </c>
      <c r="E79" s="832" t="s">
        <v>1714</v>
      </c>
      <c r="F79" s="832" t="s">
        <v>1792</v>
      </c>
      <c r="G79" s="832" t="s">
        <v>1793</v>
      </c>
      <c r="H79" s="849">
        <v>1</v>
      </c>
      <c r="I79" s="849">
        <v>1642</v>
      </c>
      <c r="J79" s="832"/>
      <c r="K79" s="832">
        <v>1642</v>
      </c>
      <c r="L79" s="849"/>
      <c r="M79" s="849"/>
      <c r="N79" s="832"/>
      <c r="O79" s="832"/>
      <c r="P79" s="849"/>
      <c r="Q79" s="849"/>
      <c r="R79" s="837"/>
      <c r="S79" s="850"/>
    </row>
    <row r="80" spans="1:19" ht="14.4" customHeight="1" x14ac:dyDescent="0.3">
      <c r="A80" s="831" t="s">
        <v>1646</v>
      </c>
      <c r="B80" s="832" t="s">
        <v>1647</v>
      </c>
      <c r="C80" s="832" t="s">
        <v>570</v>
      </c>
      <c r="D80" s="832" t="s">
        <v>848</v>
      </c>
      <c r="E80" s="832" t="s">
        <v>1714</v>
      </c>
      <c r="F80" s="832" t="s">
        <v>1796</v>
      </c>
      <c r="G80" s="832" t="s">
        <v>1797</v>
      </c>
      <c r="H80" s="849">
        <v>5</v>
      </c>
      <c r="I80" s="849">
        <v>3475</v>
      </c>
      <c r="J80" s="832">
        <v>0.24199164345403901</v>
      </c>
      <c r="K80" s="832">
        <v>695</v>
      </c>
      <c r="L80" s="849">
        <v>20</v>
      </c>
      <c r="M80" s="849">
        <v>14360</v>
      </c>
      <c r="N80" s="832">
        <v>1</v>
      </c>
      <c r="O80" s="832">
        <v>718</v>
      </c>
      <c r="P80" s="849">
        <v>8</v>
      </c>
      <c r="Q80" s="849">
        <v>5752</v>
      </c>
      <c r="R80" s="837">
        <v>0.40055710306406683</v>
      </c>
      <c r="S80" s="850">
        <v>719</v>
      </c>
    </row>
    <row r="81" spans="1:19" ht="14.4" customHeight="1" x14ac:dyDescent="0.3">
      <c r="A81" s="831" t="s">
        <v>1646</v>
      </c>
      <c r="B81" s="832" t="s">
        <v>1647</v>
      </c>
      <c r="C81" s="832" t="s">
        <v>570</v>
      </c>
      <c r="D81" s="832" t="s">
        <v>848</v>
      </c>
      <c r="E81" s="832" t="s">
        <v>1714</v>
      </c>
      <c r="F81" s="832" t="s">
        <v>1798</v>
      </c>
      <c r="G81" s="832" t="s">
        <v>1799</v>
      </c>
      <c r="H81" s="849">
        <v>1</v>
      </c>
      <c r="I81" s="849">
        <v>1891</v>
      </c>
      <c r="J81" s="832"/>
      <c r="K81" s="832">
        <v>1891</v>
      </c>
      <c r="L81" s="849"/>
      <c r="M81" s="849"/>
      <c r="N81" s="832"/>
      <c r="O81" s="832"/>
      <c r="P81" s="849"/>
      <c r="Q81" s="849"/>
      <c r="R81" s="837"/>
      <c r="S81" s="850"/>
    </row>
    <row r="82" spans="1:19" ht="14.4" customHeight="1" x14ac:dyDescent="0.3">
      <c r="A82" s="831" t="s">
        <v>1646</v>
      </c>
      <c r="B82" s="832" t="s">
        <v>1647</v>
      </c>
      <c r="C82" s="832" t="s">
        <v>570</v>
      </c>
      <c r="D82" s="832" t="s">
        <v>1641</v>
      </c>
      <c r="E82" s="832" t="s">
        <v>1648</v>
      </c>
      <c r="F82" s="832" t="s">
        <v>1649</v>
      </c>
      <c r="G82" s="832" t="s">
        <v>1650</v>
      </c>
      <c r="H82" s="849">
        <v>700</v>
      </c>
      <c r="I82" s="849">
        <v>8750</v>
      </c>
      <c r="J82" s="832"/>
      <c r="K82" s="832">
        <v>12.5</v>
      </c>
      <c r="L82" s="849"/>
      <c r="M82" s="849"/>
      <c r="N82" s="832"/>
      <c r="O82" s="832"/>
      <c r="P82" s="849"/>
      <c r="Q82" s="849"/>
      <c r="R82" s="837"/>
      <c r="S82" s="850"/>
    </row>
    <row r="83" spans="1:19" ht="14.4" customHeight="1" x14ac:dyDescent="0.3">
      <c r="A83" s="831" t="s">
        <v>1646</v>
      </c>
      <c r="B83" s="832" t="s">
        <v>1647</v>
      </c>
      <c r="C83" s="832" t="s">
        <v>570</v>
      </c>
      <c r="D83" s="832" t="s">
        <v>1641</v>
      </c>
      <c r="E83" s="832" t="s">
        <v>1651</v>
      </c>
      <c r="F83" s="832" t="s">
        <v>1652</v>
      </c>
      <c r="G83" s="832" t="s">
        <v>1653</v>
      </c>
      <c r="H83" s="849">
        <v>440</v>
      </c>
      <c r="I83" s="849">
        <v>9156.4</v>
      </c>
      <c r="J83" s="832"/>
      <c r="K83" s="832">
        <v>20.81</v>
      </c>
      <c r="L83" s="849"/>
      <c r="M83" s="849"/>
      <c r="N83" s="832"/>
      <c r="O83" s="832"/>
      <c r="P83" s="849"/>
      <c r="Q83" s="849"/>
      <c r="R83" s="837"/>
      <c r="S83" s="850"/>
    </row>
    <row r="84" spans="1:19" ht="14.4" customHeight="1" x14ac:dyDescent="0.3">
      <c r="A84" s="831" t="s">
        <v>1646</v>
      </c>
      <c r="B84" s="832" t="s">
        <v>1647</v>
      </c>
      <c r="C84" s="832" t="s">
        <v>570</v>
      </c>
      <c r="D84" s="832" t="s">
        <v>1641</v>
      </c>
      <c r="E84" s="832" t="s">
        <v>1651</v>
      </c>
      <c r="F84" s="832" t="s">
        <v>1654</v>
      </c>
      <c r="G84" s="832" t="s">
        <v>1655</v>
      </c>
      <c r="H84" s="849">
        <v>5450</v>
      </c>
      <c r="I84" s="849">
        <v>11441.5</v>
      </c>
      <c r="J84" s="832">
        <v>4.7726609101906305</v>
      </c>
      <c r="K84" s="832">
        <v>2.0993577981651375</v>
      </c>
      <c r="L84" s="849">
        <v>1030</v>
      </c>
      <c r="M84" s="849">
        <v>2397.3000000000002</v>
      </c>
      <c r="N84" s="832">
        <v>1</v>
      </c>
      <c r="O84" s="832">
        <v>2.3274757281553398</v>
      </c>
      <c r="P84" s="849"/>
      <c r="Q84" s="849"/>
      <c r="R84" s="837"/>
      <c r="S84" s="850"/>
    </row>
    <row r="85" spans="1:19" ht="14.4" customHeight="1" x14ac:dyDescent="0.3">
      <c r="A85" s="831" t="s">
        <v>1646</v>
      </c>
      <c r="B85" s="832" t="s">
        <v>1647</v>
      </c>
      <c r="C85" s="832" t="s">
        <v>570</v>
      </c>
      <c r="D85" s="832" t="s">
        <v>1641</v>
      </c>
      <c r="E85" s="832" t="s">
        <v>1651</v>
      </c>
      <c r="F85" s="832" t="s">
        <v>1656</v>
      </c>
      <c r="G85" s="832" t="s">
        <v>1657</v>
      </c>
      <c r="H85" s="849">
        <v>17475</v>
      </c>
      <c r="I85" s="849">
        <v>89776.300000000061</v>
      </c>
      <c r="J85" s="832">
        <v>17.272977392977406</v>
      </c>
      <c r="K85" s="832">
        <v>5.1374134477825502</v>
      </c>
      <c r="L85" s="849">
        <v>990</v>
      </c>
      <c r="M85" s="849">
        <v>5197.5</v>
      </c>
      <c r="N85" s="832">
        <v>1</v>
      </c>
      <c r="O85" s="832">
        <v>5.25</v>
      </c>
      <c r="P85" s="849"/>
      <c r="Q85" s="849"/>
      <c r="R85" s="837"/>
      <c r="S85" s="850"/>
    </row>
    <row r="86" spans="1:19" ht="14.4" customHeight="1" x14ac:dyDescent="0.3">
      <c r="A86" s="831" t="s">
        <v>1646</v>
      </c>
      <c r="B86" s="832" t="s">
        <v>1647</v>
      </c>
      <c r="C86" s="832" t="s">
        <v>570</v>
      </c>
      <c r="D86" s="832" t="s">
        <v>1641</v>
      </c>
      <c r="E86" s="832" t="s">
        <v>1651</v>
      </c>
      <c r="F86" s="832" t="s">
        <v>1663</v>
      </c>
      <c r="G86" s="832" t="s">
        <v>1664</v>
      </c>
      <c r="H86" s="849">
        <v>21777</v>
      </c>
      <c r="I86" s="849">
        <v>124517.32999999999</v>
      </c>
      <c r="J86" s="832">
        <v>8.7383035313271957</v>
      </c>
      <c r="K86" s="832">
        <v>5.7178367084538726</v>
      </c>
      <c r="L86" s="849">
        <v>2440</v>
      </c>
      <c r="M86" s="849">
        <v>14249.599999999999</v>
      </c>
      <c r="N86" s="832">
        <v>1</v>
      </c>
      <c r="O86" s="832">
        <v>5.839999999999999</v>
      </c>
      <c r="P86" s="849"/>
      <c r="Q86" s="849"/>
      <c r="R86" s="837"/>
      <c r="S86" s="850"/>
    </row>
    <row r="87" spans="1:19" ht="14.4" customHeight="1" x14ac:dyDescent="0.3">
      <c r="A87" s="831" t="s">
        <v>1646</v>
      </c>
      <c r="B87" s="832" t="s">
        <v>1647</v>
      </c>
      <c r="C87" s="832" t="s">
        <v>570</v>
      </c>
      <c r="D87" s="832" t="s">
        <v>1641</v>
      </c>
      <c r="E87" s="832" t="s">
        <v>1651</v>
      </c>
      <c r="F87" s="832" t="s">
        <v>1665</v>
      </c>
      <c r="G87" s="832" t="s">
        <v>1666</v>
      </c>
      <c r="H87" s="849">
        <v>992.5</v>
      </c>
      <c r="I87" s="849">
        <v>8333.42</v>
      </c>
      <c r="J87" s="832">
        <v>3.8812444692841508</v>
      </c>
      <c r="K87" s="832">
        <v>8.3963929471032746</v>
      </c>
      <c r="L87" s="849">
        <v>255</v>
      </c>
      <c r="M87" s="849">
        <v>2147.1</v>
      </c>
      <c r="N87" s="832">
        <v>1</v>
      </c>
      <c r="O87" s="832">
        <v>8.42</v>
      </c>
      <c r="P87" s="849"/>
      <c r="Q87" s="849"/>
      <c r="R87" s="837"/>
      <c r="S87" s="850"/>
    </row>
    <row r="88" spans="1:19" ht="14.4" customHeight="1" x14ac:dyDescent="0.3">
      <c r="A88" s="831" t="s">
        <v>1646</v>
      </c>
      <c r="B88" s="832" t="s">
        <v>1647</v>
      </c>
      <c r="C88" s="832" t="s">
        <v>570</v>
      </c>
      <c r="D88" s="832" t="s">
        <v>1641</v>
      </c>
      <c r="E88" s="832" t="s">
        <v>1651</v>
      </c>
      <c r="F88" s="832" t="s">
        <v>1667</v>
      </c>
      <c r="G88" s="832" t="s">
        <v>1668</v>
      </c>
      <c r="H88" s="849">
        <v>1095</v>
      </c>
      <c r="I88" s="849">
        <v>8814.75</v>
      </c>
      <c r="J88" s="832"/>
      <c r="K88" s="832">
        <v>8.0500000000000007</v>
      </c>
      <c r="L88" s="849"/>
      <c r="M88" s="849"/>
      <c r="N88" s="832"/>
      <c r="O88" s="832"/>
      <c r="P88" s="849"/>
      <c r="Q88" s="849"/>
      <c r="R88" s="837"/>
      <c r="S88" s="850"/>
    </row>
    <row r="89" spans="1:19" ht="14.4" customHeight="1" x14ac:dyDescent="0.3">
      <c r="A89" s="831" t="s">
        <v>1646</v>
      </c>
      <c r="B89" s="832" t="s">
        <v>1647</v>
      </c>
      <c r="C89" s="832" t="s">
        <v>570</v>
      </c>
      <c r="D89" s="832" t="s">
        <v>1641</v>
      </c>
      <c r="E89" s="832" t="s">
        <v>1651</v>
      </c>
      <c r="F89" s="832" t="s">
        <v>1669</v>
      </c>
      <c r="G89" s="832" t="s">
        <v>1670</v>
      </c>
      <c r="H89" s="849">
        <v>2195</v>
      </c>
      <c r="I89" s="849">
        <v>20702.650000000001</v>
      </c>
      <c r="J89" s="832"/>
      <c r="K89" s="832">
        <v>9.4317312072892943</v>
      </c>
      <c r="L89" s="849"/>
      <c r="M89" s="849"/>
      <c r="N89" s="832"/>
      <c r="O89" s="832"/>
      <c r="P89" s="849"/>
      <c r="Q89" s="849"/>
      <c r="R89" s="837"/>
      <c r="S89" s="850"/>
    </row>
    <row r="90" spans="1:19" ht="14.4" customHeight="1" x14ac:dyDescent="0.3">
      <c r="A90" s="831" t="s">
        <v>1646</v>
      </c>
      <c r="B90" s="832" t="s">
        <v>1647</v>
      </c>
      <c r="C90" s="832" t="s">
        <v>570</v>
      </c>
      <c r="D90" s="832" t="s">
        <v>1641</v>
      </c>
      <c r="E90" s="832" t="s">
        <v>1651</v>
      </c>
      <c r="F90" s="832" t="s">
        <v>1673</v>
      </c>
      <c r="G90" s="832" t="s">
        <v>1674</v>
      </c>
      <c r="H90" s="849">
        <v>0.57999999999999996</v>
      </c>
      <c r="I90" s="849">
        <v>21.27</v>
      </c>
      <c r="J90" s="832"/>
      <c r="K90" s="832">
        <v>36.672413793103452</v>
      </c>
      <c r="L90" s="849"/>
      <c r="M90" s="849"/>
      <c r="N90" s="832"/>
      <c r="O90" s="832"/>
      <c r="P90" s="849"/>
      <c r="Q90" s="849"/>
      <c r="R90" s="837"/>
      <c r="S90" s="850"/>
    </row>
    <row r="91" spans="1:19" ht="14.4" customHeight="1" x14ac:dyDescent="0.3">
      <c r="A91" s="831" t="s">
        <v>1646</v>
      </c>
      <c r="B91" s="832" t="s">
        <v>1647</v>
      </c>
      <c r="C91" s="832" t="s">
        <v>570</v>
      </c>
      <c r="D91" s="832" t="s">
        <v>1641</v>
      </c>
      <c r="E91" s="832" t="s">
        <v>1651</v>
      </c>
      <c r="F91" s="832" t="s">
        <v>1677</v>
      </c>
      <c r="G91" s="832" t="s">
        <v>1678</v>
      </c>
      <c r="H91" s="849">
        <v>9766</v>
      </c>
      <c r="I91" s="849">
        <v>192819.4</v>
      </c>
      <c r="J91" s="832">
        <v>8.80112285186115</v>
      </c>
      <c r="K91" s="832">
        <v>19.743948392381732</v>
      </c>
      <c r="L91" s="849">
        <v>1075</v>
      </c>
      <c r="M91" s="849">
        <v>21908.5</v>
      </c>
      <c r="N91" s="832">
        <v>1</v>
      </c>
      <c r="O91" s="832">
        <v>20.38</v>
      </c>
      <c r="P91" s="849"/>
      <c r="Q91" s="849"/>
      <c r="R91" s="837"/>
      <c r="S91" s="850"/>
    </row>
    <row r="92" spans="1:19" ht="14.4" customHeight="1" x14ac:dyDescent="0.3">
      <c r="A92" s="831" t="s">
        <v>1646</v>
      </c>
      <c r="B92" s="832" t="s">
        <v>1647</v>
      </c>
      <c r="C92" s="832" t="s">
        <v>570</v>
      </c>
      <c r="D92" s="832" t="s">
        <v>1641</v>
      </c>
      <c r="E92" s="832" t="s">
        <v>1651</v>
      </c>
      <c r="F92" s="832" t="s">
        <v>1679</v>
      </c>
      <c r="G92" s="832" t="s">
        <v>1680</v>
      </c>
      <c r="H92" s="849">
        <v>2.6</v>
      </c>
      <c r="I92" s="849">
        <v>3539.2999999999997</v>
      </c>
      <c r="J92" s="832"/>
      <c r="K92" s="832">
        <v>1361.2692307692307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" customHeight="1" x14ac:dyDescent="0.3">
      <c r="A93" s="831" t="s">
        <v>1646</v>
      </c>
      <c r="B93" s="832" t="s">
        <v>1647</v>
      </c>
      <c r="C93" s="832" t="s">
        <v>570</v>
      </c>
      <c r="D93" s="832" t="s">
        <v>1641</v>
      </c>
      <c r="E93" s="832" t="s">
        <v>1651</v>
      </c>
      <c r="F93" s="832" t="s">
        <v>1683</v>
      </c>
      <c r="G93" s="832" t="s">
        <v>1684</v>
      </c>
      <c r="H93" s="849">
        <v>71</v>
      </c>
      <c r="I93" s="849">
        <v>155239.43</v>
      </c>
      <c r="J93" s="832">
        <v>35.872939909600973</v>
      </c>
      <c r="K93" s="832">
        <v>2186.4708450704225</v>
      </c>
      <c r="L93" s="849">
        <v>2</v>
      </c>
      <c r="M93" s="849">
        <v>4327.4799999999996</v>
      </c>
      <c r="N93" s="832">
        <v>1</v>
      </c>
      <c r="O93" s="832">
        <v>2163.7399999999998</v>
      </c>
      <c r="P93" s="849"/>
      <c r="Q93" s="849"/>
      <c r="R93" s="837"/>
      <c r="S93" s="850"/>
    </row>
    <row r="94" spans="1:19" ht="14.4" customHeight="1" x14ac:dyDescent="0.3">
      <c r="A94" s="831" t="s">
        <v>1646</v>
      </c>
      <c r="B94" s="832" t="s">
        <v>1647</v>
      </c>
      <c r="C94" s="832" t="s">
        <v>570</v>
      </c>
      <c r="D94" s="832" t="s">
        <v>1641</v>
      </c>
      <c r="E94" s="832" t="s">
        <v>1651</v>
      </c>
      <c r="F94" s="832" t="s">
        <v>1685</v>
      </c>
      <c r="G94" s="832" t="s">
        <v>1686</v>
      </c>
      <c r="H94" s="849">
        <v>1138</v>
      </c>
      <c r="I94" s="849">
        <v>280608.04000000004</v>
      </c>
      <c r="J94" s="832"/>
      <c r="K94" s="832">
        <v>246.58000000000004</v>
      </c>
      <c r="L94" s="849"/>
      <c r="M94" s="849"/>
      <c r="N94" s="832"/>
      <c r="O94" s="832"/>
      <c r="P94" s="849"/>
      <c r="Q94" s="849"/>
      <c r="R94" s="837"/>
      <c r="S94" s="850"/>
    </row>
    <row r="95" spans="1:19" ht="14.4" customHeight="1" x14ac:dyDescent="0.3">
      <c r="A95" s="831" t="s">
        <v>1646</v>
      </c>
      <c r="B95" s="832" t="s">
        <v>1647</v>
      </c>
      <c r="C95" s="832" t="s">
        <v>570</v>
      </c>
      <c r="D95" s="832" t="s">
        <v>1641</v>
      </c>
      <c r="E95" s="832" t="s">
        <v>1651</v>
      </c>
      <c r="F95" s="832" t="s">
        <v>1687</v>
      </c>
      <c r="G95" s="832" t="s">
        <v>1688</v>
      </c>
      <c r="H95" s="849">
        <v>210687</v>
      </c>
      <c r="I95" s="849">
        <v>717450.21000000008</v>
      </c>
      <c r="J95" s="832">
        <v>3.4971954689189619</v>
      </c>
      <c r="K95" s="832">
        <v>3.4052894103575451</v>
      </c>
      <c r="L95" s="849">
        <v>50787</v>
      </c>
      <c r="M95" s="849">
        <v>205150.16</v>
      </c>
      <c r="N95" s="832">
        <v>1</v>
      </c>
      <c r="O95" s="832">
        <v>4.0394226869080674</v>
      </c>
      <c r="P95" s="849"/>
      <c r="Q95" s="849"/>
      <c r="R95" s="837"/>
      <c r="S95" s="850"/>
    </row>
    <row r="96" spans="1:19" ht="14.4" customHeight="1" x14ac:dyDescent="0.3">
      <c r="A96" s="831" t="s">
        <v>1646</v>
      </c>
      <c r="B96" s="832" t="s">
        <v>1647</v>
      </c>
      <c r="C96" s="832" t="s">
        <v>570</v>
      </c>
      <c r="D96" s="832" t="s">
        <v>1641</v>
      </c>
      <c r="E96" s="832" t="s">
        <v>1651</v>
      </c>
      <c r="F96" s="832" t="s">
        <v>1691</v>
      </c>
      <c r="G96" s="832" t="s">
        <v>1692</v>
      </c>
      <c r="H96" s="849">
        <v>220</v>
      </c>
      <c r="I96" s="849">
        <v>56808.4</v>
      </c>
      <c r="J96" s="832"/>
      <c r="K96" s="832">
        <v>258.22000000000003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1646</v>
      </c>
      <c r="B97" s="832" t="s">
        <v>1647</v>
      </c>
      <c r="C97" s="832" t="s">
        <v>570</v>
      </c>
      <c r="D97" s="832" t="s">
        <v>1641</v>
      </c>
      <c r="E97" s="832" t="s">
        <v>1651</v>
      </c>
      <c r="F97" s="832" t="s">
        <v>1697</v>
      </c>
      <c r="G97" s="832" t="s">
        <v>1698</v>
      </c>
      <c r="H97" s="849">
        <v>768</v>
      </c>
      <c r="I97" s="849">
        <v>126466.62000000001</v>
      </c>
      <c r="J97" s="832"/>
      <c r="K97" s="832">
        <v>164.670078125</v>
      </c>
      <c r="L97" s="849"/>
      <c r="M97" s="849"/>
      <c r="N97" s="832"/>
      <c r="O97" s="832"/>
      <c r="P97" s="849"/>
      <c r="Q97" s="849"/>
      <c r="R97" s="837"/>
      <c r="S97" s="850"/>
    </row>
    <row r="98" spans="1:19" ht="14.4" customHeight="1" x14ac:dyDescent="0.3">
      <c r="A98" s="831" t="s">
        <v>1646</v>
      </c>
      <c r="B98" s="832" t="s">
        <v>1647</v>
      </c>
      <c r="C98" s="832" t="s">
        <v>570</v>
      </c>
      <c r="D98" s="832" t="s">
        <v>1641</v>
      </c>
      <c r="E98" s="832" t="s">
        <v>1651</v>
      </c>
      <c r="F98" s="832" t="s">
        <v>1699</v>
      </c>
      <c r="G98" s="832" t="s">
        <v>1700</v>
      </c>
      <c r="H98" s="849">
        <v>1640</v>
      </c>
      <c r="I98" s="849">
        <v>32766.399999999994</v>
      </c>
      <c r="J98" s="832">
        <v>5.0917454002983584</v>
      </c>
      <c r="K98" s="832">
        <v>19.979512195121949</v>
      </c>
      <c r="L98" s="849">
        <v>320</v>
      </c>
      <c r="M98" s="849">
        <v>6435.2</v>
      </c>
      <c r="N98" s="832">
        <v>1</v>
      </c>
      <c r="O98" s="832">
        <v>20.11</v>
      </c>
      <c r="P98" s="849"/>
      <c r="Q98" s="849"/>
      <c r="R98" s="837"/>
      <c r="S98" s="850"/>
    </row>
    <row r="99" spans="1:19" ht="14.4" customHeight="1" x14ac:dyDescent="0.3">
      <c r="A99" s="831" t="s">
        <v>1646</v>
      </c>
      <c r="B99" s="832" t="s">
        <v>1647</v>
      </c>
      <c r="C99" s="832" t="s">
        <v>570</v>
      </c>
      <c r="D99" s="832" t="s">
        <v>1641</v>
      </c>
      <c r="E99" s="832" t="s">
        <v>1651</v>
      </c>
      <c r="F99" s="832" t="s">
        <v>1649</v>
      </c>
      <c r="G99" s="832"/>
      <c r="H99" s="849">
        <v>1</v>
      </c>
      <c r="I99" s="849">
        <v>17500</v>
      </c>
      <c r="J99" s="832"/>
      <c r="K99" s="832">
        <v>17500</v>
      </c>
      <c r="L99" s="849"/>
      <c r="M99" s="849"/>
      <c r="N99" s="832"/>
      <c r="O99" s="832"/>
      <c r="P99" s="849"/>
      <c r="Q99" s="849"/>
      <c r="R99" s="837"/>
      <c r="S99" s="850"/>
    </row>
    <row r="100" spans="1:19" ht="14.4" customHeight="1" x14ac:dyDescent="0.3">
      <c r="A100" s="831" t="s">
        <v>1646</v>
      </c>
      <c r="B100" s="832" t="s">
        <v>1647</v>
      </c>
      <c r="C100" s="832" t="s">
        <v>570</v>
      </c>
      <c r="D100" s="832" t="s">
        <v>1641</v>
      </c>
      <c r="E100" s="832" t="s">
        <v>1651</v>
      </c>
      <c r="F100" s="832" t="s">
        <v>1705</v>
      </c>
      <c r="G100" s="832"/>
      <c r="H100" s="849">
        <v>0.5</v>
      </c>
      <c r="I100" s="849">
        <v>6200</v>
      </c>
      <c r="J100" s="832"/>
      <c r="K100" s="832">
        <v>12400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 t="s">
        <v>1646</v>
      </c>
      <c r="B101" s="832" t="s">
        <v>1647</v>
      </c>
      <c r="C101" s="832" t="s">
        <v>570</v>
      </c>
      <c r="D101" s="832" t="s">
        <v>1641</v>
      </c>
      <c r="E101" s="832" t="s">
        <v>1714</v>
      </c>
      <c r="F101" s="832" t="s">
        <v>1715</v>
      </c>
      <c r="G101" s="832" t="s">
        <v>1716</v>
      </c>
      <c r="H101" s="849">
        <v>31</v>
      </c>
      <c r="I101" s="849">
        <v>1085</v>
      </c>
      <c r="J101" s="832">
        <v>0.97747747747747749</v>
      </c>
      <c r="K101" s="832">
        <v>35</v>
      </c>
      <c r="L101" s="849">
        <v>30</v>
      </c>
      <c r="M101" s="849">
        <v>1110</v>
      </c>
      <c r="N101" s="832">
        <v>1</v>
      </c>
      <c r="O101" s="832">
        <v>37</v>
      </c>
      <c r="P101" s="849"/>
      <c r="Q101" s="849"/>
      <c r="R101" s="837"/>
      <c r="S101" s="850"/>
    </row>
    <row r="102" spans="1:19" ht="14.4" customHeight="1" x14ac:dyDescent="0.3">
      <c r="A102" s="831" t="s">
        <v>1646</v>
      </c>
      <c r="B102" s="832" t="s">
        <v>1647</v>
      </c>
      <c r="C102" s="832" t="s">
        <v>570</v>
      </c>
      <c r="D102" s="832" t="s">
        <v>1641</v>
      </c>
      <c r="E102" s="832" t="s">
        <v>1714</v>
      </c>
      <c r="F102" s="832" t="s">
        <v>1719</v>
      </c>
      <c r="G102" s="832" t="s">
        <v>1720</v>
      </c>
      <c r="H102" s="849">
        <v>363</v>
      </c>
      <c r="I102" s="849">
        <v>59895</v>
      </c>
      <c r="J102" s="832">
        <v>2.3337229690239627</v>
      </c>
      <c r="K102" s="832">
        <v>165</v>
      </c>
      <c r="L102" s="849">
        <v>145</v>
      </c>
      <c r="M102" s="849">
        <v>25665</v>
      </c>
      <c r="N102" s="832">
        <v>1</v>
      </c>
      <c r="O102" s="832">
        <v>177</v>
      </c>
      <c r="P102" s="849"/>
      <c r="Q102" s="849"/>
      <c r="R102" s="837"/>
      <c r="S102" s="850"/>
    </row>
    <row r="103" spans="1:19" ht="14.4" customHeight="1" x14ac:dyDescent="0.3">
      <c r="A103" s="831" t="s">
        <v>1646</v>
      </c>
      <c r="B103" s="832" t="s">
        <v>1647</v>
      </c>
      <c r="C103" s="832" t="s">
        <v>570</v>
      </c>
      <c r="D103" s="832" t="s">
        <v>1641</v>
      </c>
      <c r="E103" s="832" t="s">
        <v>1714</v>
      </c>
      <c r="F103" s="832" t="s">
        <v>1723</v>
      </c>
      <c r="G103" s="832" t="s">
        <v>1724</v>
      </c>
      <c r="H103" s="849">
        <v>2</v>
      </c>
      <c r="I103" s="849">
        <v>604</v>
      </c>
      <c r="J103" s="832"/>
      <c r="K103" s="832">
        <v>302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1646</v>
      </c>
      <c r="B104" s="832" t="s">
        <v>1647</v>
      </c>
      <c r="C104" s="832" t="s">
        <v>570</v>
      </c>
      <c r="D104" s="832" t="s">
        <v>1641</v>
      </c>
      <c r="E104" s="832" t="s">
        <v>1714</v>
      </c>
      <c r="F104" s="832" t="s">
        <v>1728</v>
      </c>
      <c r="G104" s="832" t="s">
        <v>1729</v>
      </c>
      <c r="H104" s="849">
        <v>22</v>
      </c>
      <c r="I104" s="849">
        <v>43450</v>
      </c>
      <c r="J104" s="832">
        <v>21.319921491658487</v>
      </c>
      <c r="K104" s="832">
        <v>1975</v>
      </c>
      <c r="L104" s="849">
        <v>1</v>
      </c>
      <c r="M104" s="849">
        <v>2038</v>
      </c>
      <c r="N104" s="832">
        <v>1</v>
      </c>
      <c r="O104" s="832">
        <v>2038</v>
      </c>
      <c r="P104" s="849"/>
      <c r="Q104" s="849"/>
      <c r="R104" s="837"/>
      <c r="S104" s="850"/>
    </row>
    <row r="105" spans="1:19" ht="14.4" customHeight="1" x14ac:dyDescent="0.3">
      <c r="A105" s="831" t="s">
        <v>1646</v>
      </c>
      <c r="B105" s="832" t="s">
        <v>1647</v>
      </c>
      <c r="C105" s="832" t="s">
        <v>570</v>
      </c>
      <c r="D105" s="832" t="s">
        <v>1641</v>
      </c>
      <c r="E105" s="832" t="s">
        <v>1714</v>
      </c>
      <c r="F105" s="832" t="s">
        <v>1732</v>
      </c>
      <c r="G105" s="832" t="s">
        <v>1733</v>
      </c>
      <c r="H105" s="849">
        <v>1</v>
      </c>
      <c r="I105" s="849">
        <v>643</v>
      </c>
      <c r="J105" s="832"/>
      <c r="K105" s="832">
        <v>643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" customHeight="1" x14ac:dyDescent="0.3">
      <c r="A106" s="831" t="s">
        <v>1646</v>
      </c>
      <c r="B106" s="832" t="s">
        <v>1647</v>
      </c>
      <c r="C106" s="832" t="s">
        <v>570</v>
      </c>
      <c r="D106" s="832" t="s">
        <v>1641</v>
      </c>
      <c r="E106" s="832" t="s">
        <v>1714</v>
      </c>
      <c r="F106" s="832" t="s">
        <v>1734</v>
      </c>
      <c r="G106" s="832" t="s">
        <v>1735</v>
      </c>
      <c r="H106" s="849"/>
      <c r="I106" s="849"/>
      <c r="J106" s="832"/>
      <c r="K106" s="832"/>
      <c r="L106" s="849">
        <v>1</v>
      </c>
      <c r="M106" s="849">
        <v>1348</v>
      </c>
      <c r="N106" s="832">
        <v>1</v>
      </c>
      <c r="O106" s="832">
        <v>1348</v>
      </c>
      <c r="P106" s="849"/>
      <c r="Q106" s="849"/>
      <c r="R106" s="837"/>
      <c r="S106" s="850"/>
    </row>
    <row r="107" spans="1:19" ht="14.4" customHeight="1" x14ac:dyDescent="0.3">
      <c r="A107" s="831" t="s">
        <v>1646</v>
      </c>
      <c r="B107" s="832" t="s">
        <v>1647</v>
      </c>
      <c r="C107" s="832" t="s">
        <v>570</v>
      </c>
      <c r="D107" s="832" t="s">
        <v>1641</v>
      </c>
      <c r="E107" s="832" t="s">
        <v>1714</v>
      </c>
      <c r="F107" s="832" t="s">
        <v>1736</v>
      </c>
      <c r="G107" s="832" t="s">
        <v>1737</v>
      </c>
      <c r="H107" s="849">
        <v>14</v>
      </c>
      <c r="I107" s="849">
        <v>19474</v>
      </c>
      <c r="J107" s="832">
        <v>6.8043326345213142</v>
      </c>
      <c r="K107" s="832">
        <v>1391</v>
      </c>
      <c r="L107" s="849">
        <v>2</v>
      </c>
      <c r="M107" s="849">
        <v>2862</v>
      </c>
      <c r="N107" s="832">
        <v>1</v>
      </c>
      <c r="O107" s="832">
        <v>1431</v>
      </c>
      <c r="P107" s="849"/>
      <c r="Q107" s="849"/>
      <c r="R107" s="837"/>
      <c r="S107" s="850"/>
    </row>
    <row r="108" spans="1:19" ht="14.4" customHeight="1" x14ac:dyDescent="0.3">
      <c r="A108" s="831" t="s">
        <v>1646</v>
      </c>
      <c r="B108" s="832" t="s">
        <v>1647</v>
      </c>
      <c r="C108" s="832" t="s">
        <v>570</v>
      </c>
      <c r="D108" s="832" t="s">
        <v>1641</v>
      </c>
      <c r="E108" s="832" t="s">
        <v>1714</v>
      </c>
      <c r="F108" s="832" t="s">
        <v>1738</v>
      </c>
      <c r="G108" s="832" t="s">
        <v>1739</v>
      </c>
      <c r="H108" s="849">
        <v>23</v>
      </c>
      <c r="I108" s="849">
        <v>42527</v>
      </c>
      <c r="J108" s="832"/>
      <c r="K108" s="832">
        <v>1849</v>
      </c>
      <c r="L108" s="849"/>
      <c r="M108" s="849"/>
      <c r="N108" s="832"/>
      <c r="O108" s="832"/>
      <c r="P108" s="849"/>
      <c r="Q108" s="849"/>
      <c r="R108" s="837"/>
      <c r="S108" s="850"/>
    </row>
    <row r="109" spans="1:19" ht="14.4" customHeight="1" x14ac:dyDescent="0.3">
      <c r="A109" s="831" t="s">
        <v>1646</v>
      </c>
      <c r="B109" s="832" t="s">
        <v>1647</v>
      </c>
      <c r="C109" s="832" t="s">
        <v>570</v>
      </c>
      <c r="D109" s="832" t="s">
        <v>1641</v>
      </c>
      <c r="E109" s="832" t="s">
        <v>1714</v>
      </c>
      <c r="F109" s="832" t="s">
        <v>1742</v>
      </c>
      <c r="G109" s="832" t="s">
        <v>1743</v>
      </c>
      <c r="H109" s="849">
        <v>23</v>
      </c>
      <c r="I109" s="849">
        <v>27071</v>
      </c>
      <c r="J109" s="832">
        <v>2.4797105431895208</v>
      </c>
      <c r="K109" s="832">
        <v>1177</v>
      </c>
      <c r="L109" s="849">
        <v>9</v>
      </c>
      <c r="M109" s="849">
        <v>10917</v>
      </c>
      <c r="N109" s="832">
        <v>1</v>
      </c>
      <c r="O109" s="832">
        <v>1213</v>
      </c>
      <c r="P109" s="849"/>
      <c r="Q109" s="849"/>
      <c r="R109" s="837"/>
      <c r="S109" s="850"/>
    </row>
    <row r="110" spans="1:19" ht="14.4" customHeight="1" x14ac:dyDescent="0.3">
      <c r="A110" s="831" t="s">
        <v>1646</v>
      </c>
      <c r="B110" s="832" t="s">
        <v>1647</v>
      </c>
      <c r="C110" s="832" t="s">
        <v>570</v>
      </c>
      <c r="D110" s="832" t="s">
        <v>1641</v>
      </c>
      <c r="E110" s="832" t="s">
        <v>1714</v>
      </c>
      <c r="F110" s="832" t="s">
        <v>1746</v>
      </c>
      <c r="G110" s="832" t="s">
        <v>1747</v>
      </c>
      <c r="H110" s="849">
        <v>71</v>
      </c>
      <c r="I110" s="849">
        <v>46718</v>
      </c>
      <c r="J110" s="832">
        <v>34.301027900146842</v>
      </c>
      <c r="K110" s="832">
        <v>658</v>
      </c>
      <c r="L110" s="849">
        <v>2</v>
      </c>
      <c r="M110" s="849">
        <v>1362</v>
      </c>
      <c r="N110" s="832">
        <v>1</v>
      </c>
      <c r="O110" s="832">
        <v>681</v>
      </c>
      <c r="P110" s="849"/>
      <c r="Q110" s="849"/>
      <c r="R110" s="837"/>
      <c r="S110" s="850"/>
    </row>
    <row r="111" spans="1:19" ht="14.4" customHeight="1" x14ac:dyDescent="0.3">
      <c r="A111" s="831" t="s">
        <v>1646</v>
      </c>
      <c r="B111" s="832" t="s">
        <v>1647</v>
      </c>
      <c r="C111" s="832" t="s">
        <v>570</v>
      </c>
      <c r="D111" s="832" t="s">
        <v>1641</v>
      </c>
      <c r="E111" s="832" t="s">
        <v>1714</v>
      </c>
      <c r="F111" s="832" t="s">
        <v>1748</v>
      </c>
      <c r="G111" s="832" t="s">
        <v>1749</v>
      </c>
      <c r="H111" s="849">
        <v>14</v>
      </c>
      <c r="I111" s="849">
        <v>9646</v>
      </c>
      <c r="J111" s="832">
        <v>4.4906890130353814</v>
      </c>
      <c r="K111" s="832">
        <v>689</v>
      </c>
      <c r="L111" s="849">
        <v>3</v>
      </c>
      <c r="M111" s="849">
        <v>2148</v>
      </c>
      <c r="N111" s="832">
        <v>1</v>
      </c>
      <c r="O111" s="832">
        <v>716</v>
      </c>
      <c r="P111" s="849"/>
      <c r="Q111" s="849"/>
      <c r="R111" s="837"/>
      <c r="S111" s="850"/>
    </row>
    <row r="112" spans="1:19" ht="14.4" customHeight="1" x14ac:dyDescent="0.3">
      <c r="A112" s="831" t="s">
        <v>1646</v>
      </c>
      <c r="B112" s="832" t="s">
        <v>1647</v>
      </c>
      <c r="C112" s="832" t="s">
        <v>570</v>
      </c>
      <c r="D112" s="832" t="s">
        <v>1641</v>
      </c>
      <c r="E112" s="832" t="s">
        <v>1714</v>
      </c>
      <c r="F112" s="832" t="s">
        <v>1752</v>
      </c>
      <c r="G112" s="832" t="s">
        <v>1753</v>
      </c>
      <c r="H112" s="849">
        <v>630</v>
      </c>
      <c r="I112" s="849">
        <v>1110060</v>
      </c>
      <c r="J112" s="832">
        <v>4.3759140632699323</v>
      </c>
      <c r="K112" s="832">
        <v>1762</v>
      </c>
      <c r="L112" s="849">
        <v>139</v>
      </c>
      <c r="M112" s="849">
        <v>253675</v>
      </c>
      <c r="N112" s="832">
        <v>1</v>
      </c>
      <c r="O112" s="832">
        <v>1825</v>
      </c>
      <c r="P112" s="849"/>
      <c r="Q112" s="849"/>
      <c r="R112" s="837"/>
      <c r="S112" s="850"/>
    </row>
    <row r="113" spans="1:19" ht="14.4" customHeight="1" x14ac:dyDescent="0.3">
      <c r="A113" s="831" t="s">
        <v>1646</v>
      </c>
      <c r="B113" s="832" t="s">
        <v>1647</v>
      </c>
      <c r="C113" s="832" t="s">
        <v>570</v>
      </c>
      <c r="D113" s="832" t="s">
        <v>1641</v>
      </c>
      <c r="E113" s="832" t="s">
        <v>1714</v>
      </c>
      <c r="F113" s="832" t="s">
        <v>1754</v>
      </c>
      <c r="G113" s="832" t="s">
        <v>1755</v>
      </c>
      <c r="H113" s="849">
        <v>5</v>
      </c>
      <c r="I113" s="849">
        <v>2065</v>
      </c>
      <c r="J113" s="832"/>
      <c r="K113" s="832">
        <v>413</v>
      </c>
      <c r="L113" s="849"/>
      <c r="M113" s="849"/>
      <c r="N113" s="832"/>
      <c r="O113" s="832"/>
      <c r="P113" s="849"/>
      <c r="Q113" s="849"/>
      <c r="R113" s="837"/>
      <c r="S113" s="850"/>
    </row>
    <row r="114" spans="1:19" ht="14.4" customHeight="1" x14ac:dyDescent="0.3">
      <c r="A114" s="831" t="s">
        <v>1646</v>
      </c>
      <c r="B114" s="832" t="s">
        <v>1647</v>
      </c>
      <c r="C114" s="832" t="s">
        <v>570</v>
      </c>
      <c r="D114" s="832" t="s">
        <v>1641</v>
      </c>
      <c r="E114" s="832" t="s">
        <v>1714</v>
      </c>
      <c r="F114" s="832" t="s">
        <v>1760</v>
      </c>
      <c r="G114" s="832" t="s">
        <v>1761</v>
      </c>
      <c r="H114" s="849">
        <v>192</v>
      </c>
      <c r="I114" s="849">
        <v>3933.33</v>
      </c>
      <c r="J114" s="832">
        <v>0.74213773584905662</v>
      </c>
      <c r="K114" s="832">
        <v>20.486093749999998</v>
      </c>
      <c r="L114" s="849">
        <v>159</v>
      </c>
      <c r="M114" s="849">
        <v>5300</v>
      </c>
      <c r="N114" s="832">
        <v>1</v>
      </c>
      <c r="O114" s="832">
        <v>33.333333333333336</v>
      </c>
      <c r="P114" s="849"/>
      <c r="Q114" s="849"/>
      <c r="R114" s="837"/>
      <c r="S114" s="850"/>
    </row>
    <row r="115" spans="1:19" ht="14.4" customHeight="1" x14ac:dyDescent="0.3">
      <c r="A115" s="831" t="s">
        <v>1646</v>
      </c>
      <c r="B115" s="832" t="s">
        <v>1647</v>
      </c>
      <c r="C115" s="832" t="s">
        <v>570</v>
      </c>
      <c r="D115" s="832" t="s">
        <v>1641</v>
      </c>
      <c r="E115" s="832" t="s">
        <v>1714</v>
      </c>
      <c r="F115" s="832" t="s">
        <v>1762</v>
      </c>
      <c r="G115" s="832" t="s">
        <v>1763</v>
      </c>
      <c r="H115" s="849">
        <v>363</v>
      </c>
      <c r="I115" s="849">
        <v>13068</v>
      </c>
      <c r="J115" s="832">
        <v>2.4698544698544698</v>
      </c>
      <c r="K115" s="832">
        <v>36</v>
      </c>
      <c r="L115" s="849">
        <v>143</v>
      </c>
      <c r="M115" s="849">
        <v>5291</v>
      </c>
      <c r="N115" s="832">
        <v>1</v>
      </c>
      <c r="O115" s="832">
        <v>37</v>
      </c>
      <c r="P115" s="849"/>
      <c r="Q115" s="849"/>
      <c r="R115" s="837"/>
      <c r="S115" s="850"/>
    </row>
    <row r="116" spans="1:19" ht="14.4" customHeight="1" x14ac:dyDescent="0.3">
      <c r="A116" s="831" t="s">
        <v>1646</v>
      </c>
      <c r="B116" s="832" t="s">
        <v>1647</v>
      </c>
      <c r="C116" s="832" t="s">
        <v>570</v>
      </c>
      <c r="D116" s="832" t="s">
        <v>1641</v>
      </c>
      <c r="E116" s="832" t="s">
        <v>1714</v>
      </c>
      <c r="F116" s="832" t="s">
        <v>1766</v>
      </c>
      <c r="G116" s="832" t="s">
        <v>1767</v>
      </c>
      <c r="H116" s="849">
        <v>1</v>
      </c>
      <c r="I116" s="849">
        <v>1965</v>
      </c>
      <c r="J116" s="832"/>
      <c r="K116" s="832">
        <v>1965</v>
      </c>
      <c r="L116" s="849"/>
      <c r="M116" s="849"/>
      <c r="N116" s="832"/>
      <c r="O116" s="832"/>
      <c r="P116" s="849"/>
      <c r="Q116" s="849"/>
      <c r="R116" s="837"/>
      <c r="S116" s="850"/>
    </row>
    <row r="117" spans="1:19" ht="14.4" customHeight="1" x14ac:dyDescent="0.3">
      <c r="A117" s="831" t="s">
        <v>1646</v>
      </c>
      <c r="B117" s="832" t="s">
        <v>1647</v>
      </c>
      <c r="C117" s="832" t="s">
        <v>570</v>
      </c>
      <c r="D117" s="832" t="s">
        <v>1641</v>
      </c>
      <c r="E117" s="832" t="s">
        <v>1714</v>
      </c>
      <c r="F117" s="832" t="s">
        <v>1768</v>
      </c>
      <c r="G117" s="832" t="s">
        <v>1769</v>
      </c>
      <c r="H117" s="849">
        <v>18</v>
      </c>
      <c r="I117" s="849">
        <v>7578</v>
      </c>
      <c r="J117" s="832">
        <v>5.7803203661327229</v>
      </c>
      <c r="K117" s="832">
        <v>421</v>
      </c>
      <c r="L117" s="849">
        <v>3</v>
      </c>
      <c r="M117" s="849">
        <v>1311</v>
      </c>
      <c r="N117" s="832">
        <v>1</v>
      </c>
      <c r="O117" s="832">
        <v>437</v>
      </c>
      <c r="P117" s="849"/>
      <c r="Q117" s="849"/>
      <c r="R117" s="837"/>
      <c r="S117" s="850"/>
    </row>
    <row r="118" spans="1:19" ht="14.4" customHeight="1" x14ac:dyDescent="0.3">
      <c r="A118" s="831" t="s">
        <v>1646</v>
      </c>
      <c r="B118" s="832" t="s">
        <v>1647</v>
      </c>
      <c r="C118" s="832" t="s">
        <v>570</v>
      </c>
      <c r="D118" s="832" t="s">
        <v>1641</v>
      </c>
      <c r="E118" s="832" t="s">
        <v>1714</v>
      </c>
      <c r="F118" s="832" t="s">
        <v>1772</v>
      </c>
      <c r="G118" s="832" t="s">
        <v>1773</v>
      </c>
      <c r="H118" s="849">
        <v>303</v>
      </c>
      <c r="I118" s="849">
        <v>392082</v>
      </c>
      <c r="J118" s="832">
        <v>3.9481411366657269</v>
      </c>
      <c r="K118" s="832">
        <v>1294</v>
      </c>
      <c r="L118" s="849">
        <v>74</v>
      </c>
      <c r="M118" s="849">
        <v>99308</v>
      </c>
      <c r="N118" s="832">
        <v>1</v>
      </c>
      <c r="O118" s="832">
        <v>1342</v>
      </c>
      <c r="P118" s="849"/>
      <c r="Q118" s="849"/>
      <c r="R118" s="837"/>
      <c r="S118" s="850"/>
    </row>
    <row r="119" spans="1:19" ht="14.4" customHeight="1" x14ac:dyDescent="0.3">
      <c r="A119" s="831" t="s">
        <v>1646</v>
      </c>
      <c r="B119" s="832" t="s">
        <v>1647</v>
      </c>
      <c r="C119" s="832" t="s">
        <v>570</v>
      </c>
      <c r="D119" s="832" t="s">
        <v>1641</v>
      </c>
      <c r="E119" s="832" t="s">
        <v>1714</v>
      </c>
      <c r="F119" s="832" t="s">
        <v>1774</v>
      </c>
      <c r="G119" s="832" t="s">
        <v>1775</v>
      </c>
      <c r="H119" s="849">
        <v>101</v>
      </c>
      <c r="I119" s="849">
        <v>49490</v>
      </c>
      <c r="J119" s="832">
        <v>16.20497707924034</v>
      </c>
      <c r="K119" s="832">
        <v>490</v>
      </c>
      <c r="L119" s="849">
        <v>6</v>
      </c>
      <c r="M119" s="849">
        <v>3054</v>
      </c>
      <c r="N119" s="832">
        <v>1</v>
      </c>
      <c r="O119" s="832">
        <v>509</v>
      </c>
      <c r="P119" s="849"/>
      <c r="Q119" s="849"/>
      <c r="R119" s="837"/>
      <c r="S119" s="850"/>
    </row>
    <row r="120" spans="1:19" ht="14.4" customHeight="1" x14ac:dyDescent="0.3">
      <c r="A120" s="831" t="s">
        <v>1646</v>
      </c>
      <c r="B120" s="832" t="s">
        <v>1647</v>
      </c>
      <c r="C120" s="832" t="s">
        <v>570</v>
      </c>
      <c r="D120" s="832" t="s">
        <v>1641</v>
      </c>
      <c r="E120" s="832" t="s">
        <v>1714</v>
      </c>
      <c r="F120" s="832" t="s">
        <v>1776</v>
      </c>
      <c r="G120" s="832" t="s">
        <v>1777</v>
      </c>
      <c r="H120" s="849">
        <v>19</v>
      </c>
      <c r="I120" s="849">
        <v>42902</v>
      </c>
      <c r="J120" s="832">
        <v>9.2103907256333191</v>
      </c>
      <c r="K120" s="832">
        <v>2258</v>
      </c>
      <c r="L120" s="849">
        <v>2</v>
      </c>
      <c r="M120" s="849">
        <v>4658</v>
      </c>
      <c r="N120" s="832">
        <v>1</v>
      </c>
      <c r="O120" s="832">
        <v>2329</v>
      </c>
      <c r="P120" s="849"/>
      <c r="Q120" s="849"/>
      <c r="R120" s="837"/>
      <c r="S120" s="850"/>
    </row>
    <row r="121" spans="1:19" ht="14.4" customHeight="1" x14ac:dyDescent="0.3">
      <c r="A121" s="831" t="s">
        <v>1646</v>
      </c>
      <c r="B121" s="832" t="s">
        <v>1647</v>
      </c>
      <c r="C121" s="832" t="s">
        <v>570</v>
      </c>
      <c r="D121" s="832" t="s">
        <v>1641</v>
      </c>
      <c r="E121" s="832" t="s">
        <v>1714</v>
      </c>
      <c r="F121" s="832" t="s">
        <v>1778</v>
      </c>
      <c r="G121" s="832" t="s">
        <v>1779</v>
      </c>
      <c r="H121" s="849">
        <v>15</v>
      </c>
      <c r="I121" s="849">
        <v>38265</v>
      </c>
      <c r="J121" s="832">
        <v>7.2334593572778827</v>
      </c>
      <c r="K121" s="832">
        <v>2551</v>
      </c>
      <c r="L121" s="849">
        <v>2</v>
      </c>
      <c r="M121" s="849">
        <v>5290</v>
      </c>
      <c r="N121" s="832">
        <v>1</v>
      </c>
      <c r="O121" s="832">
        <v>2645</v>
      </c>
      <c r="P121" s="849"/>
      <c r="Q121" s="849"/>
      <c r="R121" s="837"/>
      <c r="S121" s="850"/>
    </row>
    <row r="122" spans="1:19" ht="14.4" customHeight="1" x14ac:dyDescent="0.3">
      <c r="A122" s="831" t="s">
        <v>1646</v>
      </c>
      <c r="B122" s="832" t="s">
        <v>1647</v>
      </c>
      <c r="C122" s="832" t="s">
        <v>570</v>
      </c>
      <c r="D122" s="832" t="s">
        <v>1641</v>
      </c>
      <c r="E122" s="832" t="s">
        <v>1714</v>
      </c>
      <c r="F122" s="832" t="s">
        <v>1780</v>
      </c>
      <c r="G122" s="832" t="s">
        <v>1781</v>
      </c>
      <c r="H122" s="849">
        <v>8</v>
      </c>
      <c r="I122" s="849">
        <v>2648</v>
      </c>
      <c r="J122" s="832">
        <v>0.53430185633575467</v>
      </c>
      <c r="K122" s="832">
        <v>331</v>
      </c>
      <c r="L122" s="849">
        <v>14</v>
      </c>
      <c r="M122" s="849">
        <v>4956</v>
      </c>
      <c r="N122" s="832">
        <v>1</v>
      </c>
      <c r="O122" s="832">
        <v>354</v>
      </c>
      <c r="P122" s="849"/>
      <c r="Q122" s="849"/>
      <c r="R122" s="837"/>
      <c r="S122" s="850"/>
    </row>
    <row r="123" spans="1:19" ht="14.4" customHeight="1" x14ac:dyDescent="0.3">
      <c r="A123" s="831" t="s">
        <v>1646</v>
      </c>
      <c r="B123" s="832" t="s">
        <v>1647</v>
      </c>
      <c r="C123" s="832" t="s">
        <v>570</v>
      </c>
      <c r="D123" s="832" t="s">
        <v>1641</v>
      </c>
      <c r="E123" s="832" t="s">
        <v>1714</v>
      </c>
      <c r="F123" s="832" t="s">
        <v>1782</v>
      </c>
      <c r="G123" s="832" t="s">
        <v>1783</v>
      </c>
      <c r="H123" s="849">
        <v>1</v>
      </c>
      <c r="I123" s="849">
        <v>187</v>
      </c>
      <c r="J123" s="832"/>
      <c r="K123" s="832">
        <v>187</v>
      </c>
      <c r="L123" s="849"/>
      <c r="M123" s="849"/>
      <c r="N123" s="832"/>
      <c r="O123" s="832"/>
      <c r="P123" s="849"/>
      <c r="Q123" s="849"/>
      <c r="R123" s="837"/>
      <c r="S123" s="850"/>
    </row>
    <row r="124" spans="1:19" ht="14.4" customHeight="1" x14ac:dyDescent="0.3">
      <c r="A124" s="831" t="s">
        <v>1646</v>
      </c>
      <c r="B124" s="832" t="s">
        <v>1647</v>
      </c>
      <c r="C124" s="832" t="s">
        <v>570</v>
      </c>
      <c r="D124" s="832" t="s">
        <v>1641</v>
      </c>
      <c r="E124" s="832" t="s">
        <v>1714</v>
      </c>
      <c r="F124" s="832" t="s">
        <v>1784</v>
      </c>
      <c r="G124" s="832" t="s">
        <v>1785</v>
      </c>
      <c r="H124" s="849">
        <v>3</v>
      </c>
      <c r="I124" s="849">
        <v>3027</v>
      </c>
      <c r="J124" s="832"/>
      <c r="K124" s="832">
        <v>1009</v>
      </c>
      <c r="L124" s="849"/>
      <c r="M124" s="849"/>
      <c r="N124" s="832"/>
      <c r="O124" s="832"/>
      <c r="P124" s="849"/>
      <c r="Q124" s="849"/>
      <c r="R124" s="837"/>
      <c r="S124" s="850"/>
    </row>
    <row r="125" spans="1:19" ht="14.4" customHeight="1" x14ac:dyDescent="0.3">
      <c r="A125" s="831" t="s">
        <v>1646</v>
      </c>
      <c r="B125" s="832" t="s">
        <v>1647</v>
      </c>
      <c r="C125" s="832" t="s">
        <v>570</v>
      </c>
      <c r="D125" s="832" t="s">
        <v>1641</v>
      </c>
      <c r="E125" s="832" t="s">
        <v>1714</v>
      </c>
      <c r="F125" s="832" t="s">
        <v>1786</v>
      </c>
      <c r="G125" s="832" t="s">
        <v>1787</v>
      </c>
      <c r="H125" s="849">
        <v>3</v>
      </c>
      <c r="I125" s="849">
        <v>1506</v>
      </c>
      <c r="J125" s="832"/>
      <c r="K125" s="832">
        <v>502</v>
      </c>
      <c r="L125" s="849"/>
      <c r="M125" s="849"/>
      <c r="N125" s="832"/>
      <c r="O125" s="832"/>
      <c r="P125" s="849"/>
      <c r="Q125" s="849"/>
      <c r="R125" s="837"/>
      <c r="S125" s="850"/>
    </row>
    <row r="126" spans="1:19" ht="14.4" customHeight="1" x14ac:dyDescent="0.3">
      <c r="A126" s="831" t="s">
        <v>1646</v>
      </c>
      <c r="B126" s="832" t="s">
        <v>1647</v>
      </c>
      <c r="C126" s="832" t="s">
        <v>570</v>
      </c>
      <c r="D126" s="832" t="s">
        <v>1641</v>
      </c>
      <c r="E126" s="832" t="s">
        <v>1714</v>
      </c>
      <c r="F126" s="832" t="s">
        <v>1788</v>
      </c>
      <c r="G126" s="832" t="s">
        <v>1789</v>
      </c>
      <c r="H126" s="849">
        <v>1</v>
      </c>
      <c r="I126" s="849">
        <v>134</v>
      </c>
      <c r="J126" s="832"/>
      <c r="K126" s="832">
        <v>134</v>
      </c>
      <c r="L126" s="849"/>
      <c r="M126" s="849"/>
      <c r="N126" s="832"/>
      <c r="O126" s="832"/>
      <c r="P126" s="849"/>
      <c r="Q126" s="849"/>
      <c r="R126" s="837"/>
      <c r="S126" s="850"/>
    </row>
    <row r="127" spans="1:19" ht="14.4" customHeight="1" x14ac:dyDescent="0.3">
      <c r="A127" s="831" t="s">
        <v>1646</v>
      </c>
      <c r="B127" s="832" t="s">
        <v>1647</v>
      </c>
      <c r="C127" s="832" t="s">
        <v>570</v>
      </c>
      <c r="D127" s="832" t="s">
        <v>1641</v>
      </c>
      <c r="E127" s="832" t="s">
        <v>1714</v>
      </c>
      <c r="F127" s="832" t="s">
        <v>1796</v>
      </c>
      <c r="G127" s="832" t="s">
        <v>1797</v>
      </c>
      <c r="H127" s="849">
        <v>10</v>
      </c>
      <c r="I127" s="849">
        <v>6950</v>
      </c>
      <c r="J127" s="832">
        <v>9.6796657381615603</v>
      </c>
      <c r="K127" s="832">
        <v>695</v>
      </c>
      <c r="L127" s="849">
        <v>1</v>
      </c>
      <c r="M127" s="849">
        <v>718</v>
      </c>
      <c r="N127" s="832">
        <v>1</v>
      </c>
      <c r="O127" s="832">
        <v>718</v>
      </c>
      <c r="P127" s="849"/>
      <c r="Q127" s="849"/>
      <c r="R127" s="837"/>
      <c r="S127" s="850"/>
    </row>
    <row r="128" spans="1:19" ht="14.4" customHeight="1" x14ac:dyDescent="0.3">
      <c r="A128" s="831" t="s">
        <v>1646</v>
      </c>
      <c r="B128" s="832" t="s">
        <v>1647</v>
      </c>
      <c r="C128" s="832" t="s">
        <v>570</v>
      </c>
      <c r="D128" s="832" t="s">
        <v>849</v>
      </c>
      <c r="E128" s="832" t="s">
        <v>1651</v>
      </c>
      <c r="F128" s="832" t="s">
        <v>1656</v>
      </c>
      <c r="G128" s="832" t="s">
        <v>1657</v>
      </c>
      <c r="H128" s="849">
        <v>4020</v>
      </c>
      <c r="I128" s="849">
        <v>21206.3</v>
      </c>
      <c r="J128" s="832"/>
      <c r="K128" s="832">
        <v>5.2751990049751241</v>
      </c>
      <c r="L128" s="849"/>
      <c r="M128" s="849"/>
      <c r="N128" s="832"/>
      <c r="O128" s="832"/>
      <c r="P128" s="849"/>
      <c r="Q128" s="849"/>
      <c r="R128" s="837"/>
      <c r="S128" s="850"/>
    </row>
    <row r="129" spans="1:19" ht="14.4" customHeight="1" x14ac:dyDescent="0.3">
      <c r="A129" s="831" t="s">
        <v>1646</v>
      </c>
      <c r="B129" s="832" t="s">
        <v>1647</v>
      </c>
      <c r="C129" s="832" t="s">
        <v>570</v>
      </c>
      <c r="D129" s="832" t="s">
        <v>849</v>
      </c>
      <c r="E129" s="832" t="s">
        <v>1651</v>
      </c>
      <c r="F129" s="832" t="s">
        <v>1663</v>
      </c>
      <c r="G129" s="832" t="s">
        <v>1664</v>
      </c>
      <c r="H129" s="849">
        <v>804</v>
      </c>
      <c r="I129" s="849">
        <v>4695.3599999999997</v>
      </c>
      <c r="J129" s="832">
        <v>0.9975186104218362</v>
      </c>
      <c r="K129" s="832">
        <v>5.84</v>
      </c>
      <c r="L129" s="849">
        <v>806</v>
      </c>
      <c r="M129" s="849">
        <v>4707.04</v>
      </c>
      <c r="N129" s="832">
        <v>1</v>
      </c>
      <c r="O129" s="832">
        <v>5.84</v>
      </c>
      <c r="P129" s="849"/>
      <c r="Q129" s="849"/>
      <c r="R129" s="837"/>
      <c r="S129" s="850"/>
    </row>
    <row r="130" spans="1:19" ht="14.4" customHeight="1" x14ac:dyDescent="0.3">
      <c r="A130" s="831" t="s">
        <v>1646</v>
      </c>
      <c r="B130" s="832" t="s">
        <v>1647</v>
      </c>
      <c r="C130" s="832" t="s">
        <v>570</v>
      </c>
      <c r="D130" s="832" t="s">
        <v>849</v>
      </c>
      <c r="E130" s="832" t="s">
        <v>1651</v>
      </c>
      <c r="F130" s="832" t="s">
        <v>1665</v>
      </c>
      <c r="G130" s="832" t="s">
        <v>1666</v>
      </c>
      <c r="H130" s="849">
        <v>233</v>
      </c>
      <c r="I130" s="849">
        <v>1946.46</v>
      </c>
      <c r="J130" s="832">
        <v>6.4214172604908946</v>
      </c>
      <c r="K130" s="832">
        <v>8.3539055793991412</v>
      </c>
      <c r="L130" s="849">
        <v>36</v>
      </c>
      <c r="M130" s="849">
        <v>303.12</v>
      </c>
      <c r="N130" s="832">
        <v>1</v>
      </c>
      <c r="O130" s="832">
        <v>8.42</v>
      </c>
      <c r="P130" s="849">
        <v>55</v>
      </c>
      <c r="Q130" s="849">
        <v>502.7</v>
      </c>
      <c r="R130" s="837">
        <v>1.6584191079440485</v>
      </c>
      <c r="S130" s="850">
        <v>9.14</v>
      </c>
    </row>
    <row r="131" spans="1:19" ht="14.4" customHeight="1" x14ac:dyDescent="0.3">
      <c r="A131" s="831" t="s">
        <v>1646</v>
      </c>
      <c r="B131" s="832" t="s">
        <v>1647</v>
      </c>
      <c r="C131" s="832" t="s">
        <v>570</v>
      </c>
      <c r="D131" s="832" t="s">
        <v>849</v>
      </c>
      <c r="E131" s="832" t="s">
        <v>1651</v>
      </c>
      <c r="F131" s="832" t="s">
        <v>1667</v>
      </c>
      <c r="G131" s="832" t="s">
        <v>1668</v>
      </c>
      <c r="H131" s="849">
        <v>310</v>
      </c>
      <c r="I131" s="849">
        <v>2495.5</v>
      </c>
      <c r="J131" s="832"/>
      <c r="K131" s="832">
        <v>8.0500000000000007</v>
      </c>
      <c r="L131" s="849"/>
      <c r="M131" s="849"/>
      <c r="N131" s="832"/>
      <c r="O131" s="832"/>
      <c r="P131" s="849">
        <v>140</v>
      </c>
      <c r="Q131" s="849">
        <v>1285.2</v>
      </c>
      <c r="R131" s="837"/>
      <c r="S131" s="850">
        <v>9.18</v>
      </c>
    </row>
    <row r="132" spans="1:19" ht="14.4" customHeight="1" x14ac:dyDescent="0.3">
      <c r="A132" s="831" t="s">
        <v>1646</v>
      </c>
      <c r="B132" s="832" t="s">
        <v>1647</v>
      </c>
      <c r="C132" s="832" t="s">
        <v>570</v>
      </c>
      <c r="D132" s="832" t="s">
        <v>849</v>
      </c>
      <c r="E132" s="832" t="s">
        <v>1651</v>
      </c>
      <c r="F132" s="832" t="s">
        <v>1677</v>
      </c>
      <c r="G132" s="832" t="s">
        <v>1678</v>
      </c>
      <c r="H132" s="849">
        <v>920</v>
      </c>
      <c r="I132" s="849">
        <v>18344.8</v>
      </c>
      <c r="J132" s="832"/>
      <c r="K132" s="832">
        <v>19.939999999999998</v>
      </c>
      <c r="L132" s="849"/>
      <c r="M132" s="849"/>
      <c r="N132" s="832"/>
      <c r="O132" s="832"/>
      <c r="P132" s="849"/>
      <c r="Q132" s="849"/>
      <c r="R132" s="837"/>
      <c r="S132" s="850"/>
    </row>
    <row r="133" spans="1:19" ht="14.4" customHeight="1" x14ac:dyDescent="0.3">
      <c r="A133" s="831" t="s">
        <v>1646</v>
      </c>
      <c r="B133" s="832" t="s">
        <v>1647</v>
      </c>
      <c r="C133" s="832" t="s">
        <v>570</v>
      </c>
      <c r="D133" s="832" t="s">
        <v>849</v>
      </c>
      <c r="E133" s="832" t="s">
        <v>1651</v>
      </c>
      <c r="F133" s="832" t="s">
        <v>1683</v>
      </c>
      <c r="G133" s="832" t="s">
        <v>1684</v>
      </c>
      <c r="H133" s="849">
        <v>24</v>
      </c>
      <c r="I133" s="849">
        <v>52437.270000000019</v>
      </c>
      <c r="J133" s="832"/>
      <c r="K133" s="832">
        <v>2184.8862500000009</v>
      </c>
      <c r="L133" s="849"/>
      <c r="M133" s="849"/>
      <c r="N133" s="832"/>
      <c r="O133" s="832"/>
      <c r="P133" s="849"/>
      <c r="Q133" s="849"/>
      <c r="R133" s="837"/>
      <c r="S133" s="850"/>
    </row>
    <row r="134" spans="1:19" ht="14.4" customHeight="1" x14ac:dyDescent="0.3">
      <c r="A134" s="831" t="s">
        <v>1646</v>
      </c>
      <c r="B134" s="832" t="s">
        <v>1647</v>
      </c>
      <c r="C134" s="832" t="s">
        <v>570</v>
      </c>
      <c r="D134" s="832" t="s">
        <v>849</v>
      </c>
      <c r="E134" s="832" t="s">
        <v>1651</v>
      </c>
      <c r="F134" s="832" t="s">
        <v>1687</v>
      </c>
      <c r="G134" s="832" t="s">
        <v>1688</v>
      </c>
      <c r="H134" s="849">
        <v>650</v>
      </c>
      <c r="I134" s="849">
        <v>2223</v>
      </c>
      <c r="J134" s="832"/>
      <c r="K134" s="832">
        <v>3.42</v>
      </c>
      <c r="L134" s="849"/>
      <c r="M134" s="849"/>
      <c r="N134" s="832"/>
      <c r="O134" s="832"/>
      <c r="P134" s="849">
        <v>780</v>
      </c>
      <c r="Q134" s="849">
        <v>2925</v>
      </c>
      <c r="R134" s="837"/>
      <c r="S134" s="850">
        <v>3.75</v>
      </c>
    </row>
    <row r="135" spans="1:19" ht="14.4" customHeight="1" x14ac:dyDescent="0.3">
      <c r="A135" s="831" t="s">
        <v>1646</v>
      </c>
      <c r="B135" s="832" t="s">
        <v>1647</v>
      </c>
      <c r="C135" s="832" t="s">
        <v>570</v>
      </c>
      <c r="D135" s="832" t="s">
        <v>849</v>
      </c>
      <c r="E135" s="832" t="s">
        <v>1651</v>
      </c>
      <c r="F135" s="832" t="s">
        <v>1699</v>
      </c>
      <c r="G135" s="832" t="s">
        <v>1700</v>
      </c>
      <c r="H135" s="849">
        <v>700</v>
      </c>
      <c r="I135" s="849">
        <v>13988</v>
      </c>
      <c r="J135" s="832">
        <v>2.8982264213492459</v>
      </c>
      <c r="K135" s="832">
        <v>19.982857142857142</v>
      </c>
      <c r="L135" s="849">
        <v>240</v>
      </c>
      <c r="M135" s="849">
        <v>4826.3999999999996</v>
      </c>
      <c r="N135" s="832">
        <v>1</v>
      </c>
      <c r="O135" s="832">
        <v>20.11</v>
      </c>
      <c r="P135" s="849">
        <v>200</v>
      </c>
      <c r="Q135" s="849">
        <v>4044</v>
      </c>
      <c r="R135" s="837">
        <v>0.83789159622078579</v>
      </c>
      <c r="S135" s="850">
        <v>20.22</v>
      </c>
    </row>
    <row r="136" spans="1:19" ht="14.4" customHeight="1" x14ac:dyDescent="0.3">
      <c r="A136" s="831" t="s">
        <v>1646</v>
      </c>
      <c r="B136" s="832" t="s">
        <v>1647</v>
      </c>
      <c r="C136" s="832" t="s">
        <v>570</v>
      </c>
      <c r="D136" s="832" t="s">
        <v>849</v>
      </c>
      <c r="E136" s="832" t="s">
        <v>1714</v>
      </c>
      <c r="F136" s="832" t="s">
        <v>1715</v>
      </c>
      <c r="G136" s="832" t="s">
        <v>1716</v>
      </c>
      <c r="H136" s="849">
        <v>3</v>
      </c>
      <c r="I136" s="849">
        <v>105</v>
      </c>
      <c r="J136" s="832">
        <v>0.25798525798525801</v>
      </c>
      <c r="K136" s="832">
        <v>35</v>
      </c>
      <c r="L136" s="849">
        <v>11</v>
      </c>
      <c r="M136" s="849">
        <v>407</v>
      </c>
      <c r="N136" s="832">
        <v>1</v>
      </c>
      <c r="O136" s="832">
        <v>37</v>
      </c>
      <c r="P136" s="849">
        <v>5</v>
      </c>
      <c r="Q136" s="849">
        <v>185</v>
      </c>
      <c r="R136" s="837">
        <v>0.45454545454545453</v>
      </c>
      <c r="S136" s="850">
        <v>37</v>
      </c>
    </row>
    <row r="137" spans="1:19" ht="14.4" customHeight="1" x14ac:dyDescent="0.3">
      <c r="A137" s="831" t="s">
        <v>1646</v>
      </c>
      <c r="B137" s="832" t="s">
        <v>1647</v>
      </c>
      <c r="C137" s="832" t="s">
        <v>570</v>
      </c>
      <c r="D137" s="832" t="s">
        <v>849</v>
      </c>
      <c r="E137" s="832" t="s">
        <v>1714</v>
      </c>
      <c r="F137" s="832" t="s">
        <v>1719</v>
      </c>
      <c r="G137" s="832" t="s">
        <v>1720</v>
      </c>
      <c r="H137" s="849">
        <v>177</v>
      </c>
      <c r="I137" s="849">
        <v>29205</v>
      </c>
      <c r="J137" s="832">
        <v>0.50613496932515334</v>
      </c>
      <c r="K137" s="832">
        <v>165</v>
      </c>
      <c r="L137" s="849">
        <v>326</v>
      </c>
      <c r="M137" s="849">
        <v>57702</v>
      </c>
      <c r="N137" s="832">
        <v>1</v>
      </c>
      <c r="O137" s="832">
        <v>177</v>
      </c>
      <c r="P137" s="849">
        <v>111</v>
      </c>
      <c r="Q137" s="849">
        <v>19647</v>
      </c>
      <c r="R137" s="837">
        <v>0.34049079754601225</v>
      </c>
      <c r="S137" s="850">
        <v>177</v>
      </c>
    </row>
    <row r="138" spans="1:19" ht="14.4" customHeight="1" x14ac:dyDescent="0.3">
      <c r="A138" s="831" t="s">
        <v>1646</v>
      </c>
      <c r="B138" s="832" t="s">
        <v>1647</v>
      </c>
      <c r="C138" s="832" t="s">
        <v>570</v>
      </c>
      <c r="D138" s="832" t="s">
        <v>849</v>
      </c>
      <c r="E138" s="832" t="s">
        <v>1714</v>
      </c>
      <c r="F138" s="832" t="s">
        <v>1736</v>
      </c>
      <c r="G138" s="832" t="s">
        <v>1737</v>
      </c>
      <c r="H138" s="849">
        <v>3</v>
      </c>
      <c r="I138" s="849">
        <v>4173</v>
      </c>
      <c r="J138" s="832">
        <v>2.9161425576519915</v>
      </c>
      <c r="K138" s="832">
        <v>1391</v>
      </c>
      <c r="L138" s="849">
        <v>1</v>
      </c>
      <c r="M138" s="849">
        <v>1431</v>
      </c>
      <c r="N138" s="832">
        <v>1</v>
      </c>
      <c r="O138" s="832">
        <v>1431</v>
      </c>
      <c r="P138" s="849">
        <v>1</v>
      </c>
      <c r="Q138" s="849">
        <v>1431</v>
      </c>
      <c r="R138" s="837">
        <v>1</v>
      </c>
      <c r="S138" s="850">
        <v>1431</v>
      </c>
    </row>
    <row r="139" spans="1:19" ht="14.4" customHeight="1" x14ac:dyDescent="0.3">
      <c r="A139" s="831" t="s">
        <v>1646</v>
      </c>
      <c r="B139" s="832" t="s">
        <v>1647</v>
      </c>
      <c r="C139" s="832" t="s">
        <v>570</v>
      </c>
      <c r="D139" s="832" t="s">
        <v>849</v>
      </c>
      <c r="E139" s="832" t="s">
        <v>1714</v>
      </c>
      <c r="F139" s="832" t="s">
        <v>1738</v>
      </c>
      <c r="G139" s="832" t="s">
        <v>1739</v>
      </c>
      <c r="H139" s="849">
        <v>2</v>
      </c>
      <c r="I139" s="849">
        <v>3698</v>
      </c>
      <c r="J139" s="832"/>
      <c r="K139" s="832">
        <v>1849</v>
      </c>
      <c r="L139" s="849"/>
      <c r="M139" s="849"/>
      <c r="N139" s="832"/>
      <c r="O139" s="832"/>
      <c r="P139" s="849">
        <v>1</v>
      </c>
      <c r="Q139" s="849">
        <v>1912</v>
      </c>
      <c r="R139" s="837"/>
      <c r="S139" s="850">
        <v>1912</v>
      </c>
    </row>
    <row r="140" spans="1:19" ht="14.4" customHeight="1" x14ac:dyDescent="0.3">
      <c r="A140" s="831" t="s">
        <v>1646</v>
      </c>
      <c r="B140" s="832" t="s">
        <v>1647</v>
      </c>
      <c r="C140" s="832" t="s">
        <v>570</v>
      </c>
      <c r="D140" s="832" t="s">
        <v>849</v>
      </c>
      <c r="E140" s="832" t="s">
        <v>1714</v>
      </c>
      <c r="F140" s="832" t="s">
        <v>1742</v>
      </c>
      <c r="G140" s="832" t="s">
        <v>1743</v>
      </c>
      <c r="H140" s="849">
        <v>1</v>
      </c>
      <c r="I140" s="849">
        <v>1177</v>
      </c>
      <c r="J140" s="832"/>
      <c r="K140" s="832">
        <v>1177</v>
      </c>
      <c r="L140" s="849"/>
      <c r="M140" s="849"/>
      <c r="N140" s="832"/>
      <c r="O140" s="832"/>
      <c r="P140" s="849"/>
      <c r="Q140" s="849"/>
      <c r="R140" s="837"/>
      <c r="S140" s="850"/>
    </row>
    <row r="141" spans="1:19" ht="14.4" customHeight="1" x14ac:dyDescent="0.3">
      <c r="A141" s="831" t="s">
        <v>1646</v>
      </c>
      <c r="B141" s="832" t="s">
        <v>1647</v>
      </c>
      <c r="C141" s="832" t="s">
        <v>570</v>
      </c>
      <c r="D141" s="832" t="s">
        <v>849</v>
      </c>
      <c r="E141" s="832" t="s">
        <v>1714</v>
      </c>
      <c r="F141" s="832" t="s">
        <v>1746</v>
      </c>
      <c r="G141" s="832" t="s">
        <v>1747</v>
      </c>
      <c r="H141" s="849">
        <v>24</v>
      </c>
      <c r="I141" s="849">
        <v>15792</v>
      </c>
      <c r="J141" s="832"/>
      <c r="K141" s="832">
        <v>658</v>
      </c>
      <c r="L141" s="849"/>
      <c r="M141" s="849"/>
      <c r="N141" s="832"/>
      <c r="O141" s="832"/>
      <c r="P141" s="849"/>
      <c r="Q141" s="849"/>
      <c r="R141" s="837"/>
      <c r="S141" s="850"/>
    </row>
    <row r="142" spans="1:19" ht="14.4" customHeight="1" x14ac:dyDescent="0.3">
      <c r="A142" s="831" t="s">
        <v>1646</v>
      </c>
      <c r="B142" s="832" t="s">
        <v>1647</v>
      </c>
      <c r="C142" s="832" t="s">
        <v>570</v>
      </c>
      <c r="D142" s="832" t="s">
        <v>849</v>
      </c>
      <c r="E142" s="832" t="s">
        <v>1714</v>
      </c>
      <c r="F142" s="832" t="s">
        <v>1748</v>
      </c>
      <c r="G142" s="832" t="s">
        <v>1749</v>
      </c>
      <c r="H142" s="849">
        <v>7</v>
      </c>
      <c r="I142" s="849">
        <v>4823</v>
      </c>
      <c r="J142" s="832">
        <v>3.3680167597765363</v>
      </c>
      <c r="K142" s="832">
        <v>689</v>
      </c>
      <c r="L142" s="849">
        <v>2</v>
      </c>
      <c r="M142" s="849">
        <v>1432</v>
      </c>
      <c r="N142" s="832">
        <v>1</v>
      </c>
      <c r="O142" s="832">
        <v>716</v>
      </c>
      <c r="P142" s="849"/>
      <c r="Q142" s="849"/>
      <c r="R142" s="837"/>
      <c r="S142" s="850"/>
    </row>
    <row r="143" spans="1:19" ht="14.4" customHeight="1" x14ac:dyDescent="0.3">
      <c r="A143" s="831" t="s">
        <v>1646</v>
      </c>
      <c r="B143" s="832" t="s">
        <v>1647</v>
      </c>
      <c r="C143" s="832" t="s">
        <v>570</v>
      </c>
      <c r="D143" s="832" t="s">
        <v>849</v>
      </c>
      <c r="E143" s="832" t="s">
        <v>1714</v>
      </c>
      <c r="F143" s="832" t="s">
        <v>1752</v>
      </c>
      <c r="G143" s="832" t="s">
        <v>1753</v>
      </c>
      <c r="H143" s="849">
        <v>6</v>
      </c>
      <c r="I143" s="849">
        <v>10572</v>
      </c>
      <c r="J143" s="832">
        <v>2.8964383561643836</v>
      </c>
      <c r="K143" s="832">
        <v>1762</v>
      </c>
      <c r="L143" s="849">
        <v>2</v>
      </c>
      <c r="M143" s="849">
        <v>3650</v>
      </c>
      <c r="N143" s="832">
        <v>1</v>
      </c>
      <c r="O143" s="832">
        <v>1825</v>
      </c>
      <c r="P143" s="849">
        <v>2</v>
      </c>
      <c r="Q143" s="849">
        <v>3650</v>
      </c>
      <c r="R143" s="837">
        <v>1</v>
      </c>
      <c r="S143" s="850">
        <v>1825</v>
      </c>
    </row>
    <row r="144" spans="1:19" ht="14.4" customHeight="1" x14ac:dyDescent="0.3">
      <c r="A144" s="831" t="s">
        <v>1646</v>
      </c>
      <c r="B144" s="832" t="s">
        <v>1647</v>
      </c>
      <c r="C144" s="832" t="s">
        <v>570</v>
      </c>
      <c r="D144" s="832" t="s">
        <v>849</v>
      </c>
      <c r="E144" s="832" t="s">
        <v>1714</v>
      </c>
      <c r="F144" s="832" t="s">
        <v>1756</v>
      </c>
      <c r="G144" s="832" t="s">
        <v>1757</v>
      </c>
      <c r="H144" s="849"/>
      <c r="I144" s="849"/>
      <c r="J144" s="832"/>
      <c r="K144" s="832"/>
      <c r="L144" s="849"/>
      <c r="M144" s="849"/>
      <c r="N144" s="832"/>
      <c r="O144" s="832"/>
      <c r="P144" s="849">
        <v>2</v>
      </c>
      <c r="Q144" s="849">
        <v>7040</v>
      </c>
      <c r="R144" s="837"/>
      <c r="S144" s="850">
        <v>3520</v>
      </c>
    </row>
    <row r="145" spans="1:19" ht="14.4" customHeight="1" x14ac:dyDescent="0.3">
      <c r="A145" s="831" t="s">
        <v>1646</v>
      </c>
      <c r="B145" s="832" t="s">
        <v>1647</v>
      </c>
      <c r="C145" s="832" t="s">
        <v>570</v>
      </c>
      <c r="D145" s="832" t="s">
        <v>849</v>
      </c>
      <c r="E145" s="832" t="s">
        <v>1714</v>
      </c>
      <c r="F145" s="832" t="s">
        <v>1760</v>
      </c>
      <c r="G145" s="832" t="s">
        <v>1761</v>
      </c>
      <c r="H145" s="849">
        <v>139</v>
      </c>
      <c r="I145" s="849">
        <v>2366.67</v>
      </c>
      <c r="J145" s="832">
        <v>0.22829606807200384</v>
      </c>
      <c r="K145" s="832">
        <v>17.026402877697841</v>
      </c>
      <c r="L145" s="849">
        <v>311</v>
      </c>
      <c r="M145" s="849">
        <v>10366.67</v>
      </c>
      <c r="N145" s="832">
        <v>1</v>
      </c>
      <c r="O145" s="832">
        <v>33.333344051446943</v>
      </c>
      <c r="P145" s="849">
        <v>111</v>
      </c>
      <c r="Q145" s="849">
        <v>3700</v>
      </c>
      <c r="R145" s="837">
        <v>0.35691306851669824</v>
      </c>
      <c r="S145" s="850">
        <v>33.333333333333336</v>
      </c>
    </row>
    <row r="146" spans="1:19" ht="14.4" customHeight="1" x14ac:dyDescent="0.3">
      <c r="A146" s="831" t="s">
        <v>1646</v>
      </c>
      <c r="B146" s="832" t="s">
        <v>1647</v>
      </c>
      <c r="C146" s="832" t="s">
        <v>570</v>
      </c>
      <c r="D146" s="832" t="s">
        <v>849</v>
      </c>
      <c r="E146" s="832" t="s">
        <v>1714</v>
      </c>
      <c r="F146" s="832" t="s">
        <v>1762</v>
      </c>
      <c r="G146" s="832" t="s">
        <v>1763</v>
      </c>
      <c r="H146" s="849">
        <v>176</v>
      </c>
      <c r="I146" s="849">
        <v>6336</v>
      </c>
      <c r="J146" s="832">
        <v>0.53016483976236295</v>
      </c>
      <c r="K146" s="832">
        <v>36</v>
      </c>
      <c r="L146" s="849">
        <v>323</v>
      </c>
      <c r="M146" s="849">
        <v>11951</v>
      </c>
      <c r="N146" s="832">
        <v>1</v>
      </c>
      <c r="O146" s="832">
        <v>37</v>
      </c>
      <c r="P146" s="849">
        <v>110</v>
      </c>
      <c r="Q146" s="849">
        <v>4070</v>
      </c>
      <c r="R146" s="837">
        <v>0.34055727554179566</v>
      </c>
      <c r="S146" s="850">
        <v>37</v>
      </c>
    </row>
    <row r="147" spans="1:19" ht="14.4" customHeight="1" x14ac:dyDescent="0.3">
      <c r="A147" s="831" t="s">
        <v>1646</v>
      </c>
      <c r="B147" s="832" t="s">
        <v>1647</v>
      </c>
      <c r="C147" s="832" t="s">
        <v>570</v>
      </c>
      <c r="D147" s="832" t="s">
        <v>849</v>
      </c>
      <c r="E147" s="832" t="s">
        <v>1714</v>
      </c>
      <c r="F147" s="832" t="s">
        <v>1772</v>
      </c>
      <c r="G147" s="832" t="s">
        <v>1773</v>
      </c>
      <c r="H147" s="849">
        <v>1</v>
      </c>
      <c r="I147" s="849">
        <v>1294</v>
      </c>
      <c r="J147" s="832"/>
      <c r="K147" s="832">
        <v>1294</v>
      </c>
      <c r="L147" s="849"/>
      <c r="M147" s="849"/>
      <c r="N147" s="832"/>
      <c r="O147" s="832"/>
      <c r="P147" s="849">
        <v>1</v>
      </c>
      <c r="Q147" s="849">
        <v>1342</v>
      </c>
      <c r="R147" s="837"/>
      <c r="S147" s="850">
        <v>1342</v>
      </c>
    </row>
    <row r="148" spans="1:19" ht="14.4" customHeight="1" x14ac:dyDescent="0.3">
      <c r="A148" s="831" t="s">
        <v>1646</v>
      </c>
      <c r="B148" s="832" t="s">
        <v>1647</v>
      </c>
      <c r="C148" s="832" t="s">
        <v>570</v>
      </c>
      <c r="D148" s="832" t="s">
        <v>849</v>
      </c>
      <c r="E148" s="832" t="s">
        <v>1714</v>
      </c>
      <c r="F148" s="832" t="s">
        <v>1774</v>
      </c>
      <c r="G148" s="832" t="s">
        <v>1775</v>
      </c>
      <c r="H148" s="849">
        <v>25</v>
      </c>
      <c r="I148" s="849">
        <v>12250</v>
      </c>
      <c r="J148" s="832"/>
      <c r="K148" s="832">
        <v>490</v>
      </c>
      <c r="L148" s="849"/>
      <c r="M148" s="849"/>
      <c r="N148" s="832"/>
      <c r="O148" s="832"/>
      <c r="P148" s="849"/>
      <c r="Q148" s="849"/>
      <c r="R148" s="837"/>
      <c r="S148" s="850"/>
    </row>
    <row r="149" spans="1:19" ht="14.4" customHeight="1" x14ac:dyDescent="0.3">
      <c r="A149" s="831" t="s">
        <v>1646</v>
      </c>
      <c r="B149" s="832" t="s">
        <v>1647</v>
      </c>
      <c r="C149" s="832" t="s">
        <v>570</v>
      </c>
      <c r="D149" s="832" t="s">
        <v>849</v>
      </c>
      <c r="E149" s="832" t="s">
        <v>1714</v>
      </c>
      <c r="F149" s="832" t="s">
        <v>1776</v>
      </c>
      <c r="G149" s="832" t="s">
        <v>1777</v>
      </c>
      <c r="H149" s="849">
        <v>2</v>
      </c>
      <c r="I149" s="849">
        <v>4516</v>
      </c>
      <c r="J149" s="832"/>
      <c r="K149" s="832">
        <v>2258</v>
      </c>
      <c r="L149" s="849"/>
      <c r="M149" s="849"/>
      <c r="N149" s="832"/>
      <c r="O149" s="832"/>
      <c r="P149" s="849"/>
      <c r="Q149" s="849"/>
      <c r="R149" s="837"/>
      <c r="S149" s="850"/>
    </row>
    <row r="150" spans="1:19" ht="14.4" customHeight="1" x14ac:dyDescent="0.3">
      <c r="A150" s="831" t="s">
        <v>1646</v>
      </c>
      <c r="B150" s="832" t="s">
        <v>1647</v>
      </c>
      <c r="C150" s="832" t="s">
        <v>570</v>
      </c>
      <c r="D150" s="832" t="s">
        <v>849</v>
      </c>
      <c r="E150" s="832" t="s">
        <v>1714</v>
      </c>
      <c r="F150" s="832" t="s">
        <v>1778</v>
      </c>
      <c r="G150" s="832" t="s">
        <v>1779</v>
      </c>
      <c r="H150" s="849">
        <v>1</v>
      </c>
      <c r="I150" s="849">
        <v>2551</v>
      </c>
      <c r="J150" s="832">
        <v>0.96446124763705099</v>
      </c>
      <c r="K150" s="832">
        <v>2551</v>
      </c>
      <c r="L150" s="849">
        <v>1</v>
      </c>
      <c r="M150" s="849">
        <v>2645</v>
      </c>
      <c r="N150" s="832">
        <v>1</v>
      </c>
      <c r="O150" s="832">
        <v>2645</v>
      </c>
      <c r="P150" s="849"/>
      <c r="Q150" s="849"/>
      <c r="R150" s="837"/>
      <c r="S150" s="850"/>
    </row>
    <row r="151" spans="1:19" ht="14.4" customHeight="1" x14ac:dyDescent="0.3">
      <c r="A151" s="831" t="s">
        <v>1646</v>
      </c>
      <c r="B151" s="832" t="s">
        <v>1647</v>
      </c>
      <c r="C151" s="832" t="s">
        <v>570</v>
      </c>
      <c r="D151" s="832" t="s">
        <v>849</v>
      </c>
      <c r="E151" s="832" t="s">
        <v>1714</v>
      </c>
      <c r="F151" s="832" t="s">
        <v>1786</v>
      </c>
      <c r="G151" s="832" t="s">
        <v>1787</v>
      </c>
      <c r="H151" s="849">
        <v>1</v>
      </c>
      <c r="I151" s="849">
        <v>502</v>
      </c>
      <c r="J151" s="832"/>
      <c r="K151" s="832">
        <v>502</v>
      </c>
      <c r="L151" s="849"/>
      <c r="M151" s="849"/>
      <c r="N151" s="832"/>
      <c r="O151" s="832"/>
      <c r="P151" s="849"/>
      <c r="Q151" s="849"/>
      <c r="R151" s="837"/>
      <c r="S151" s="850"/>
    </row>
    <row r="152" spans="1:19" ht="14.4" customHeight="1" x14ac:dyDescent="0.3">
      <c r="A152" s="831" t="s">
        <v>1646</v>
      </c>
      <c r="B152" s="832" t="s">
        <v>1647</v>
      </c>
      <c r="C152" s="832" t="s">
        <v>570</v>
      </c>
      <c r="D152" s="832" t="s">
        <v>849</v>
      </c>
      <c r="E152" s="832" t="s">
        <v>1714</v>
      </c>
      <c r="F152" s="832" t="s">
        <v>1796</v>
      </c>
      <c r="G152" s="832" t="s">
        <v>1797</v>
      </c>
      <c r="H152" s="849">
        <v>1</v>
      </c>
      <c r="I152" s="849">
        <v>695</v>
      </c>
      <c r="J152" s="832"/>
      <c r="K152" s="832">
        <v>695</v>
      </c>
      <c r="L152" s="849"/>
      <c r="M152" s="849"/>
      <c r="N152" s="832"/>
      <c r="O152" s="832"/>
      <c r="P152" s="849"/>
      <c r="Q152" s="849"/>
      <c r="R152" s="837"/>
      <c r="S152" s="850"/>
    </row>
    <row r="153" spans="1:19" ht="14.4" customHeight="1" x14ac:dyDescent="0.3">
      <c r="A153" s="831" t="s">
        <v>1646</v>
      </c>
      <c r="B153" s="832" t="s">
        <v>1647</v>
      </c>
      <c r="C153" s="832" t="s">
        <v>570</v>
      </c>
      <c r="D153" s="832" t="s">
        <v>850</v>
      </c>
      <c r="E153" s="832" t="s">
        <v>1714</v>
      </c>
      <c r="F153" s="832" t="s">
        <v>1715</v>
      </c>
      <c r="G153" s="832" t="s">
        <v>1716</v>
      </c>
      <c r="H153" s="849">
        <v>3</v>
      </c>
      <c r="I153" s="849">
        <v>105</v>
      </c>
      <c r="J153" s="832">
        <v>0.11824324324324324</v>
      </c>
      <c r="K153" s="832">
        <v>35</v>
      </c>
      <c r="L153" s="849">
        <v>24</v>
      </c>
      <c r="M153" s="849">
        <v>888</v>
      </c>
      <c r="N153" s="832">
        <v>1</v>
      </c>
      <c r="O153" s="832">
        <v>37</v>
      </c>
      <c r="P153" s="849">
        <v>13</v>
      </c>
      <c r="Q153" s="849">
        <v>481</v>
      </c>
      <c r="R153" s="837">
        <v>0.54166666666666663</v>
      </c>
      <c r="S153" s="850">
        <v>37</v>
      </c>
    </row>
    <row r="154" spans="1:19" ht="14.4" customHeight="1" x14ac:dyDescent="0.3">
      <c r="A154" s="831" t="s">
        <v>1646</v>
      </c>
      <c r="B154" s="832" t="s">
        <v>1647</v>
      </c>
      <c r="C154" s="832" t="s">
        <v>570</v>
      </c>
      <c r="D154" s="832" t="s">
        <v>851</v>
      </c>
      <c r="E154" s="832" t="s">
        <v>1651</v>
      </c>
      <c r="F154" s="832" t="s">
        <v>1654</v>
      </c>
      <c r="G154" s="832" t="s">
        <v>1655</v>
      </c>
      <c r="H154" s="849">
        <v>2620</v>
      </c>
      <c r="I154" s="849">
        <v>5493.2000000000007</v>
      </c>
      <c r="J154" s="832">
        <v>0.47412394268945285</v>
      </c>
      <c r="K154" s="832">
        <v>2.0966412213740462</v>
      </c>
      <c r="L154" s="849">
        <v>4440</v>
      </c>
      <c r="M154" s="849">
        <v>11586</v>
      </c>
      <c r="N154" s="832">
        <v>1</v>
      </c>
      <c r="O154" s="832">
        <v>2.6094594594594596</v>
      </c>
      <c r="P154" s="849">
        <v>3028</v>
      </c>
      <c r="Q154" s="849">
        <v>7824.57</v>
      </c>
      <c r="R154" s="837">
        <v>0.67534697048161574</v>
      </c>
      <c r="S154" s="850">
        <v>2.584071994715984</v>
      </c>
    </row>
    <row r="155" spans="1:19" ht="14.4" customHeight="1" x14ac:dyDescent="0.3">
      <c r="A155" s="831" t="s">
        <v>1646</v>
      </c>
      <c r="B155" s="832" t="s">
        <v>1647</v>
      </c>
      <c r="C155" s="832" t="s">
        <v>570</v>
      </c>
      <c r="D155" s="832" t="s">
        <v>851</v>
      </c>
      <c r="E155" s="832" t="s">
        <v>1651</v>
      </c>
      <c r="F155" s="832" t="s">
        <v>1656</v>
      </c>
      <c r="G155" s="832" t="s">
        <v>1657</v>
      </c>
      <c r="H155" s="849">
        <v>4360</v>
      </c>
      <c r="I155" s="849">
        <v>22685.299999999996</v>
      </c>
      <c r="J155" s="832">
        <v>0.42845298128316989</v>
      </c>
      <c r="K155" s="832">
        <v>5.2030504587155955</v>
      </c>
      <c r="L155" s="849">
        <v>9840</v>
      </c>
      <c r="M155" s="849">
        <v>52947</v>
      </c>
      <c r="N155" s="832">
        <v>1</v>
      </c>
      <c r="O155" s="832">
        <v>5.3807926829268293</v>
      </c>
      <c r="P155" s="849">
        <v>4790</v>
      </c>
      <c r="Q155" s="849">
        <v>33771.4</v>
      </c>
      <c r="R155" s="837">
        <v>0.6378340604755699</v>
      </c>
      <c r="S155" s="850">
        <v>7.050396659707725</v>
      </c>
    </row>
    <row r="156" spans="1:19" ht="14.4" customHeight="1" x14ac:dyDescent="0.3">
      <c r="A156" s="831" t="s">
        <v>1646</v>
      </c>
      <c r="B156" s="832" t="s">
        <v>1647</v>
      </c>
      <c r="C156" s="832" t="s">
        <v>570</v>
      </c>
      <c r="D156" s="832" t="s">
        <v>851</v>
      </c>
      <c r="E156" s="832" t="s">
        <v>1651</v>
      </c>
      <c r="F156" s="832" t="s">
        <v>1658</v>
      </c>
      <c r="G156" s="832" t="s">
        <v>1659</v>
      </c>
      <c r="H156" s="849">
        <v>1</v>
      </c>
      <c r="I156" s="849">
        <v>7.74</v>
      </c>
      <c r="J156" s="832"/>
      <c r="K156" s="832">
        <v>7.74</v>
      </c>
      <c r="L156" s="849"/>
      <c r="M156" s="849"/>
      <c r="N156" s="832"/>
      <c r="O156" s="832"/>
      <c r="P156" s="849"/>
      <c r="Q156" s="849"/>
      <c r="R156" s="837"/>
      <c r="S156" s="850"/>
    </row>
    <row r="157" spans="1:19" ht="14.4" customHeight="1" x14ac:dyDescent="0.3">
      <c r="A157" s="831" t="s">
        <v>1646</v>
      </c>
      <c r="B157" s="832" t="s">
        <v>1647</v>
      </c>
      <c r="C157" s="832" t="s">
        <v>570</v>
      </c>
      <c r="D157" s="832" t="s">
        <v>851</v>
      </c>
      <c r="E157" s="832" t="s">
        <v>1651</v>
      </c>
      <c r="F157" s="832" t="s">
        <v>1661</v>
      </c>
      <c r="G157" s="832" t="s">
        <v>1662</v>
      </c>
      <c r="H157" s="849"/>
      <c r="I157" s="849"/>
      <c r="J157" s="832"/>
      <c r="K157" s="832"/>
      <c r="L157" s="849">
        <v>2250</v>
      </c>
      <c r="M157" s="849">
        <v>15052.5</v>
      </c>
      <c r="N157" s="832">
        <v>1</v>
      </c>
      <c r="O157" s="832">
        <v>6.69</v>
      </c>
      <c r="P157" s="849">
        <v>1458</v>
      </c>
      <c r="Q157" s="849">
        <v>11547.36</v>
      </c>
      <c r="R157" s="837">
        <v>0.7671390134529148</v>
      </c>
      <c r="S157" s="850">
        <v>7.9200000000000008</v>
      </c>
    </row>
    <row r="158" spans="1:19" ht="14.4" customHeight="1" x14ac:dyDescent="0.3">
      <c r="A158" s="831" t="s">
        <v>1646</v>
      </c>
      <c r="B158" s="832" t="s">
        <v>1647</v>
      </c>
      <c r="C158" s="832" t="s">
        <v>570</v>
      </c>
      <c r="D158" s="832" t="s">
        <v>851</v>
      </c>
      <c r="E158" s="832" t="s">
        <v>1651</v>
      </c>
      <c r="F158" s="832" t="s">
        <v>1663</v>
      </c>
      <c r="G158" s="832" t="s">
        <v>1664</v>
      </c>
      <c r="H158" s="849">
        <v>86327</v>
      </c>
      <c r="I158" s="849">
        <v>490882.58</v>
      </c>
      <c r="J158" s="832">
        <v>0.57537289653686241</v>
      </c>
      <c r="K158" s="832">
        <v>5.6863157528930692</v>
      </c>
      <c r="L158" s="849">
        <v>140544</v>
      </c>
      <c r="M158" s="849">
        <v>853155.55000000016</v>
      </c>
      <c r="N158" s="832">
        <v>1</v>
      </c>
      <c r="O158" s="832">
        <v>6.0703804502504566</v>
      </c>
      <c r="P158" s="849">
        <v>101212</v>
      </c>
      <c r="Q158" s="849">
        <v>536984</v>
      </c>
      <c r="R158" s="837">
        <v>0.62940925602605513</v>
      </c>
      <c r="S158" s="850">
        <v>5.3055368928585542</v>
      </c>
    </row>
    <row r="159" spans="1:19" ht="14.4" customHeight="1" x14ac:dyDescent="0.3">
      <c r="A159" s="831" t="s">
        <v>1646</v>
      </c>
      <c r="B159" s="832" t="s">
        <v>1647</v>
      </c>
      <c r="C159" s="832" t="s">
        <v>570</v>
      </c>
      <c r="D159" s="832" t="s">
        <v>851</v>
      </c>
      <c r="E159" s="832" t="s">
        <v>1651</v>
      </c>
      <c r="F159" s="832" t="s">
        <v>1665</v>
      </c>
      <c r="G159" s="832" t="s">
        <v>1666</v>
      </c>
      <c r="H159" s="849">
        <v>400</v>
      </c>
      <c r="I159" s="849">
        <v>3368</v>
      </c>
      <c r="J159" s="832">
        <v>0.18483426107180823</v>
      </c>
      <c r="K159" s="832">
        <v>8.42</v>
      </c>
      <c r="L159" s="849">
        <v>2006</v>
      </c>
      <c r="M159" s="849">
        <v>18221.73</v>
      </c>
      <c r="N159" s="832">
        <v>1</v>
      </c>
      <c r="O159" s="832">
        <v>9.0836141575274176</v>
      </c>
      <c r="P159" s="849">
        <v>1898.4</v>
      </c>
      <c r="Q159" s="849">
        <v>17351.370000000003</v>
      </c>
      <c r="R159" s="837">
        <v>0.95223505122729857</v>
      </c>
      <c r="S159" s="850">
        <v>9.139996839443743</v>
      </c>
    </row>
    <row r="160" spans="1:19" ht="14.4" customHeight="1" x14ac:dyDescent="0.3">
      <c r="A160" s="831" t="s">
        <v>1646</v>
      </c>
      <c r="B160" s="832" t="s">
        <v>1647</v>
      </c>
      <c r="C160" s="832" t="s">
        <v>570</v>
      </c>
      <c r="D160" s="832" t="s">
        <v>851</v>
      </c>
      <c r="E160" s="832" t="s">
        <v>1651</v>
      </c>
      <c r="F160" s="832" t="s">
        <v>1667</v>
      </c>
      <c r="G160" s="832" t="s">
        <v>1668</v>
      </c>
      <c r="H160" s="849">
        <v>870</v>
      </c>
      <c r="I160" s="849">
        <v>7003.5</v>
      </c>
      <c r="J160" s="832">
        <v>1.1294419313481217</v>
      </c>
      <c r="K160" s="832">
        <v>8.0500000000000007</v>
      </c>
      <c r="L160" s="849">
        <v>680</v>
      </c>
      <c r="M160" s="849">
        <v>6200.8499999999995</v>
      </c>
      <c r="N160" s="832">
        <v>1</v>
      </c>
      <c r="O160" s="832">
        <v>9.1188970588235279</v>
      </c>
      <c r="P160" s="849">
        <v>190</v>
      </c>
      <c r="Q160" s="849">
        <v>1744.1999999999998</v>
      </c>
      <c r="R160" s="837">
        <v>0.28128401751372795</v>
      </c>
      <c r="S160" s="850">
        <v>9.18</v>
      </c>
    </row>
    <row r="161" spans="1:19" ht="14.4" customHeight="1" x14ac:dyDescent="0.3">
      <c r="A161" s="831" t="s">
        <v>1646</v>
      </c>
      <c r="B161" s="832" t="s">
        <v>1647</v>
      </c>
      <c r="C161" s="832" t="s">
        <v>570</v>
      </c>
      <c r="D161" s="832" t="s">
        <v>851</v>
      </c>
      <c r="E161" s="832" t="s">
        <v>1651</v>
      </c>
      <c r="F161" s="832" t="s">
        <v>1669</v>
      </c>
      <c r="G161" s="832" t="s">
        <v>1670</v>
      </c>
      <c r="H161" s="849">
        <v>1992</v>
      </c>
      <c r="I161" s="849">
        <v>18746.780000000002</v>
      </c>
      <c r="J161" s="832">
        <v>0.91981920362848824</v>
      </c>
      <c r="K161" s="832">
        <v>9.4110341365461867</v>
      </c>
      <c r="L161" s="849">
        <v>1988.1</v>
      </c>
      <c r="M161" s="849">
        <v>20380.940000000002</v>
      </c>
      <c r="N161" s="832">
        <v>1</v>
      </c>
      <c r="O161" s="832">
        <v>10.251466224032997</v>
      </c>
      <c r="P161" s="849">
        <v>3559</v>
      </c>
      <c r="Q161" s="849">
        <v>36172.650000000009</v>
      </c>
      <c r="R161" s="837">
        <v>1.7748273632128844</v>
      </c>
      <c r="S161" s="850">
        <v>10.163711716774378</v>
      </c>
    </row>
    <row r="162" spans="1:19" ht="14.4" customHeight="1" x14ac:dyDescent="0.3">
      <c r="A162" s="831" t="s">
        <v>1646</v>
      </c>
      <c r="B162" s="832" t="s">
        <v>1647</v>
      </c>
      <c r="C162" s="832" t="s">
        <v>570</v>
      </c>
      <c r="D162" s="832" t="s">
        <v>851</v>
      </c>
      <c r="E162" s="832" t="s">
        <v>1651</v>
      </c>
      <c r="F162" s="832" t="s">
        <v>1671</v>
      </c>
      <c r="G162" s="832" t="s">
        <v>1672</v>
      </c>
      <c r="H162" s="849"/>
      <c r="I162" s="849"/>
      <c r="J162" s="832"/>
      <c r="K162" s="832"/>
      <c r="L162" s="849">
        <v>750</v>
      </c>
      <c r="M162" s="849">
        <v>14715</v>
      </c>
      <c r="N162" s="832">
        <v>1</v>
      </c>
      <c r="O162" s="832">
        <v>19.62</v>
      </c>
      <c r="P162" s="849"/>
      <c r="Q162" s="849"/>
      <c r="R162" s="837"/>
      <c r="S162" s="850"/>
    </row>
    <row r="163" spans="1:19" ht="14.4" customHeight="1" x14ac:dyDescent="0.3">
      <c r="A163" s="831" t="s">
        <v>1646</v>
      </c>
      <c r="B163" s="832" t="s">
        <v>1647</v>
      </c>
      <c r="C163" s="832" t="s">
        <v>570</v>
      </c>
      <c r="D163" s="832" t="s">
        <v>851</v>
      </c>
      <c r="E163" s="832" t="s">
        <v>1651</v>
      </c>
      <c r="F163" s="832" t="s">
        <v>1673</v>
      </c>
      <c r="G163" s="832" t="s">
        <v>1674</v>
      </c>
      <c r="H163" s="849">
        <v>74</v>
      </c>
      <c r="I163" s="849">
        <v>2692.12</v>
      </c>
      <c r="J163" s="832">
        <v>0.40620812862885219</v>
      </c>
      <c r="K163" s="832">
        <v>36.379999999999995</v>
      </c>
      <c r="L163" s="849">
        <v>148</v>
      </c>
      <c r="M163" s="849">
        <v>6627.44</v>
      </c>
      <c r="N163" s="832">
        <v>1</v>
      </c>
      <c r="O163" s="832">
        <v>44.779999999999994</v>
      </c>
      <c r="P163" s="849">
        <v>7.2</v>
      </c>
      <c r="Q163" s="849">
        <v>248.32000000000002</v>
      </c>
      <c r="R163" s="837">
        <v>3.7468464444793168E-2</v>
      </c>
      <c r="S163" s="850">
        <v>34.488888888888894</v>
      </c>
    </row>
    <row r="164" spans="1:19" ht="14.4" customHeight="1" x14ac:dyDescent="0.3">
      <c r="A164" s="831" t="s">
        <v>1646</v>
      </c>
      <c r="B164" s="832" t="s">
        <v>1647</v>
      </c>
      <c r="C164" s="832" t="s">
        <v>570</v>
      </c>
      <c r="D164" s="832" t="s">
        <v>851</v>
      </c>
      <c r="E164" s="832" t="s">
        <v>1651</v>
      </c>
      <c r="F164" s="832" t="s">
        <v>1677</v>
      </c>
      <c r="G164" s="832" t="s">
        <v>1678</v>
      </c>
      <c r="H164" s="849">
        <v>6200</v>
      </c>
      <c r="I164" s="849">
        <v>122572.4</v>
      </c>
      <c r="J164" s="832">
        <v>0.68609641119885345</v>
      </c>
      <c r="K164" s="832">
        <v>19.769741935483871</v>
      </c>
      <c r="L164" s="849">
        <v>8812</v>
      </c>
      <c r="M164" s="849">
        <v>178651.86</v>
      </c>
      <c r="N164" s="832">
        <v>1</v>
      </c>
      <c r="O164" s="832">
        <v>20.273701770313206</v>
      </c>
      <c r="P164" s="849">
        <v>3986</v>
      </c>
      <c r="Q164" s="849">
        <v>81683.08</v>
      </c>
      <c r="R164" s="837">
        <v>0.457219309107669</v>
      </c>
      <c r="S164" s="850">
        <v>20.492493728048171</v>
      </c>
    </row>
    <row r="165" spans="1:19" ht="14.4" customHeight="1" x14ac:dyDescent="0.3">
      <c r="A165" s="831" t="s">
        <v>1646</v>
      </c>
      <c r="B165" s="832" t="s">
        <v>1647</v>
      </c>
      <c r="C165" s="832" t="s">
        <v>570</v>
      </c>
      <c r="D165" s="832" t="s">
        <v>851</v>
      </c>
      <c r="E165" s="832" t="s">
        <v>1651</v>
      </c>
      <c r="F165" s="832" t="s">
        <v>1679</v>
      </c>
      <c r="G165" s="832" t="s">
        <v>1680</v>
      </c>
      <c r="H165" s="849">
        <v>2.4500000000000002</v>
      </c>
      <c r="I165" s="849">
        <v>3503.97</v>
      </c>
      <c r="J165" s="832"/>
      <c r="K165" s="832">
        <v>1430.1918367346937</v>
      </c>
      <c r="L165" s="849"/>
      <c r="M165" s="849"/>
      <c r="N165" s="832"/>
      <c r="O165" s="832"/>
      <c r="P165" s="849"/>
      <c r="Q165" s="849"/>
      <c r="R165" s="837"/>
      <c r="S165" s="850"/>
    </row>
    <row r="166" spans="1:19" ht="14.4" customHeight="1" x14ac:dyDescent="0.3">
      <c r="A166" s="831" t="s">
        <v>1646</v>
      </c>
      <c r="B166" s="832" t="s">
        <v>1647</v>
      </c>
      <c r="C166" s="832" t="s">
        <v>570</v>
      </c>
      <c r="D166" s="832" t="s">
        <v>851</v>
      </c>
      <c r="E166" s="832" t="s">
        <v>1651</v>
      </c>
      <c r="F166" s="832" t="s">
        <v>1683</v>
      </c>
      <c r="G166" s="832" t="s">
        <v>1684</v>
      </c>
      <c r="H166" s="849">
        <v>15</v>
      </c>
      <c r="I166" s="849">
        <v>32665.440000000002</v>
      </c>
      <c r="J166" s="832">
        <v>0.41932668838175829</v>
      </c>
      <c r="K166" s="832">
        <v>2177.6960000000004</v>
      </c>
      <c r="L166" s="849">
        <v>36</v>
      </c>
      <c r="M166" s="849">
        <v>77899.74000000002</v>
      </c>
      <c r="N166" s="832">
        <v>1</v>
      </c>
      <c r="O166" s="832">
        <v>2163.8816666666671</v>
      </c>
      <c r="P166" s="849">
        <v>17</v>
      </c>
      <c r="Q166" s="849">
        <v>34144.210000000006</v>
      </c>
      <c r="R166" s="837">
        <v>0.43830967856888864</v>
      </c>
      <c r="S166" s="850">
        <v>2008.4829411764711</v>
      </c>
    </row>
    <row r="167" spans="1:19" ht="14.4" customHeight="1" x14ac:dyDescent="0.3">
      <c r="A167" s="831" t="s">
        <v>1646</v>
      </c>
      <c r="B167" s="832" t="s">
        <v>1647</v>
      </c>
      <c r="C167" s="832" t="s">
        <v>570</v>
      </c>
      <c r="D167" s="832" t="s">
        <v>851</v>
      </c>
      <c r="E167" s="832" t="s">
        <v>1651</v>
      </c>
      <c r="F167" s="832" t="s">
        <v>1685</v>
      </c>
      <c r="G167" s="832" t="s">
        <v>1686</v>
      </c>
      <c r="H167" s="849"/>
      <c r="I167" s="849"/>
      <c r="J167" s="832"/>
      <c r="K167" s="832"/>
      <c r="L167" s="849"/>
      <c r="M167" s="849"/>
      <c r="N167" s="832"/>
      <c r="O167" s="832"/>
      <c r="P167" s="849">
        <v>135</v>
      </c>
      <c r="Q167" s="849">
        <v>33632.550000000003</v>
      </c>
      <c r="R167" s="837"/>
      <c r="S167" s="850">
        <v>249.13000000000002</v>
      </c>
    </row>
    <row r="168" spans="1:19" ht="14.4" customHeight="1" x14ac:dyDescent="0.3">
      <c r="A168" s="831" t="s">
        <v>1646</v>
      </c>
      <c r="B168" s="832" t="s">
        <v>1647</v>
      </c>
      <c r="C168" s="832" t="s">
        <v>570</v>
      </c>
      <c r="D168" s="832" t="s">
        <v>851</v>
      </c>
      <c r="E168" s="832" t="s">
        <v>1651</v>
      </c>
      <c r="F168" s="832" t="s">
        <v>1687</v>
      </c>
      <c r="G168" s="832" t="s">
        <v>1688</v>
      </c>
      <c r="H168" s="849">
        <v>240507</v>
      </c>
      <c r="I168" s="849">
        <v>818795.06999999983</v>
      </c>
      <c r="J168" s="832">
        <v>1.0132646647276</v>
      </c>
      <c r="K168" s="832">
        <v>3.4044542154698192</v>
      </c>
      <c r="L168" s="849">
        <v>198009</v>
      </c>
      <c r="M168" s="849">
        <v>808076.21000000008</v>
      </c>
      <c r="N168" s="832">
        <v>1</v>
      </c>
      <c r="O168" s="832">
        <v>4.0810074794580045</v>
      </c>
      <c r="P168" s="849">
        <v>157483</v>
      </c>
      <c r="Q168" s="849">
        <v>592295.94999999984</v>
      </c>
      <c r="R168" s="837">
        <v>0.73297040881824715</v>
      </c>
      <c r="S168" s="850">
        <v>3.7610151571915686</v>
      </c>
    </row>
    <row r="169" spans="1:19" ht="14.4" customHeight="1" x14ac:dyDescent="0.3">
      <c r="A169" s="831" t="s">
        <v>1646</v>
      </c>
      <c r="B169" s="832" t="s">
        <v>1647</v>
      </c>
      <c r="C169" s="832" t="s">
        <v>570</v>
      </c>
      <c r="D169" s="832" t="s">
        <v>851</v>
      </c>
      <c r="E169" s="832" t="s">
        <v>1651</v>
      </c>
      <c r="F169" s="832" t="s">
        <v>1693</v>
      </c>
      <c r="G169" s="832" t="s">
        <v>1694</v>
      </c>
      <c r="H169" s="849">
        <v>2900</v>
      </c>
      <c r="I169" s="849">
        <v>36627</v>
      </c>
      <c r="J169" s="832"/>
      <c r="K169" s="832">
        <v>12.63</v>
      </c>
      <c r="L169" s="849"/>
      <c r="M169" s="849"/>
      <c r="N169" s="832"/>
      <c r="O169" s="832"/>
      <c r="P169" s="849"/>
      <c r="Q169" s="849"/>
      <c r="R169" s="837"/>
      <c r="S169" s="850"/>
    </row>
    <row r="170" spans="1:19" ht="14.4" customHeight="1" x14ac:dyDescent="0.3">
      <c r="A170" s="831" t="s">
        <v>1646</v>
      </c>
      <c r="B170" s="832" t="s">
        <v>1647</v>
      </c>
      <c r="C170" s="832" t="s">
        <v>570</v>
      </c>
      <c r="D170" s="832" t="s">
        <v>851</v>
      </c>
      <c r="E170" s="832" t="s">
        <v>1651</v>
      </c>
      <c r="F170" s="832" t="s">
        <v>1695</v>
      </c>
      <c r="G170" s="832" t="s">
        <v>1696</v>
      </c>
      <c r="H170" s="849"/>
      <c r="I170" s="849"/>
      <c r="J170" s="832"/>
      <c r="K170" s="832"/>
      <c r="L170" s="849">
        <v>700</v>
      </c>
      <c r="M170" s="849">
        <v>5369</v>
      </c>
      <c r="N170" s="832">
        <v>1</v>
      </c>
      <c r="O170" s="832">
        <v>7.67</v>
      </c>
      <c r="P170" s="849">
        <v>1400</v>
      </c>
      <c r="Q170" s="849">
        <v>10745</v>
      </c>
      <c r="R170" s="837">
        <v>2.0013037809647978</v>
      </c>
      <c r="S170" s="850">
        <v>7.6749999999999998</v>
      </c>
    </row>
    <row r="171" spans="1:19" ht="14.4" customHeight="1" x14ac:dyDescent="0.3">
      <c r="A171" s="831" t="s">
        <v>1646</v>
      </c>
      <c r="B171" s="832" t="s">
        <v>1647</v>
      </c>
      <c r="C171" s="832" t="s">
        <v>570</v>
      </c>
      <c r="D171" s="832" t="s">
        <v>851</v>
      </c>
      <c r="E171" s="832" t="s">
        <v>1651</v>
      </c>
      <c r="F171" s="832" t="s">
        <v>1697</v>
      </c>
      <c r="G171" s="832" t="s">
        <v>1698</v>
      </c>
      <c r="H171" s="849">
        <v>1599</v>
      </c>
      <c r="I171" s="849">
        <v>266009.64</v>
      </c>
      <c r="J171" s="832">
        <v>2.1209845476725828</v>
      </c>
      <c r="K171" s="832">
        <v>166.36</v>
      </c>
      <c r="L171" s="849">
        <v>780</v>
      </c>
      <c r="M171" s="849">
        <v>125418</v>
      </c>
      <c r="N171" s="832">
        <v>1</v>
      </c>
      <c r="O171" s="832">
        <v>160.7923076923077</v>
      </c>
      <c r="P171" s="849">
        <v>165</v>
      </c>
      <c r="Q171" s="849">
        <v>26235</v>
      </c>
      <c r="R171" s="837">
        <v>0.20918050040664019</v>
      </c>
      <c r="S171" s="850">
        <v>159</v>
      </c>
    </row>
    <row r="172" spans="1:19" ht="14.4" customHeight="1" x14ac:dyDescent="0.3">
      <c r="A172" s="831" t="s">
        <v>1646</v>
      </c>
      <c r="B172" s="832" t="s">
        <v>1647</v>
      </c>
      <c r="C172" s="832" t="s">
        <v>570</v>
      </c>
      <c r="D172" s="832" t="s">
        <v>851</v>
      </c>
      <c r="E172" s="832" t="s">
        <v>1651</v>
      </c>
      <c r="F172" s="832" t="s">
        <v>1699</v>
      </c>
      <c r="G172" s="832" t="s">
        <v>1700</v>
      </c>
      <c r="H172" s="849">
        <v>330</v>
      </c>
      <c r="I172" s="849">
        <v>6572.3</v>
      </c>
      <c r="J172" s="832">
        <v>5.0655087127859724E-2</v>
      </c>
      <c r="K172" s="832">
        <v>19.916060606060608</v>
      </c>
      <c r="L172" s="849">
        <v>6450</v>
      </c>
      <c r="M172" s="849">
        <v>129746.09999999999</v>
      </c>
      <c r="N172" s="832">
        <v>1</v>
      </c>
      <c r="O172" s="832">
        <v>20.115674418604648</v>
      </c>
      <c r="P172" s="849">
        <v>4302</v>
      </c>
      <c r="Q172" s="849">
        <v>87356.44</v>
      </c>
      <c r="R172" s="837">
        <v>0.67328759785457915</v>
      </c>
      <c r="S172" s="850">
        <v>20.306006508600653</v>
      </c>
    </row>
    <row r="173" spans="1:19" ht="14.4" customHeight="1" x14ac:dyDescent="0.3">
      <c r="A173" s="831" t="s">
        <v>1646</v>
      </c>
      <c r="B173" s="832" t="s">
        <v>1647</v>
      </c>
      <c r="C173" s="832" t="s">
        <v>570</v>
      </c>
      <c r="D173" s="832" t="s">
        <v>851</v>
      </c>
      <c r="E173" s="832" t="s">
        <v>1651</v>
      </c>
      <c r="F173" s="832" t="s">
        <v>1649</v>
      </c>
      <c r="G173" s="832"/>
      <c r="H173" s="849">
        <v>0.5</v>
      </c>
      <c r="I173" s="849">
        <v>8750</v>
      </c>
      <c r="J173" s="832">
        <v>0.29258323240605066</v>
      </c>
      <c r="K173" s="832">
        <v>17500</v>
      </c>
      <c r="L173" s="849">
        <v>1401</v>
      </c>
      <c r="M173" s="849">
        <v>29906.02</v>
      </c>
      <c r="N173" s="832">
        <v>1</v>
      </c>
      <c r="O173" s="832">
        <v>21.346195574589579</v>
      </c>
      <c r="P173" s="849"/>
      <c r="Q173" s="849"/>
      <c r="R173" s="837"/>
      <c r="S173" s="850"/>
    </row>
    <row r="174" spans="1:19" ht="14.4" customHeight="1" x14ac:dyDescent="0.3">
      <c r="A174" s="831" t="s">
        <v>1646</v>
      </c>
      <c r="B174" s="832" t="s">
        <v>1647</v>
      </c>
      <c r="C174" s="832" t="s">
        <v>570</v>
      </c>
      <c r="D174" s="832" t="s">
        <v>851</v>
      </c>
      <c r="E174" s="832" t="s">
        <v>1651</v>
      </c>
      <c r="F174" s="832" t="s">
        <v>1705</v>
      </c>
      <c r="G174" s="832"/>
      <c r="H174" s="849">
        <v>1</v>
      </c>
      <c r="I174" s="849">
        <v>12406.02</v>
      </c>
      <c r="J174" s="832">
        <v>0.25000035265187154</v>
      </c>
      <c r="K174" s="832">
        <v>12406.02</v>
      </c>
      <c r="L174" s="849">
        <v>4</v>
      </c>
      <c r="M174" s="849">
        <v>49624.01</v>
      </c>
      <c r="N174" s="832">
        <v>1</v>
      </c>
      <c r="O174" s="832">
        <v>12406.002500000001</v>
      </c>
      <c r="P174" s="849"/>
      <c r="Q174" s="849"/>
      <c r="R174" s="837"/>
      <c r="S174" s="850"/>
    </row>
    <row r="175" spans="1:19" ht="14.4" customHeight="1" x14ac:dyDescent="0.3">
      <c r="A175" s="831" t="s">
        <v>1646</v>
      </c>
      <c r="B175" s="832" t="s">
        <v>1647</v>
      </c>
      <c r="C175" s="832" t="s">
        <v>570</v>
      </c>
      <c r="D175" s="832" t="s">
        <v>851</v>
      </c>
      <c r="E175" s="832" t="s">
        <v>1651</v>
      </c>
      <c r="F175" s="832" t="s">
        <v>1706</v>
      </c>
      <c r="G175" s="832" t="s">
        <v>1707</v>
      </c>
      <c r="H175" s="849"/>
      <c r="I175" s="849"/>
      <c r="J175" s="832"/>
      <c r="K175" s="832"/>
      <c r="L175" s="849">
        <v>1</v>
      </c>
      <c r="M175" s="849">
        <v>108562.2</v>
      </c>
      <c r="N175" s="832">
        <v>1</v>
      </c>
      <c r="O175" s="832">
        <v>108562.2</v>
      </c>
      <c r="P175" s="849"/>
      <c r="Q175" s="849"/>
      <c r="R175" s="837"/>
      <c r="S175" s="850"/>
    </row>
    <row r="176" spans="1:19" ht="14.4" customHeight="1" x14ac:dyDescent="0.3">
      <c r="A176" s="831" t="s">
        <v>1646</v>
      </c>
      <c r="B176" s="832" t="s">
        <v>1647</v>
      </c>
      <c r="C176" s="832" t="s">
        <v>570</v>
      </c>
      <c r="D176" s="832" t="s">
        <v>851</v>
      </c>
      <c r="E176" s="832" t="s">
        <v>1651</v>
      </c>
      <c r="F176" s="832" t="s">
        <v>1708</v>
      </c>
      <c r="G176" s="832" t="s">
        <v>1709</v>
      </c>
      <c r="H176" s="849"/>
      <c r="I176" s="849"/>
      <c r="J176" s="832"/>
      <c r="K176" s="832"/>
      <c r="L176" s="849"/>
      <c r="M176" s="849"/>
      <c r="N176" s="832"/>
      <c r="O176" s="832"/>
      <c r="P176" s="849">
        <v>5163</v>
      </c>
      <c r="Q176" s="849">
        <v>102504.08</v>
      </c>
      <c r="R176" s="837"/>
      <c r="S176" s="850">
        <v>19.853588998644199</v>
      </c>
    </row>
    <row r="177" spans="1:19" ht="14.4" customHeight="1" x14ac:dyDescent="0.3">
      <c r="A177" s="831" t="s">
        <v>1646</v>
      </c>
      <c r="B177" s="832" t="s">
        <v>1647</v>
      </c>
      <c r="C177" s="832" t="s">
        <v>570</v>
      </c>
      <c r="D177" s="832" t="s">
        <v>851</v>
      </c>
      <c r="E177" s="832" t="s">
        <v>1714</v>
      </c>
      <c r="F177" s="832" t="s">
        <v>1715</v>
      </c>
      <c r="G177" s="832" t="s">
        <v>1716</v>
      </c>
      <c r="H177" s="849">
        <v>58</v>
      </c>
      <c r="I177" s="849">
        <v>2030</v>
      </c>
      <c r="J177" s="832">
        <v>1.2192192192192193</v>
      </c>
      <c r="K177" s="832">
        <v>35</v>
      </c>
      <c r="L177" s="849">
        <v>45</v>
      </c>
      <c r="M177" s="849">
        <v>1665</v>
      </c>
      <c r="N177" s="832">
        <v>1</v>
      </c>
      <c r="O177" s="832">
        <v>37</v>
      </c>
      <c r="P177" s="849">
        <v>59</v>
      </c>
      <c r="Q177" s="849">
        <v>2183</v>
      </c>
      <c r="R177" s="837">
        <v>1.3111111111111111</v>
      </c>
      <c r="S177" s="850">
        <v>37</v>
      </c>
    </row>
    <row r="178" spans="1:19" ht="14.4" customHeight="1" x14ac:dyDescent="0.3">
      <c r="A178" s="831" t="s">
        <v>1646</v>
      </c>
      <c r="B178" s="832" t="s">
        <v>1647</v>
      </c>
      <c r="C178" s="832" t="s">
        <v>570</v>
      </c>
      <c r="D178" s="832" t="s">
        <v>851</v>
      </c>
      <c r="E178" s="832" t="s">
        <v>1714</v>
      </c>
      <c r="F178" s="832" t="s">
        <v>1717</v>
      </c>
      <c r="G178" s="832" t="s">
        <v>1718</v>
      </c>
      <c r="H178" s="849">
        <v>21</v>
      </c>
      <c r="I178" s="849">
        <v>8904</v>
      </c>
      <c r="J178" s="832">
        <v>0.52892954734465958</v>
      </c>
      <c r="K178" s="832">
        <v>424</v>
      </c>
      <c r="L178" s="849">
        <v>38</v>
      </c>
      <c r="M178" s="849">
        <v>16834</v>
      </c>
      <c r="N178" s="832">
        <v>1</v>
      </c>
      <c r="O178" s="832">
        <v>443</v>
      </c>
      <c r="P178" s="849">
        <v>41</v>
      </c>
      <c r="Q178" s="849">
        <v>18204</v>
      </c>
      <c r="R178" s="837">
        <v>1.0813829155280978</v>
      </c>
      <c r="S178" s="850">
        <v>444</v>
      </c>
    </row>
    <row r="179" spans="1:19" ht="14.4" customHeight="1" x14ac:dyDescent="0.3">
      <c r="A179" s="831" t="s">
        <v>1646</v>
      </c>
      <c r="B179" s="832" t="s">
        <v>1647</v>
      </c>
      <c r="C179" s="832" t="s">
        <v>570</v>
      </c>
      <c r="D179" s="832" t="s">
        <v>851</v>
      </c>
      <c r="E179" s="832" t="s">
        <v>1714</v>
      </c>
      <c r="F179" s="832" t="s">
        <v>1719</v>
      </c>
      <c r="G179" s="832" t="s">
        <v>1720</v>
      </c>
      <c r="H179" s="849">
        <v>434</v>
      </c>
      <c r="I179" s="849">
        <v>71610</v>
      </c>
      <c r="J179" s="832">
        <v>1.6999002991026919</v>
      </c>
      <c r="K179" s="832">
        <v>165</v>
      </c>
      <c r="L179" s="849">
        <v>238</v>
      </c>
      <c r="M179" s="849">
        <v>42126</v>
      </c>
      <c r="N179" s="832">
        <v>1</v>
      </c>
      <c r="O179" s="832">
        <v>177</v>
      </c>
      <c r="P179" s="849">
        <v>456</v>
      </c>
      <c r="Q179" s="849">
        <v>80712</v>
      </c>
      <c r="R179" s="837">
        <v>1.9159663865546219</v>
      </c>
      <c r="S179" s="850">
        <v>177</v>
      </c>
    </row>
    <row r="180" spans="1:19" ht="14.4" customHeight="1" x14ac:dyDescent="0.3">
      <c r="A180" s="831" t="s">
        <v>1646</v>
      </c>
      <c r="B180" s="832" t="s">
        <v>1647</v>
      </c>
      <c r="C180" s="832" t="s">
        <v>570</v>
      </c>
      <c r="D180" s="832" t="s">
        <v>851</v>
      </c>
      <c r="E180" s="832" t="s">
        <v>1714</v>
      </c>
      <c r="F180" s="832" t="s">
        <v>1721</v>
      </c>
      <c r="G180" s="832" t="s">
        <v>1722</v>
      </c>
      <c r="H180" s="849">
        <v>1</v>
      </c>
      <c r="I180" s="849">
        <v>328</v>
      </c>
      <c r="J180" s="832">
        <v>0.93447293447293445</v>
      </c>
      <c r="K180" s="832">
        <v>328</v>
      </c>
      <c r="L180" s="849">
        <v>1</v>
      </c>
      <c r="M180" s="849">
        <v>351</v>
      </c>
      <c r="N180" s="832">
        <v>1</v>
      </c>
      <c r="O180" s="832">
        <v>351</v>
      </c>
      <c r="P180" s="849"/>
      <c r="Q180" s="849"/>
      <c r="R180" s="837"/>
      <c r="S180" s="850"/>
    </row>
    <row r="181" spans="1:19" ht="14.4" customHeight="1" x14ac:dyDescent="0.3">
      <c r="A181" s="831" t="s">
        <v>1646</v>
      </c>
      <c r="B181" s="832" t="s">
        <v>1647</v>
      </c>
      <c r="C181" s="832" t="s">
        <v>570</v>
      </c>
      <c r="D181" s="832" t="s">
        <v>851</v>
      </c>
      <c r="E181" s="832" t="s">
        <v>1714</v>
      </c>
      <c r="F181" s="832" t="s">
        <v>1725</v>
      </c>
      <c r="G181" s="832" t="s">
        <v>1726</v>
      </c>
      <c r="H181" s="849">
        <v>1</v>
      </c>
      <c r="I181" s="849">
        <v>1382</v>
      </c>
      <c r="J181" s="832"/>
      <c r="K181" s="832">
        <v>1382</v>
      </c>
      <c r="L181" s="849"/>
      <c r="M181" s="849"/>
      <c r="N181" s="832"/>
      <c r="O181" s="832"/>
      <c r="P181" s="849"/>
      <c r="Q181" s="849"/>
      <c r="R181" s="837"/>
      <c r="S181" s="850"/>
    </row>
    <row r="182" spans="1:19" ht="14.4" customHeight="1" x14ac:dyDescent="0.3">
      <c r="A182" s="831" t="s">
        <v>1646</v>
      </c>
      <c r="B182" s="832" t="s">
        <v>1647</v>
      </c>
      <c r="C182" s="832" t="s">
        <v>570</v>
      </c>
      <c r="D182" s="832" t="s">
        <v>851</v>
      </c>
      <c r="E182" s="832" t="s">
        <v>1714</v>
      </c>
      <c r="F182" s="832" t="s">
        <v>1728</v>
      </c>
      <c r="G182" s="832" t="s">
        <v>1729</v>
      </c>
      <c r="H182" s="849">
        <v>7</v>
      </c>
      <c r="I182" s="849">
        <v>13825</v>
      </c>
      <c r="J182" s="832">
        <v>0.29493962537867474</v>
      </c>
      <c r="K182" s="832">
        <v>1975</v>
      </c>
      <c r="L182" s="849">
        <v>23</v>
      </c>
      <c r="M182" s="849">
        <v>46874</v>
      </c>
      <c r="N182" s="832">
        <v>1</v>
      </c>
      <c r="O182" s="832">
        <v>2038</v>
      </c>
      <c r="P182" s="849">
        <v>8</v>
      </c>
      <c r="Q182" s="849">
        <v>16312</v>
      </c>
      <c r="R182" s="837">
        <v>0.34799675726415497</v>
      </c>
      <c r="S182" s="850">
        <v>2039</v>
      </c>
    </row>
    <row r="183" spans="1:19" ht="14.4" customHeight="1" x14ac:dyDescent="0.3">
      <c r="A183" s="831" t="s">
        <v>1646</v>
      </c>
      <c r="B183" s="832" t="s">
        <v>1647</v>
      </c>
      <c r="C183" s="832" t="s">
        <v>570</v>
      </c>
      <c r="D183" s="832" t="s">
        <v>851</v>
      </c>
      <c r="E183" s="832" t="s">
        <v>1714</v>
      </c>
      <c r="F183" s="832" t="s">
        <v>1730</v>
      </c>
      <c r="G183" s="832" t="s">
        <v>1731</v>
      </c>
      <c r="H183" s="849">
        <v>1</v>
      </c>
      <c r="I183" s="849">
        <v>3009</v>
      </c>
      <c r="J183" s="832">
        <v>0.98397645519947674</v>
      </c>
      <c r="K183" s="832">
        <v>3009</v>
      </c>
      <c r="L183" s="849">
        <v>1</v>
      </c>
      <c r="M183" s="849">
        <v>3058</v>
      </c>
      <c r="N183" s="832">
        <v>1</v>
      </c>
      <c r="O183" s="832">
        <v>3058</v>
      </c>
      <c r="P183" s="849"/>
      <c r="Q183" s="849"/>
      <c r="R183" s="837"/>
      <c r="S183" s="850"/>
    </row>
    <row r="184" spans="1:19" ht="14.4" customHeight="1" x14ac:dyDescent="0.3">
      <c r="A184" s="831" t="s">
        <v>1646</v>
      </c>
      <c r="B184" s="832" t="s">
        <v>1647</v>
      </c>
      <c r="C184" s="832" t="s">
        <v>570</v>
      </c>
      <c r="D184" s="832" t="s">
        <v>851</v>
      </c>
      <c r="E184" s="832" t="s">
        <v>1714</v>
      </c>
      <c r="F184" s="832" t="s">
        <v>1732</v>
      </c>
      <c r="G184" s="832" t="s">
        <v>1733</v>
      </c>
      <c r="H184" s="849">
        <v>1</v>
      </c>
      <c r="I184" s="849">
        <v>643</v>
      </c>
      <c r="J184" s="832">
        <v>0.96546546546546541</v>
      </c>
      <c r="K184" s="832">
        <v>643</v>
      </c>
      <c r="L184" s="849">
        <v>1</v>
      </c>
      <c r="M184" s="849">
        <v>666</v>
      </c>
      <c r="N184" s="832">
        <v>1</v>
      </c>
      <c r="O184" s="832">
        <v>666</v>
      </c>
      <c r="P184" s="849">
        <v>1</v>
      </c>
      <c r="Q184" s="849">
        <v>667</v>
      </c>
      <c r="R184" s="837">
        <v>1.0015015015015014</v>
      </c>
      <c r="S184" s="850">
        <v>667</v>
      </c>
    </row>
    <row r="185" spans="1:19" ht="14.4" customHeight="1" x14ac:dyDescent="0.3">
      <c r="A185" s="831" t="s">
        <v>1646</v>
      </c>
      <c r="B185" s="832" t="s">
        <v>1647</v>
      </c>
      <c r="C185" s="832" t="s">
        <v>570</v>
      </c>
      <c r="D185" s="832" t="s">
        <v>851</v>
      </c>
      <c r="E185" s="832" t="s">
        <v>1714</v>
      </c>
      <c r="F185" s="832" t="s">
        <v>1734</v>
      </c>
      <c r="G185" s="832" t="s">
        <v>1735</v>
      </c>
      <c r="H185" s="849"/>
      <c r="I185" s="849"/>
      <c r="J185" s="832"/>
      <c r="K185" s="832"/>
      <c r="L185" s="849"/>
      <c r="M185" s="849"/>
      <c r="N185" s="832"/>
      <c r="O185" s="832"/>
      <c r="P185" s="849">
        <v>1</v>
      </c>
      <c r="Q185" s="849">
        <v>1349</v>
      </c>
      <c r="R185" s="837"/>
      <c r="S185" s="850">
        <v>1349</v>
      </c>
    </row>
    <row r="186" spans="1:19" ht="14.4" customHeight="1" x14ac:dyDescent="0.3">
      <c r="A186" s="831" t="s">
        <v>1646</v>
      </c>
      <c r="B186" s="832" t="s">
        <v>1647</v>
      </c>
      <c r="C186" s="832" t="s">
        <v>570</v>
      </c>
      <c r="D186" s="832" t="s">
        <v>851</v>
      </c>
      <c r="E186" s="832" t="s">
        <v>1714</v>
      </c>
      <c r="F186" s="832" t="s">
        <v>1736</v>
      </c>
      <c r="G186" s="832" t="s">
        <v>1737</v>
      </c>
      <c r="H186" s="849">
        <v>3</v>
      </c>
      <c r="I186" s="849">
        <v>4173</v>
      </c>
      <c r="J186" s="832">
        <v>0.10414794848757113</v>
      </c>
      <c r="K186" s="832">
        <v>1391</v>
      </c>
      <c r="L186" s="849">
        <v>28</v>
      </c>
      <c r="M186" s="849">
        <v>40068</v>
      </c>
      <c r="N186" s="832">
        <v>1</v>
      </c>
      <c r="O186" s="832">
        <v>1431</v>
      </c>
      <c r="P186" s="849">
        <v>12</v>
      </c>
      <c r="Q186" s="849">
        <v>17172</v>
      </c>
      <c r="R186" s="837">
        <v>0.42857142857142855</v>
      </c>
      <c r="S186" s="850">
        <v>1431</v>
      </c>
    </row>
    <row r="187" spans="1:19" ht="14.4" customHeight="1" x14ac:dyDescent="0.3">
      <c r="A187" s="831" t="s">
        <v>1646</v>
      </c>
      <c r="B187" s="832" t="s">
        <v>1647</v>
      </c>
      <c r="C187" s="832" t="s">
        <v>570</v>
      </c>
      <c r="D187" s="832" t="s">
        <v>851</v>
      </c>
      <c r="E187" s="832" t="s">
        <v>1714</v>
      </c>
      <c r="F187" s="832" t="s">
        <v>1738</v>
      </c>
      <c r="G187" s="832" t="s">
        <v>1739</v>
      </c>
      <c r="H187" s="849">
        <v>24</v>
      </c>
      <c r="I187" s="849">
        <v>44376</v>
      </c>
      <c r="J187" s="832">
        <v>0.68262367708589711</v>
      </c>
      <c r="K187" s="832">
        <v>1849</v>
      </c>
      <c r="L187" s="849">
        <v>34</v>
      </c>
      <c r="M187" s="849">
        <v>65008</v>
      </c>
      <c r="N187" s="832">
        <v>1</v>
      </c>
      <c r="O187" s="832">
        <v>1912</v>
      </c>
      <c r="P187" s="849">
        <v>31</v>
      </c>
      <c r="Q187" s="849">
        <v>59272</v>
      </c>
      <c r="R187" s="837">
        <v>0.91176470588235292</v>
      </c>
      <c r="S187" s="850">
        <v>1912</v>
      </c>
    </row>
    <row r="188" spans="1:19" ht="14.4" customHeight="1" x14ac:dyDescent="0.3">
      <c r="A188" s="831" t="s">
        <v>1646</v>
      </c>
      <c r="B188" s="832" t="s">
        <v>1647</v>
      </c>
      <c r="C188" s="832" t="s">
        <v>570</v>
      </c>
      <c r="D188" s="832" t="s">
        <v>851</v>
      </c>
      <c r="E188" s="832" t="s">
        <v>1714</v>
      </c>
      <c r="F188" s="832" t="s">
        <v>1742</v>
      </c>
      <c r="G188" s="832" t="s">
        <v>1743</v>
      </c>
      <c r="H188" s="849">
        <v>9</v>
      </c>
      <c r="I188" s="849">
        <v>10593</v>
      </c>
      <c r="J188" s="832">
        <v>0.36387056883759272</v>
      </c>
      <c r="K188" s="832">
        <v>1177</v>
      </c>
      <c r="L188" s="849">
        <v>24</v>
      </c>
      <c r="M188" s="849">
        <v>29112</v>
      </c>
      <c r="N188" s="832">
        <v>1</v>
      </c>
      <c r="O188" s="832">
        <v>1213</v>
      </c>
      <c r="P188" s="849">
        <v>21</v>
      </c>
      <c r="Q188" s="849">
        <v>25473</v>
      </c>
      <c r="R188" s="837">
        <v>0.875</v>
      </c>
      <c r="S188" s="850">
        <v>1213</v>
      </c>
    </row>
    <row r="189" spans="1:19" ht="14.4" customHeight="1" x14ac:dyDescent="0.3">
      <c r="A189" s="831" t="s">
        <v>1646</v>
      </c>
      <c r="B189" s="832" t="s">
        <v>1647</v>
      </c>
      <c r="C189" s="832" t="s">
        <v>570</v>
      </c>
      <c r="D189" s="832" t="s">
        <v>851</v>
      </c>
      <c r="E189" s="832" t="s">
        <v>1714</v>
      </c>
      <c r="F189" s="832" t="s">
        <v>1744</v>
      </c>
      <c r="G189" s="832" t="s">
        <v>1745</v>
      </c>
      <c r="H189" s="849"/>
      <c r="I189" s="849"/>
      <c r="J189" s="832"/>
      <c r="K189" s="832"/>
      <c r="L189" s="849">
        <v>4</v>
      </c>
      <c r="M189" s="849">
        <v>6436</v>
      </c>
      <c r="N189" s="832">
        <v>1</v>
      </c>
      <c r="O189" s="832">
        <v>1609</v>
      </c>
      <c r="P189" s="849">
        <v>3</v>
      </c>
      <c r="Q189" s="849">
        <v>4827</v>
      </c>
      <c r="R189" s="837">
        <v>0.75</v>
      </c>
      <c r="S189" s="850">
        <v>1609</v>
      </c>
    </row>
    <row r="190" spans="1:19" ht="14.4" customHeight="1" x14ac:dyDescent="0.3">
      <c r="A190" s="831" t="s">
        <v>1646</v>
      </c>
      <c r="B190" s="832" t="s">
        <v>1647</v>
      </c>
      <c r="C190" s="832" t="s">
        <v>570</v>
      </c>
      <c r="D190" s="832" t="s">
        <v>851</v>
      </c>
      <c r="E190" s="832" t="s">
        <v>1714</v>
      </c>
      <c r="F190" s="832" t="s">
        <v>1746</v>
      </c>
      <c r="G190" s="832" t="s">
        <v>1747</v>
      </c>
      <c r="H190" s="849">
        <v>15</v>
      </c>
      <c r="I190" s="849">
        <v>9870</v>
      </c>
      <c r="J190" s="832">
        <v>0.41409691629955947</v>
      </c>
      <c r="K190" s="832">
        <v>658</v>
      </c>
      <c r="L190" s="849">
        <v>35</v>
      </c>
      <c r="M190" s="849">
        <v>23835</v>
      </c>
      <c r="N190" s="832">
        <v>1</v>
      </c>
      <c r="O190" s="832">
        <v>681</v>
      </c>
      <c r="P190" s="849">
        <v>17</v>
      </c>
      <c r="Q190" s="849">
        <v>11594</v>
      </c>
      <c r="R190" s="837">
        <v>0.48642752255087057</v>
      </c>
      <c r="S190" s="850">
        <v>682</v>
      </c>
    </row>
    <row r="191" spans="1:19" ht="14.4" customHeight="1" x14ac:dyDescent="0.3">
      <c r="A191" s="831" t="s">
        <v>1646</v>
      </c>
      <c r="B191" s="832" t="s">
        <v>1647</v>
      </c>
      <c r="C191" s="832" t="s">
        <v>570</v>
      </c>
      <c r="D191" s="832" t="s">
        <v>851</v>
      </c>
      <c r="E191" s="832" t="s">
        <v>1714</v>
      </c>
      <c r="F191" s="832" t="s">
        <v>1748</v>
      </c>
      <c r="G191" s="832" t="s">
        <v>1749</v>
      </c>
      <c r="H191" s="849">
        <v>3</v>
      </c>
      <c r="I191" s="849">
        <v>2067</v>
      </c>
      <c r="J191" s="832">
        <v>9.3124887367093165E-2</v>
      </c>
      <c r="K191" s="832">
        <v>689</v>
      </c>
      <c r="L191" s="849">
        <v>31</v>
      </c>
      <c r="M191" s="849">
        <v>22196</v>
      </c>
      <c r="N191" s="832">
        <v>1</v>
      </c>
      <c r="O191" s="832">
        <v>716</v>
      </c>
      <c r="P191" s="849">
        <v>9</v>
      </c>
      <c r="Q191" s="849">
        <v>6453</v>
      </c>
      <c r="R191" s="837">
        <v>0.29072805910974953</v>
      </c>
      <c r="S191" s="850">
        <v>717</v>
      </c>
    </row>
    <row r="192" spans="1:19" ht="14.4" customHeight="1" x14ac:dyDescent="0.3">
      <c r="A192" s="831" t="s">
        <v>1646</v>
      </c>
      <c r="B192" s="832" t="s">
        <v>1647</v>
      </c>
      <c r="C192" s="832" t="s">
        <v>570</v>
      </c>
      <c r="D192" s="832" t="s">
        <v>851</v>
      </c>
      <c r="E192" s="832" t="s">
        <v>1714</v>
      </c>
      <c r="F192" s="832" t="s">
        <v>1750</v>
      </c>
      <c r="G192" s="832" t="s">
        <v>1751</v>
      </c>
      <c r="H192" s="849"/>
      <c r="I192" s="849"/>
      <c r="J192" s="832"/>
      <c r="K192" s="832"/>
      <c r="L192" s="849">
        <v>1</v>
      </c>
      <c r="M192" s="849">
        <v>2637</v>
      </c>
      <c r="N192" s="832">
        <v>1</v>
      </c>
      <c r="O192" s="832">
        <v>2637</v>
      </c>
      <c r="P192" s="849">
        <v>4</v>
      </c>
      <c r="Q192" s="849">
        <v>10552</v>
      </c>
      <c r="R192" s="837">
        <v>4.0015168752370114</v>
      </c>
      <c r="S192" s="850">
        <v>2638</v>
      </c>
    </row>
    <row r="193" spans="1:19" ht="14.4" customHeight="1" x14ac:dyDescent="0.3">
      <c r="A193" s="831" t="s">
        <v>1646</v>
      </c>
      <c r="B193" s="832" t="s">
        <v>1647</v>
      </c>
      <c r="C193" s="832" t="s">
        <v>570</v>
      </c>
      <c r="D193" s="832" t="s">
        <v>851</v>
      </c>
      <c r="E193" s="832" t="s">
        <v>1714</v>
      </c>
      <c r="F193" s="832" t="s">
        <v>1752</v>
      </c>
      <c r="G193" s="832" t="s">
        <v>1753</v>
      </c>
      <c r="H193" s="849">
        <v>956</v>
      </c>
      <c r="I193" s="849">
        <v>1684472</v>
      </c>
      <c r="J193" s="832">
        <v>0.87571001533622728</v>
      </c>
      <c r="K193" s="832">
        <v>1762</v>
      </c>
      <c r="L193" s="849">
        <v>1054</v>
      </c>
      <c r="M193" s="849">
        <v>1923550</v>
      </c>
      <c r="N193" s="832">
        <v>1</v>
      </c>
      <c r="O193" s="832">
        <v>1825</v>
      </c>
      <c r="P193" s="849">
        <v>812</v>
      </c>
      <c r="Q193" s="849">
        <v>1481900</v>
      </c>
      <c r="R193" s="837">
        <v>0.77039848197343452</v>
      </c>
      <c r="S193" s="850">
        <v>1825</v>
      </c>
    </row>
    <row r="194" spans="1:19" ht="14.4" customHeight="1" x14ac:dyDescent="0.3">
      <c r="A194" s="831" t="s">
        <v>1646</v>
      </c>
      <c r="B194" s="832" t="s">
        <v>1647</v>
      </c>
      <c r="C194" s="832" t="s">
        <v>570</v>
      </c>
      <c r="D194" s="832" t="s">
        <v>851</v>
      </c>
      <c r="E194" s="832" t="s">
        <v>1714</v>
      </c>
      <c r="F194" s="832" t="s">
        <v>1754</v>
      </c>
      <c r="G194" s="832" t="s">
        <v>1755</v>
      </c>
      <c r="H194" s="849">
        <v>220</v>
      </c>
      <c r="I194" s="849">
        <v>90860</v>
      </c>
      <c r="J194" s="832">
        <v>0.62109933077675017</v>
      </c>
      <c r="K194" s="832">
        <v>413</v>
      </c>
      <c r="L194" s="849">
        <v>341</v>
      </c>
      <c r="M194" s="849">
        <v>146289</v>
      </c>
      <c r="N194" s="832">
        <v>1</v>
      </c>
      <c r="O194" s="832">
        <v>429</v>
      </c>
      <c r="P194" s="849">
        <v>277</v>
      </c>
      <c r="Q194" s="849">
        <v>118833</v>
      </c>
      <c r="R194" s="837">
        <v>0.81231671554252194</v>
      </c>
      <c r="S194" s="850">
        <v>429</v>
      </c>
    </row>
    <row r="195" spans="1:19" ht="14.4" customHeight="1" x14ac:dyDescent="0.3">
      <c r="A195" s="831" t="s">
        <v>1646</v>
      </c>
      <c r="B195" s="832" t="s">
        <v>1647</v>
      </c>
      <c r="C195" s="832" t="s">
        <v>570</v>
      </c>
      <c r="D195" s="832" t="s">
        <v>851</v>
      </c>
      <c r="E195" s="832" t="s">
        <v>1714</v>
      </c>
      <c r="F195" s="832" t="s">
        <v>1756</v>
      </c>
      <c r="G195" s="832" t="s">
        <v>1757</v>
      </c>
      <c r="H195" s="849"/>
      <c r="I195" s="849"/>
      <c r="J195" s="832"/>
      <c r="K195" s="832"/>
      <c r="L195" s="849">
        <v>22</v>
      </c>
      <c r="M195" s="849">
        <v>77396</v>
      </c>
      <c r="N195" s="832">
        <v>1</v>
      </c>
      <c r="O195" s="832">
        <v>3518</v>
      </c>
      <c r="P195" s="849">
        <v>19</v>
      </c>
      <c r="Q195" s="849">
        <v>66880</v>
      </c>
      <c r="R195" s="837">
        <v>0.86412734508243316</v>
      </c>
      <c r="S195" s="850">
        <v>3520</v>
      </c>
    </row>
    <row r="196" spans="1:19" ht="14.4" customHeight="1" x14ac:dyDescent="0.3">
      <c r="A196" s="831" t="s">
        <v>1646</v>
      </c>
      <c r="B196" s="832" t="s">
        <v>1647</v>
      </c>
      <c r="C196" s="832" t="s">
        <v>570</v>
      </c>
      <c r="D196" s="832" t="s">
        <v>851</v>
      </c>
      <c r="E196" s="832" t="s">
        <v>1714</v>
      </c>
      <c r="F196" s="832" t="s">
        <v>1760</v>
      </c>
      <c r="G196" s="832" t="s">
        <v>1761</v>
      </c>
      <c r="H196" s="849">
        <v>257</v>
      </c>
      <c r="I196" s="849">
        <v>6166.66</v>
      </c>
      <c r="J196" s="832">
        <v>0.76131510948751913</v>
      </c>
      <c r="K196" s="832">
        <v>23.994785992217899</v>
      </c>
      <c r="L196" s="849">
        <v>243</v>
      </c>
      <c r="M196" s="849">
        <v>8100.01</v>
      </c>
      <c r="N196" s="832">
        <v>1</v>
      </c>
      <c r="O196" s="832">
        <v>33.333374485596707</v>
      </c>
      <c r="P196" s="849">
        <v>421</v>
      </c>
      <c r="Q196" s="849">
        <v>14033.34</v>
      </c>
      <c r="R196" s="837">
        <v>1.7325089722111453</v>
      </c>
      <c r="S196" s="850">
        <v>33.33334916864608</v>
      </c>
    </row>
    <row r="197" spans="1:19" ht="14.4" customHeight="1" x14ac:dyDescent="0.3">
      <c r="A197" s="831" t="s">
        <v>1646</v>
      </c>
      <c r="B197" s="832" t="s">
        <v>1647</v>
      </c>
      <c r="C197" s="832" t="s">
        <v>570</v>
      </c>
      <c r="D197" s="832" t="s">
        <v>851</v>
      </c>
      <c r="E197" s="832" t="s">
        <v>1714</v>
      </c>
      <c r="F197" s="832" t="s">
        <v>1762</v>
      </c>
      <c r="G197" s="832" t="s">
        <v>1763</v>
      </c>
      <c r="H197" s="849">
        <v>431</v>
      </c>
      <c r="I197" s="849">
        <v>15516</v>
      </c>
      <c r="J197" s="832">
        <v>1.7694149846048581</v>
      </c>
      <c r="K197" s="832">
        <v>36</v>
      </c>
      <c r="L197" s="849">
        <v>237</v>
      </c>
      <c r="M197" s="849">
        <v>8769</v>
      </c>
      <c r="N197" s="832">
        <v>1</v>
      </c>
      <c r="O197" s="832">
        <v>37</v>
      </c>
      <c r="P197" s="849">
        <v>452</v>
      </c>
      <c r="Q197" s="849">
        <v>16724</v>
      </c>
      <c r="R197" s="837">
        <v>1.9071729957805907</v>
      </c>
      <c r="S197" s="850">
        <v>37</v>
      </c>
    </row>
    <row r="198" spans="1:19" ht="14.4" customHeight="1" x14ac:dyDescent="0.3">
      <c r="A198" s="831" t="s">
        <v>1646</v>
      </c>
      <c r="B198" s="832" t="s">
        <v>1647</v>
      </c>
      <c r="C198" s="832" t="s">
        <v>570</v>
      </c>
      <c r="D198" s="832" t="s">
        <v>851</v>
      </c>
      <c r="E198" s="832" t="s">
        <v>1714</v>
      </c>
      <c r="F198" s="832" t="s">
        <v>1764</v>
      </c>
      <c r="G198" s="832" t="s">
        <v>1765</v>
      </c>
      <c r="H198" s="849">
        <v>99</v>
      </c>
      <c r="I198" s="849">
        <v>58014</v>
      </c>
      <c r="J198" s="832">
        <v>0.67561052300597424</v>
      </c>
      <c r="K198" s="832">
        <v>586</v>
      </c>
      <c r="L198" s="849">
        <v>141</v>
      </c>
      <c r="M198" s="849">
        <v>85869</v>
      </c>
      <c r="N198" s="832">
        <v>1</v>
      </c>
      <c r="O198" s="832">
        <v>609</v>
      </c>
      <c r="P198" s="849">
        <v>124</v>
      </c>
      <c r="Q198" s="849">
        <v>75640</v>
      </c>
      <c r="R198" s="837">
        <v>0.88087668425159249</v>
      </c>
      <c r="S198" s="850">
        <v>610</v>
      </c>
    </row>
    <row r="199" spans="1:19" ht="14.4" customHeight="1" x14ac:dyDescent="0.3">
      <c r="A199" s="831" t="s">
        <v>1646</v>
      </c>
      <c r="B199" s="832" t="s">
        <v>1647</v>
      </c>
      <c r="C199" s="832" t="s">
        <v>570</v>
      </c>
      <c r="D199" s="832" t="s">
        <v>851</v>
      </c>
      <c r="E199" s="832" t="s">
        <v>1714</v>
      </c>
      <c r="F199" s="832" t="s">
        <v>1766</v>
      </c>
      <c r="G199" s="832" t="s">
        <v>1767</v>
      </c>
      <c r="H199" s="849">
        <v>1</v>
      </c>
      <c r="I199" s="849">
        <v>1965</v>
      </c>
      <c r="J199" s="832">
        <v>0.48807749627421759</v>
      </c>
      <c r="K199" s="832">
        <v>1965</v>
      </c>
      <c r="L199" s="849">
        <v>2</v>
      </c>
      <c r="M199" s="849">
        <v>4026</v>
      </c>
      <c r="N199" s="832">
        <v>1</v>
      </c>
      <c r="O199" s="832">
        <v>2013</v>
      </c>
      <c r="P199" s="849"/>
      <c r="Q199" s="849"/>
      <c r="R199" s="837"/>
      <c r="S199" s="850"/>
    </row>
    <row r="200" spans="1:19" ht="14.4" customHeight="1" x14ac:dyDescent="0.3">
      <c r="A200" s="831" t="s">
        <v>1646</v>
      </c>
      <c r="B200" s="832" t="s">
        <v>1647</v>
      </c>
      <c r="C200" s="832" t="s">
        <v>570</v>
      </c>
      <c r="D200" s="832" t="s">
        <v>851</v>
      </c>
      <c r="E200" s="832" t="s">
        <v>1714</v>
      </c>
      <c r="F200" s="832" t="s">
        <v>1768</v>
      </c>
      <c r="G200" s="832" t="s">
        <v>1769</v>
      </c>
      <c r="H200" s="849">
        <v>10</v>
      </c>
      <c r="I200" s="849">
        <v>4210</v>
      </c>
      <c r="J200" s="832">
        <v>0.80282227307398935</v>
      </c>
      <c r="K200" s="832">
        <v>421</v>
      </c>
      <c r="L200" s="849">
        <v>12</v>
      </c>
      <c r="M200" s="849">
        <v>5244</v>
      </c>
      <c r="N200" s="832">
        <v>1</v>
      </c>
      <c r="O200" s="832">
        <v>437</v>
      </c>
      <c r="P200" s="849">
        <v>11</v>
      </c>
      <c r="Q200" s="849">
        <v>4807</v>
      </c>
      <c r="R200" s="837">
        <v>0.91666666666666663</v>
      </c>
      <c r="S200" s="850">
        <v>437</v>
      </c>
    </row>
    <row r="201" spans="1:19" ht="14.4" customHeight="1" x14ac:dyDescent="0.3">
      <c r="A201" s="831" t="s">
        <v>1646</v>
      </c>
      <c r="B201" s="832" t="s">
        <v>1647</v>
      </c>
      <c r="C201" s="832" t="s">
        <v>570</v>
      </c>
      <c r="D201" s="832" t="s">
        <v>851</v>
      </c>
      <c r="E201" s="832" t="s">
        <v>1714</v>
      </c>
      <c r="F201" s="832" t="s">
        <v>1772</v>
      </c>
      <c r="G201" s="832" t="s">
        <v>1773</v>
      </c>
      <c r="H201" s="849">
        <v>351</v>
      </c>
      <c r="I201" s="849">
        <v>454194</v>
      </c>
      <c r="J201" s="832">
        <v>1.2044327529421748</v>
      </c>
      <c r="K201" s="832">
        <v>1294</v>
      </c>
      <c r="L201" s="849">
        <v>281</v>
      </c>
      <c r="M201" s="849">
        <v>377102</v>
      </c>
      <c r="N201" s="832">
        <v>1</v>
      </c>
      <c r="O201" s="832">
        <v>1342</v>
      </c>
      <c r="P201" s="849">
        <v>218</v>
      </c>
      <c r="Q201" s="849">
        <v>292556</v>
      </c>
      <c r="R201" s="837">
        <v>0.77580071174377219</v>
      </c>
      <c r="S201" s="850">
        <v>1342</v>
      </c>
    </row>
    <row r="202" spans="1:19" ht="14.4" customHeight="1" x14ac:dyDescent="0.3">
      <c r="A202" s="831" t="s">
        <v>1646</v>
      </c>
      <c r="B202" s="832" t="s">
        <v>1647</v>
      </c>
      <c r="C202" s="832" t="s">
        <v>570</v>
      </c>
      <c r="D202" s="832" t="s">
        <v>851</v>
      </c>
      <c r="E202" s="832" t="s">
        <v>1714</v>
      </c>
      <c r="F202" s="832" t="s">
        <v>1774</v>
      </c>
      <c r="G202" s="832" t="s">
        <v>1775</v>
      </c>
      <c r="H202" s="849">
        <v>25</v>
      </c>
      <c r="I202" s="849">
        <v>12250</v>
      </c>
      <c r="J202" s="832">
        <v>0.42222452004273947</v>
      </c>
      <c r="K202" s="832">
        <v>490</v>
      </c>
      <c r="L202" s="849">
        <v>57</v>
      </c>
      <c r="M202" s="849">
        <v>29013</v>
      </c>
      <c r="N202" s="832">
        <v>1</v>
      </c>
      <c r="O202" s="832">
        <v>509</v>
      </c>
      <c r="P202" s="849">
        <v>27</v>
      </c>
      <c r="Q202" s="849">
        <v>13743</v>
      </c>
      <c r="R202" s="837">
        <v>0.47368421052631576</v>
      </c>
      <c r="S202" s="850">
        <v>509</v>
      </c>
    </row>
    <row r="203" spans="1:19" ht="14.4" customHeight="1" x14ac:dyDescent="0.3">
      <c r="A203" s="831" t="s">
        <v>1646</v>
      </c>
      <c r="B203" s="832" t="s">
        <v>1647</v>
      </c>
      <c r="C203" s="832" t="s">
        <v>570</v>
      </c>
      <c r="D203" s="832" t="s">
        <v>851</v>
      </c>
      <c r="E203" s="832" t="s">
        <v>1714</v>
      </c>
      <c r="F203" s="832" t="s">
        <v>1776</v>
      </c>
      <c r="G203" s="832" t="s">
        <v>1777</v>
      </c>
      <c r="H203" s="849">
        <v>12</v>
      </c>
      <c r="I203" s="849">
        <v>27096</v>
      </c>
      <c r="J203" s="832">
        <v>0.77561185057964788</v>
      </c>
      <c r="K203" s="832">
        <v>2258</v>
      </c>
      <c r="L203" s="849">
        <v>15</v>
      </c>
      <c r="M203" s="849">
        <v>34935</v>
      </c>
      <c r="N203" s="832">
        <v>1</v>
      </c>
      <c r="O203" s="832">
        <v>2329</v>
      </c>
      <c r="P203" s="849">
        <v>8</v>
      </c>
      <c r="Q203" s="849">
        <v>18640</v>
      </c>
      <c r="R203" s="837">
        <v>0.53356233004150566</v>
      </c>
      <c r="S203" s="850">
        <v>2330</v>
      </c>
    </row>
    <row r="204" spans="1:19" ht="14.4" customHeight="1" x14ac:dyDescent="0.3">
      <c r="A204" s="831" t="s">
        <v>1646</v>
      </c>
      <c r="B204" s="832" t="s">
        <v>1647</v>
      </c>
      <c r="C204" s="832" t="s">
        <v>570</v>
      </c>
      <c r="D204" s="832" t="s">
        <v>851</v>
      </c>
      <c r="E204" s="832" t="s">
        <v>1714</v>
      </c>
      <c r="F204" s="832" t="s">
        <v>1778</v>
      </c>
      <c r="G204" s="832" t="s">
        <v>1779</v>
      </c>
      <c r="H204" s="849">
        <v>6</v>
      </c>
      <c r="I204" s="849">
        <v>15306</v>
      </c>
      <c r="J204" s="832">
        <v>0.41334053470159332</v>
      </c>
      <c r="K204" s="832">
        <v>2551</v>
      </c>
      <c r="L204" s="849">
        <v>14</v>
      </c>
      <c r="M204" s="849">
        <v>37030</v>
      </c>
      <c r="N204" s="832">
        <v>1</v>
      </c>
      <c r="O204" s="832">
        <v>2645</v>
      </c>
      <c r="P204" s="849">
        <v>11</v>
      </c>
      <c r="Q204" s="849">
        <v>29106</v>
      </c>
      <c r="R204" s="837">
        <v>0.78601134215500945</v>
      </c>
      <c r="S204" s="850">
        <v>2646</v>
      </c>
    </row>
    <row r="205" spans="1:19" ht="14.4" customHeight="1" x14ac:dyDescent="0.3">
      <c r="A205" s="831" t="s">
        <v>1646</v>
      </c>
      <c r="B205" s="832" t="s">
        <v>1647</v>
      </c>
      <c r="C205" s="832" t="s">
        <v>570</v>
      </c>
      <c r="D205" s="832" t="s">
        <v>851</v>
      </c>
      <c r="E205" s="832" t="s">
        <v>1714</v>
      </c>
      <c r="F205" s="832" t="s">
        <v>1780</v>
      </c>
      <c r="G205" s="832" t="s">
        <v>1781</v>
      </c>
      <c r="H205" s="849">
        <v>24</v>
      </c>
      <c r="I205" s="849">
        <v>7944</v>
      </c>
      <c r="J205" s="832">
        <v>2.8050847457627119</v>
      </c>
      <c r="K205" s="832">
        <v>331</v>
      </c>
      <c r="L205" s="849">
        <v>8</v>
      </c>
      <c r="M205" s="849">
        <v>2832</v>
      </c>
      <c r="N205" s="832">
        <v>1</v>
      </c>
      <c r="O205" s="832">
        <v>354</v>
      </c>
      <c r="P205" s="849">
        <v>15</v>
      </c>
      <c r="Q205" s="849">
        <v>5325</v>
      </c>
      <c r="R205" s="837">
        <v>1.8802966101694916</v>
      </c>
      <c r="S205" s="850">
        <v>355</v>
      </c>
    </row>
    <row r="206" spans="1:19" ht="14.4" customHeight="1" x14ac:dyDescent="0.3">
      <c r="A206" s="831" t="s">
        <v>1646</v>
      </c>
      <c r="B206" s="832" t="s">
        <v>1647</v>
      </c>
      <c r="C206" s="832" t="s">
        <v>570</v>
      </c>
      <c r="D206" s="832" t="s">
        <v>851</v>
      </c>
      <c r="E206" s="832" t="s">
        <v>1714</v>
      </c>
      <c r="F206" s="832" t="s">
        <v>1782</v>
      </c>
      <c r="G206" s="832" t="s">
        <v>1783</v>
      </c>
      <c r="H206" s="849">
        <v>2</v>
      </c>
      <c r="I206" s="849">
        <v>374</v>
      </c>
      <c r="J206" s="832">
        <v>1.917948717948718</v>
      </c>
      <c r="K206" s="832">
        <v>187</v>
      </c>
      <c r="L206" s="849">
        <v>1</v>
      </c>
      <c r="M206" s="849">
        <v>195</v>
      </c>
      <c r="N206" s="832">
        <v>1</v>
      </c>
      <c r="O206" s="832">
        <v>195</v>
      </c>
      <c r="P206" s="849">
        <v>1</v>
      </c>
      <c r="Q206" s="849">
        <v>195</v>
      </c>
      <c r="R206" s="837">
        <v>1</v>
      </c>
      <c r="S206" s="850">
        <v>195</v>
      </c>
    </row>
    <row r="207" spans="1:19" ht="14.4" customHeight="1" x14ac:dyDescent="0.3">
      <c r="A207" s="831" t="s">
        <v>1646</v>
      </c>
      <c r="B207" s="832" t="s">
        <v>1647</v>
      </c>
      <c r="C207" s="832" t="s">
        <v>570</v>
      </c>
      <c r="D207" s="832" t="s">
        <v>851</v>
      </c>
      <c r="E207" s="832" t="s">
        <v>1714</v>
      </c>
      <c r="F207" s="832" t="s">
        <v>1784</v>
      </c>
      <c r="G207" s="832" t="s">
        <v>1785</v>
      </c>
      <c r="H207" s="849"/>
      <c r="I207" s="849"/>
      <c r="J207" s="832"/>
      <c r="K207" s="832"/>
      <c r="L207" s="849"/>
      <c r="M207" s="849"/>
      <c r="N207" s="832"/>
      <c r="O207" s="832"/>
      <c r="P207" s="849">
        <v>3</v>
      </c>
      <c r="Q207" s="849">
        <v>3108</v>
      </c>
      <c r="R207" s="837"/>
      <c r="S207" s="850">
        <v>1036</v>
      </c>
    </row>
    <row r="208" spans="1:19" ht="14.4" customHeight="1" x14ac:dyDescent="0.3">
      <c r="A208" s="831" t="s">
        <v>1646</v>
      </c>
      <c r="B208" s="832" t="s">
        <v>1647</v>
      </c>
      <c r="C208" s="832" t="s">
        <v>570</v>
      </c>
      <c r="D208" s="832" t="s">
        <v>851</v>
      </c>
      <c r="E208" s="832" t="s">
        <v>1714</v>
      </c>
      <c r="F208" s="832" t="s">
        <v>1786</v>
      </c>
      <c r="G208" s="832" t="s">
        <v>1787</v>
      </c>
      <c r="H208" s="849">
        <v>1</v>
      </c>
      <c r="I208" s="849">
        <v>502</v>
      </c>
      <c r="J208" s="832">
        <v>0.15936507936507938</v>
      </c>
      <c r="K208" s="832">
        <v>502</v>
      </c>
      <c r="L208" s="849">
        <v>6</v>
      </c>
      <c r="M208" s="849">
        <v>3150</v>
      </c>
      <c r="N208" s="832">
        <v>1</v>
      </c>
      <c r="O208" s="832">
        <v>525</v>
      </c>
      <c r="P208" s="849">
        <v>3</v>
      </c>
      <c r="Q208" s="849">
        <v>1575</v>
      </c>
      <c r="R208" s="837">
        <v>0.5</v>
      </c>
      <c r="S208" s="850">
        <v>525</v>
      </c>
    </row>
    <row r="209" spans="1:19" ht="14.4" customHeight="1" x14ac:dyDescent="0.3">
      <c r="A209" s="831" t="s">
        <v>1646</v>
      </c>
      <c r="B209" s="832" t="s">
        <v>1647</v>
      </c>
      <c r="C209" s="832" t="s">
        <v>570</v>
      </c>
      <c r="D209" s="832" t="s">
        <v>851</v>
      </c>
      <c r="E209" s="832" t="s">
        <v>1714</v>
      </c>
      <c r="F209" s="832" t="s">
        <v>1788</v>
      </c>
      <c r="G209" s="832" t="s">
        <v>1789</v>
      </c>
      <c r="H209" s="849">
        <v>1</v>
      </c>
      <c r="I209" s="849">
        <v>134</v>
      </c>
      <c r="J209" s="832"/>
      <c r="K209" s="832">
        <v>134</v>
      </c>
      <c r="L209" s="849"/>
      <c r="M209" s="849"/>
      <c r="N209" s="832"/>
      <c r="O209" s="832"/>
      <c r="P209" s="849"/>
      <c r="Q209" s="849"/>
      <c r="R209" s="837"/>
      <c r="S209" s="850"/>
    </row>
    <row r="210" spans="1:19" ht="14.4" customHeight="1" x14ac:dyDescent="0.3">
      <c r="A210" s="831" t="s">
        <v>1646</v>
      </c>
      <c r="B210" s="832" t="s">
        <v>1647</v>
      </c>
      <c r="C210" s="832" t="s">
        <v>570</v>
      </c>
      <c r="D210" s="832" t="s">
        <v>851</v>
      </c>
      <c r="E210" s="832" t="s">
        <v>1714</v>
      </c>
      <c r="F210" s="832" t="s">
        <v>1796</v>
      </c>
      <c r="G210" s="832" t="s">
        <v>1797</v>
      </c>
      <c r="H210" s="849">
        <v>5</v>
      </c>
      <c r="I210" s="849">
        <v>3475</v>
      </c>
      <c r="J210" s="832">
        <v>0.32265552460538532</v>
      </c>
      <c r="K210" s="832">
        <v>695</v>
      </c>
      <c r="L210" s="849">
        <v>15</v>
      </c>
      <c r="M210" s="849">
        <v>10770</v>
      </c>
      <c r="N210" s="832">
        <v>1</v>
      </c>
      <c r="O210" s="832">
        <v>718</v>
      </c>
      <c r="P210" s="849">
        <v>11</v>
      </c>
      <c r="Q210" s="849">
        <v>7909</v>
      </c>
      <c r="R210" s="837">
        <v>0.73435468895078926</v>
      </c>
      <c r="S210" s="850">
        <v>719</v>
      </c>
    </row>
    <row r="211" spans="1:19" ht="14.4" customHeight="1" x14ac:dyDescent="0.3">
      <c r="A211" s="831" t="s">
        <v>1646</v>
      </c>
      <c r="B211" s="832" t="s">
        <v>1647</v>
      </c>
      <c r="C211" s="832" t="s">
        <v>570</v>
      </c>
      <c r="D211" s="832" t="s">
        <v>852</v>
      </c>
      <c r="E211" s="832" t="s">
        <v>1651</v>
      </c>
      <c r="F211" s="832" t="s">
        <v>1656</v>
      </c>
      <c r="G211" s="832" t="s">
        <v>1657</v>
      </c>
      <c r="H211" s="849">
        <v>660</v>
      </c>
      <c r="I211" s="849">
        <v>3511.2</v>
      </c>
      <c r="J211" s="832">
        <v>5.0747071117007901E-2</v>
      </c>
      <c r="K211" s="832">
        <v>5.3199999999999994</v>
      </c>
      <c r="L211" s="849">
        <v>12872</v>
      </c>
      <c r="M211" s="849">
        <v>69190.2</v>
      </c>
      <c r="N211" s="832">
        <v>1</v>
      </c>
      <c r="O211" s="832">
        <v>5.37524860161591</v>
      </c>
      <c r="P211" s="849">
        <v>10028</v>
      </c>
      <c r="Q211" s="849">
        <v>67675.800000000017</v>
      </c>
      <c r="R211" s="837">
        <v>0.97811250726258947</v>
      </c>
      <c r="S211" s="850">
        <v>6.7486836856800974</v>
      </c>
    </row>
    <row r="212" spans="1:19" ht="14.4" customHeight="1" x14ac:dyDescent="0.3">
      <c r="A212" s="831" t="s">
        <v>1646</v>
      </c>
      <c r="B212" s="832" t="s">
        <v>1647</v>
      </c>
      <c r="C212" s="832" t="s">
        <v>570</v>
      </c>
      <c r="D212" s="832" t="s">
        <v>852</v>
      </c>
      <c r="E212" s="832" t="s">
        <v>1651</v>
      </c>
      <c r="F212" s="832" t="s">
        <v>1663</v>
      </c>
      <c r="G212" s="832" t="s">
        <v>1664</v>
      </c>
      <c r="H212" s="849">
        <v>349476</v>
      </c>
      <c r="I212" s="849">
        <v>1993258.6899999997</v>
      </c>
      <c r="J212" s="832">
        <v>0.90341464682365669</v>
      </c>
      <c r="K212" s="832">
        <v>5.7035638784923703</v>
      </c>
      <c r="L212" s="849">
        <v>363163</v>
      </c>
      <c r="M212" s="849">
        <v>2206360.8299999996</v>
      </c>
      <c r="N212" s="832">
        <v>1</v>
      </c>
      <c r="O212" s="832">
        <v>6.0754009356680045</v>
      </c>
      <c r="P212" s="849">
        <v>361991</v>
      </c>
      <c r="Q212" s="849">
        <v>1917061.4699999995</v>
      </c>
      <c r="R212" s="837">
        <v>0.86887939811730608</v>
      </c>
      <c r="S212" s="850">
        <v>5.2958815826912806</v>
      </c>
    </row>
    <row r="213" spans="1:19" ht="14.4" customHeight="1" x14ac:dyDescent="0.3">
      <c r="A213" s="831" t="s">
        <v>1646</v>
      </c>
      <c r="B213" s="832" t="s">
        <v>1647</v>
      </c>
      <c r="C213" s="832" t="s">
        <v>570</v>
      </c>
      <c r="D213" s="832" t="s">
        <v>852</v>
      </c>
      <c r="E213" s="832" t="s">
        <v>1651</v>
      </c>
      <c r="F213" s="832" t="s">
        <v>1665</v>
      </c>
      <c r="G213" s="832" t="s">
        <v>1666</v>
      </c>
      <c r="H213" s="849">
        <v>51</v>
      </c>
      <c r="I213" s="849">
        <v>429.42</v>
      </c>
      <c r="J213" s="832">
        <v>9.3375314751916766E-2</v>
      </c>
      <c r="K213" s="832">
        <v>8.42</v>
      </c>
      <c r="L213" s="849">
        <v>510</v>
      </c>
      <c r="M213" s="849">
        <v>4598.8600000000006</v>
      </c>
      <c r="N213" s="832">
        <v>1</v>
      </c>
      <c r="O213" s="832">
        <v>9.0173725490196084</v>
      </c>
      <c r="P213" s="849">
        <v>769</v>
      </c>
      <c r="Q213" s="849">
        <v>7028.6600000000008</v>
      </c>
      <c r="R213" s="837">
        <v>1.528348329803473</v>
      </c>
      <c r="S213" s="850">
        <v>9.14</v>
      </c>
    </row>
    <row r="214" spans="1:19" ht="14.4" customHeight="1" x14ac:dyDescent="0.3">
      <c r="A214" s="831" t="s">
        <v>1646</v>
      </c>
      <c r="B214" s="832" t="s">
        <v>1647</v>
      </c>
      <c r="C214" s="832" t="s">
        <v>570</v>
      </c>
      <c r="D214" s="832" t="s">
        <v>852</v>
      </c>
      <c r="E214" s="832" t="s">
        <v>1651</v>
      </c>
      <c r="F214" s="832" t="s">
        <v>1671</v>
      </c>
      <c r="G214" s="832" t="s">
        <v>1672</v>
      </c>
      <c r="H214" s="849">
        <v>1400</v>
      </c>
      <c r="I214" s="849">
        <v>26334</v>
      </c>
      <c r="J214" s="832"/>
      <c r="K214" s="832">
        <v>18.809999999999999</v>
      </c>
      <c r="L214" s="849"/>
      <c r="M214" s="849"/>
      <c r="N214" s="832"/>
      <c r="O214" s="832"/>
      <c r="P214" s="849"/>
      <c r="Q214" s="849"/>
      <c r="R214" s="837"/>
      <c r="S214" s="850"/>
    </row>
    <row r="215" spans="1:19" ht="14.4" customHeight="1" x14ac:dyDescent="0.3">
      <c r="A215" s="831" t="s">
        <v>1646</v>
      </c>
      <c r="B215" s="832" t="s">
        <v>1647</v>
      </c>
      <c r="C215" s="832" t="s">
        <v>570</v>
      </c>
      <c r="D215" s="832" t="s">
        <v>852</v>
      </c>
      <c r="E215" s="832" t="s">
        <v>1651</v>
      </c>
      <c r="F215" s="832" t="s">
        <v>1675</v>
      </c>
      <c r="G215" s="832" t="s">
        <v>1676</v>
      </c>
      <c r="H215" s="849">
        <v>1000</v>
      </c>
      <c r="I215" s="849">
        <v>6620</v>
      </c>
      <c r="J215" s="832"/>
      <c r="K215" s="832">
        <v>6.62</v>
      </c>
      <c r="L215" s="849"/>
      <c r="M215" s="849"/>
      <c r="N215" s="832"/>
      <c r="O215" s="832"/>
      <c r="P215" s="849"/>
      <c r="Q215" s="849"/>
      <c r="R215" s="837"/>
      <c r="S215" s="850"/>
    </row>
    <row r="216" spans="1:19" ht="14.4" customHeight="1" x14ac:dyDescent="0.3">
      <c r="A216" s="831" t="s">
        <v>1646</v>
      </c>
      <c r="B216" s="832" t="s">
        <v>1647</v>
      </c>
      <c r="C216" s="832" t="s">
        <v>570</v>
      </c>
      <c r="D216" s="832" t="s">
        <v>852</v>
      </c>
      <c r="E216" s="832" t="s">
        <v>1651</v>
      </c>
      <c r="F216" s="832" t="s">
        <v>1677</v>
      </c>
      <c r="G216" s="832" t="s">
        <v>1678</v>
      </c>
      <c r="H216" s="849">
        <v>6580</v>
      </c>
      <c r="I216" s="849">
        <v>130092.40000000001</v>
      </c>
      <c r="J216" s="832">
        <v>0.86875572888055674</v>
      </c>
      <c r="K216" s="832">
        <v>19.770881458966567</v>
      </c>
      <c r="L216" s="849">
        <v>7407</v>
      </c>
      <c r="M216" s="849">
        <v>149745.65999999997</v>
      </c>
      <c r="N216" s="832">
        <v>1</v>
      </c>
      <c r="O216" s="832">
        <v>20.216776022681245</v>
      </c>
      <c r="P216" s="849"/>
      <c r="Q216" s="849"/>
      <c r="R216" s="837"/>
      <c r="S216" s="850"/>
    </row>
    <row r="217" spans="1:19" ht="14.4" customHeight="1" x14ac:dyDescent="0.3">
      <c r="A217" s="831" t="s">
        <v>1646</v>
      </c>
      <c r="B217" s="832" t="s">
        <v>1647</v>
      </c>
      <c r="C217" s="832" t="s">
        <v>570</v>
      </c>
      <c r="D217" s="832" t="s">
        <v>852</v>
      </c>
      <c r="E217" s="832" t="s">
        <v>1651</v>
      </c>
      <c r="F217" s="832" t="s">
        <v>1683</v>
      </c>
      <c r="G217" s="832" t="s">
        <v>1684</v>
      </c>
      <c r="H217" s="849">
        <v>1</v>
      </c>
      <c r="I217" s="849">
        <v>2193.58</v>
      </c>
      <c r="J217" s="832">
        <v>1.635038929427331E-2</v>
      </c>
      <c r="K217" s="832">
        <v>2193.58</v>
      </c>
      <c r="L217" s="849">
        <v>62</v>
      </c>
      <c r="M217" s="849">
        <v>134160.72000000003</v>
      </c>
      <c r="N217" s="832">
        <v>1</v>
      </c>
      <c r="O217" s="832">
        <v>2163.8825806451619</v>
      </c>
      <c r="P217" s="849">
        <v>51</v>
      </c>
      <c r="Q217" s="849">
        <v>101978.98999999996</v>
      </c>
      <c r="R217" s="837">
        <v>0.76012554196190907</v>
      </c>
      <c r="S217" s="850">
        <v>1999.5880392156855</v>
      </c>
    </row>
    <row r="218" spans="1:19" ht="14.4" customHeight="1" x14ac:dyDescent="0.3">
      <c r="A218" s="831" t="s">
        <v>1646</v>
      </c>
      <c r="B218" s="832" t="s">
        <v>1647</v>
      </c>
      <c r="C218" s="832" t="s">
        <v>570</v>
      </c>
      <c r="D218" s="832" t="s">
        <v>852</v>
      </c>
      <c r="E218" s="832" t="s">
        <v>1651</v>
      </c>
      <c r="F218" s="832" t="s">
        <v>1687</v>
      </c>
      <c r="G218" s="832" t="s">
        <v>1688</v>
      </c>
      <c r="H218" s="849">
        <v>107442</v>
      </c>
      <c r="I218" s="849">
        <v>365332.59</v>
      </c>
      <c r="J218" s="832">
        <v>0.58975747067917372</v>
      </c>
      <c r="K218" s="832">
        <v>3.4002772658736808</v>
      </c>
      <c r="L218" s="849">
        <v>152203</v>
      </c>
      <c r="M218" s="849">
        <v>619462.42000000004</v>
      </c>
      <c r="N218" s="832">
        <v>1</v>
      </c>
      <c r="O218" s="832">
        <v>4.0699750990453545</v>
      </c>
      <c r="P218" s="849">
        <v>137535</v>
      </c>
      <c r="Q218" s="849">
        <v>516962.13</v>
      </c>
      <c r="R218" s="837">
        <v>0.83453348146607498</v>
      </c>
      <c r="S218" s="850">
        <v>3.7587678045588397</v>
      </c>
    </row>
    <row r="219" spans="1:19" ht="14.4" customHeight="1" x14ac:dyDescent="0.3">
      <c r="A219" s="831" t="s">
        <v>1646</v>
      </c>
      <c r="B219" s="832" t="s">
        <v>1647</v>
      </c>
      <c r="C219" s="832" t="s">
        <v>570</v>
      </c>
      <c r="D219" s="832" t="s">
        <v>852</v>
      </c>
      <c r="E219" s="832" t="s">
        <v>1651</v>
      </c>
      <c r="F219" s="832" t="s">
        <v>1689</v>
      </c>
      <c r="G219" s="832" t="s">
        <v>1690</v>
      </c>
      <c r="H219" s="849"/>
      <c r="I219" s="849"/>
      <c r="J219" s="832"/>
      <c r="K219" s="832"/>
      <c r="L219" s="849"/>
      <c r="M219" s="849"/>
      <c r="N219" s="832"/>
      <c r="O219" s="832"/>
      <c r="P219" s="849">
        <v>9328</v>
      </c>
      <c r="Q219" s="849">
        <v>57926.880000000005</v>
      </c>
      <c r="R219" s="837"/>
      <c r="S219" s="850">
        <v>6.2100000000000009</v>
      </c>
    </row>
    <row r="220" spans="1:19" ht="14.4" customHeight="1" x14ac:dyDescent="0.3">
      <c r="A220" s="831" t="s">
        <v>1646</v>
      </c>
      <c r="B220" s="832" t="s">
        <v>1647</v>
      </c>
      <c r="C220" s="832" t="s">
        <v>570</v>
      </c>
      <c r="D220" s="832" t="s">
        <v>852</v>
      </c>
      <c r="E220" s="832" t="s">
        <v>1651</v>
      </c>
      <c r="F220" s="832" t="s">
        <v>1697</v>
      </c>
      <c r="G220" s="832" t="s">
        <v>1698</v>
      </c>
      <c r="H220" s="849">
        <v>540</v>
      </c>
      <c r="I220" s="849">
        <v>89834.4</v>
      </c>
      <c r="J220" s="832"/>
      <c r="K220" s="832">
        <v>166.35999999999999</v>
      </c>
      <c r="L220" s="849"/>
      <c r="M220" s="849"/>
      <c r="N220" s="832"/>
      <c r="O220" s="832"/>
      <c r="P220" s="849"/>
      <c r="Q220" s="849"/>
      <c r="R220" s="837"/>
      <c r="S220" s="850"/>
    </row>
    <row r="221" spans="1:19" ht="14.4" customHeight="1" x14ac:dyDescent="0.3">
      <c r="A221" s="831" t="s">
        <v>1646</v>
      </c>
      <c r="B221" s="832" t="s">
        <v>1647</v>
      </c>
      <c r="C221" s="832" t="s">
        <v>570</v>
      </c>
      <c r="D221" s="832" t="s">
        <v>852</v>
      </c>
      <c r="E221" s="832" t="s">
        <v>1651</v>
      </c>
      <c r="F221" s="832" t="s">
        <v>1699</v>
      </c>
      <c r="G221" s="832" t="s">
        <v>1700</v>
      </c>
      <c r="H221" s="849">
        <v>100</v>
      </c>
      <c r="I221" s="849">
        <v>2024</v>
      </c>
      <c r="J221" s="832"/>
      <c r="K221" s="832">
        <v>20.239999999999998</v>
      </c>
      <c r="L221" s="849"/>
      <c r="M221" s="849"/>
      <c r="N221" s="832"/>
      <c r="O221" s="832"/>
      <c r="P221" s="849"/>
      <c r="Q221" s="849"/>
      <c r="R221" s="837"/>
      <c r="S221" s="850"/>
    </row>
    <row r="222" spans="1:19" ht="14.4" customHeight="1" x14ac:dyDescent="0.3">
      <c r="A222" s="831" t="s">
        <v>1646</v>
      </c>
      <c r="B222" s="832" t="s">
        <v>1647</v>
      </c>
      <c r="C222" s="832" t="s">
        <v>570</v>
      </c>
      <c r="D222" s="832" t="s">
        <v>852</v>
      </c>
      <c r="E222" s="832" t="s">
        <v>1651</v>
      </c>
      <c r="F222" s="832" t="s">
        <v>1649</v>
      </c>
      <c r="G222" s="832"/>
      <c r="H222" s="849"/>
      <c r="I222" s="849"/>
      <c r="J222" s="832"/>
      <c r="K222" s="832"/>
      <c r="L222" s="849">
        <v>0.5</v>
      </c>
      <c r="M222" s="849">
        <v>6203.02</v>
      </c>
      <c r="N222" s="832">
        <v>1</v>
      </c>
      <c r="O222" s="832">
        <v>12406.04</v>
      </c>
      <c r="P222" s="849"/>
      <c r="Q222" s="849"/>
      <c r="R222" s="837"/>
      <c r="S222" s="850"/>
    </row>
    <row r="223" spans="1:19" ht="14.4" customHeight="1" x14ac:dyDescent="0.3">
      <c r="A223" s="831" t="s">
        <v>1646</v>
      </c>
      <c r="B223" s="832" t="s">
        <v>1647</v>
      </c>
      <c r="C223" s="832" t="s">
        <v>570</v>
      </c>
      <c r="D223" s="832" t="s">
        <v>852</v>
      </c>
      <c r="E223" s="832" t="s">
        <v>1651</v>
      </c>
      <c r="F223" s="832" t="s">
        <v>1706</v>
      </c>
      <c r="G223" s="832" t="s">
        <v>1707</v>
      </c>
      <c r="H223" s="849"/>
      <c r="I223" s="849"/>
      <c r="J223" s="832"/>
      <c r="K223" s="832"/>
      <c r="L223" s="849"/>
      <c r="M223" s="849"/>
      <c r="N223" s="832"/>
      <c r="O223" s="832"/>
      <c r="P223" s="849">
        <v>1</v>
      </c>
      <c r="Q223" s="849">
        <v>108562.2</v>
      </c>
      <c r="R223" s="837"/>
      <c r="S223" s="850">
        <v>108562.2</v>
      </c>
    </row>
    <row r="224" spans="1:19" ht="14.4" customHeight="1" x14ac:dyDescent="0.3">
      <c r="A224" s="831" t="s">
        <v>1646</v>
      </c>
      <c r="B224" s="832" t="s">
        <v>1647</v>
      </c>
      <c r="C224" s="832" t="s">
        <v>570</v>
      </c>
      <c r="D224" s="832" t="s">
        <v>852</v>
      </c>
      <c r="E224" s="832" t="s">
        <v>1714</v>
      </c>
      <c r="F224" s="832" t="s">
        <v>1715</v>
      </c>
      <c r="G224" s="832" t="s">
        <v>1716</v>
      </c>
      <c r="H224" s="849">
        <v>10</v>
      </c>
      <c r="I224" s="849">
        <v>350</v>
      </c>
      <c r="J224" s="832">
        <v>1.5765765765765767</v>
      </c>
      <c r="K224" s="832">
        <v>35</v>
      </c>
      <c r="L224" s="849">
        <v>6</v>
      </c>
      <c r="M224" s="849">
        <v>222</v>
      </c>
      <c r="N224" s="832">
        <v>1</v>
      </c>
      <c r="O224" s="832">
        <v>37</v>
      </c>
      <c r="P224" s="849">
        <v>2</v>
      </c>
      <c r="Q224" s="849">
        <v>74</v>
      </c>
      <c r="R224" s="837">
        <v>0.33333333333333331</v>
      </c>
      <c r="S224" s="850">
        <v>37</v>
      </c>
    </row>
    <row r="225" spans="1:19" ht="14.4" customHeight="1" x14ac:dyDescent="0.3">
      <c r="A225" s="831" t="s">
        <v>1646</v>
      </c>
      <c r="B225" s="832" t="s">
        <v>1647</v>
      </c>
      <c r="C225" s="832" t="s">
        <v>570</v>
      </c>
      <c r="D225" s="832" t="s">
        <v>852</v>
      </c>
      <c r="E225" s="832" t="s">
        <v>1714</v>
      </c>
      <c r="F225" s="832" t="s">
        <v>1717</v>
      </c>
      <c r="G225" s="832" t="s">
        <v>1718</v>
      </c>
      <c r="H225" s="849">
        <v>150</v>
      </c>
      <c r="I225" s="849">
        <v>63600</v>
      </c>
      <c r="J225" s="832">
        <v>1.0479313242490649</v>
      </c>
      <c r="K225" s="832">
        <v>424</v>
      </c>
      <c r="L225" s="849">
        <v>137</v>
      </c>
      <c r="M225" s="849">
        <v>60691</v>
      </c>
      <c r="N225" s="832">
        <v>1</v>
      </c>
      <c r="O225" s="832">
        <v>443</v>
      </c>
      <c r="P225" s="849">
        <v>146</v>
      </c>
      <c r="Q225" s="849">
        <v>64824</v>
      </c>
      <c r="R225" s="837">
        <v>1.0680990591685753</v>
      </c>
      <c r="S225" s="850">
        <v>444</v>
      </c>
    </row>
    <row r="226" spans="1:19" ht="14.4" customHeight="1" x14ac:dyDescent="0.3">
      <c r="A226" s="831" t="s">
        <v>1646</v>
      </c>
      <c r="B226" s="832" t="s">
        <v>1647</v>
      </c>
      <c r="C226" s="832" t="s">
        <v>570</v>
      </c>
      <c r="D226" s="832" t="s">
        <v>852</v>
      </c>
      <c r="E226" s="832" t="s">
        <v>1714</v>
      </c>
      <c r="F226" s="832" t="s">
        <v>1721</v>
      </c>
      <c r="G226" s="832" t="s">
        <v>1722</v>
      </c>
      <c r="H226" s="849"/>
      <c r="I226" s="849"/>
      <c r="J226" s="832"/>
      <c r="K226" s="832"/>
      <c r="L226" s="849"/>
      <c r="M226" s="849"/>
      <c r="N226" s="832"/>
      <c r="O226" s="832"/>
      <c r="P226" s="849">
        <v>1</v>
      </c>
      <c r="Q226" s="849">
        <v>352</v>
      </c>
      <c r="R226" s="837"/>
      <c r="S226" s="850">
        <v>352</v>
      </c>
    </row>
    <row r="227" spans="1:19" ht="14.4" customHeight="1" x14ac:dyDescent="0.3">
      <c r="A227" s="831" t="s">
        <v>1646</v>
      </c>
      <c r="B227" s="832" t="s">
        <v>1647</v>
      </c>
      <c r="C227" s="832" t="s">
        <v>570</v>
      </c>
      <c r="D227" s="832" t="s">
        <v>852</v>
      </c>
      <c r="E227" s="832" t="s">
        <v>1714</v>
      </c>
      <c r="F227" s="832" t="s">
        <v>994</v>
      </c>
      <c r="G227" s="832" t="s">
        <v>1727</v>
      </c>
      <c r="H227" s="849">
        <v>1</v>
      </c>
      <c r="I227" s="849">
        <v>1672</v>
      </c>
      <c r="J227" s="832"/>
      <c r="K227" s="832">
        <v>1672</v>
      </c>
      <c r="L227" s="849"/>
      <c r="M227" s="849"/>
      <c r="N227" s="832"/>
      <c r="O227" s="832"/>
      <c r="P227" s="849"/>
      <c r="Q227" s="849"/>
      <c r="R227" s="837"/>
      <c r="S227" s="850"/>
    </row>
    <row r="228" spans="1:19" ht="14.4" customHeight="1" x14ac:dyDescent="0.3">
      <c r="A228" s="831" t="s">
        <v>1646</v>
      </c>
      <c r="B228" s="832" t="s">
        <v>1647</v>
      </c>
      <c r="C228" s="832" t="s">
        <v>570</v>
      </c>
      <c r="D228" s="832" t="s">
        <v>852</v>
      </c>
      <c r="E228" s="832" t="s">
        <v>1714</v>
      </c>
      <c r="F228" s="832" t="s">
        <v>1736</v>
      </c>
      <c r="G228" s="832" t="s">
        <v>1737</v>
      </c>
      <c r="H228" s="849">
        <v>2</v>
      </c>
      <c r="I228" s="849">
        <v>2782</v>
      </c>
      <c r="J228" s="832">
        <v>0.277727862633523</v>
      </c>
      <c r="K228" s="832">
        <v>1391</v>
      </c>
      <c r="L228" s="849">
        <v>7</v>
      </c>
      <c r="M228" s="849">
        <v>10017</v>
      </c>
      <c r="N228" s="832">
        <v>1</v>
      </c>
      <c r="O228" s="832">
        <v>1431</v>
      </c>
      <c r="P228" s="849">
        <v>11</v>
      </c>
      <c r="Q228" s="849">
        <v>15741</v>
      </c>
      <c r="R228" s="837">
        <v>1.5714285714285714</v>
      </c>
      <c r="S228" s="850">
        <v>1431</v>
      </c>
    </row>
    <row r="229" spans="1:19" ht="14.4" customHeight="1" x14ac:dyDescent="0.3">
      <c r="A229" s="831" t="s">
        <v>1646</v>
      </c>
      <c r="B229" s="832" t="s">
        <v>1647</v>
      </c>
      <c r="C229" s="832" t="s">
        <v>570</v>
      </c>
      <c r="D229" s="832" t="s">
        <v>852</v>
      </c>
      <c r="E229" s="832" t="s">
        <v>1714</v>
      </c>
      <c r="F229" s="832" t="s">
        <v>1742</v>
      </c>
      <c r="G229" s="832" t="s">
        <v>1743</v>
      </c>
      <c r="H229" s="849">
        <v>3</v>
      </c>
      <c r="I229" s="849">
        <v>3531</v>
      </c>
      <c r="J229" s="832">
        <v>0.11643858202802967</v>
      </c>
      <c r="K229" s="832">
        <v>1177</v>
      </c>
      <c r="L229" s="849">
        <v>25</v>
      </c>
      <c r="M229" s="849">
        <v>30325</v>
      </c>
      <c r="N229" s="832">
        <v>1</v>
      </c>
      <c r="O229" s="832">
        <v>1213</v>
      </c>
      <c r="P229" s="849">
        <v>14</v>
      </c>
      <c r="Q229" s="849">
        <v>16982</v>
      </c>
      <c r="R229" s="837">
        <v>0.56000000000000005</v>
      </c>
      <c r="S229" s="850">
        <v>1213</v>
      </c>
    </row>
    <row r="230" spans="1:19" ht="14.4" customHeight="1" x14ac:dyDescent="0.3">
      <c r="A230" s="831" t="s">
        <v>1646</v>
      </c>
      <c r="B230" s="832" t="s">
        <v>1647</v>
      </c>
      <c r="C230" s="832" t="s">
        <v>570</v>
      </c>
      <c r="D230" s="832" t="s">
        <v>852</v>
      </c>
      <c r="E230" s="832" t="s">
        <v>1714</v>
      </c>
      <c r="F230" s="832" t="s">
        <v>1746</v>
      </c>
      <c r="G230" s="832" t="s">
        <v>1747</v>
      </c>
      <c r="H230" s="849">
        <v>1</v>
      </c>
      <c r="I230" s="849">
        <v>658</v>
      </c>
      <c r="J230" s="832">
        <v>1.5839772754627959E-2</v>
      </c>
      <c r="K230" s="832">
        <v>658</v>
      </c>
      <c r="L230" s="849">
        <v>61</v>
      </c>
      <c r="M230" s="849">
        <v>41541</v>
      </c>
      <c r="N230" s="832">
        <v>1</v>
      </c>
      <c r="O230" s="832">
        <v>681</v>
      </c>
      <c r="P230" s="849">
        <v>51</v>
      </c>
      <c r="Q230" s="849">
        <v>34782</v>
      </c>
      <c r="R230" s="837">
        <v>0.83729327652199037</v>
      </c>
      <c r="S230" s="850">
        <v>682</v>
      </c>
    </row>
    <row r="231" spans="1:19" ht="14.4" customHeight="1" x14ac:dyDescent="0.3">
      <c r="A231" s="831" t="s">
        <v>1646</v>
      </c>
      <c r="B231" s="832" t="s">
        <v>1647</v>
      </c>
      <c r="C231" s="832" t="s">
        <v>570</v>
      </c>
      <c r="D231" s="832" t="s">
        <v>852</v>
      </c>
      <c r="E231" s="832" t="s">
        <v>1714</v>
      </c>
      <c r="F231" s="832" t="s">
        <v>1748</v>
      </c>
      <c r="G231" s="832" t="s">
        <v>1749</v>
      </c>
      <c r="H231" s="849">
        <v>1</v>
      </c>
      <c r="I231" s="849">
        <v>689</v>
      </c>
      <c r="J231" s="832"/>
      <c r="K231" s="832">
        <v>689</v>
      </c>
      <c r="L231" s="849"/>
      <c r="M231" s="849"/>
      <c r="N231" s="832"/>
      <c r="O231" s="832"/>
      <c r="P231" s="849"/>
      <c r="Q231" s="849"/>
      <c r="R231" s="837"/>
      <c r="S231" s="850"/>
    </row>
    <row r="232" spans="1:19" ht="14.4" customHeight="1" x14ac:dyDescent="0.3">
      <c r="A232" s="831" t="s">
        <v>1646</v>
      </c>
      <c r="B232" s="832" t="s">
        <v>1647</v>
      </c>
      <c r="C232" s="832" t="s">
        <v>570</v>
      </c>
      <c r="D232" s="832" t="s">
        <v>852</v>
      </c>
      <c r="E232" s="832" t="s">
        <v>1714</v>
      </c>
      <c r="F232" s="832" t="s">
        <v>1750</v>
      </c>
      <c r="G232" s="832" t="s">
        <v>1751</v>
      </c>
      <c r="H232" s="849">
        <v>2</v>
      </c>
      <c r="I232" s="849">
        <v>5086</v>
      </c>
      <c r="J232" s="832"/>
      <c r="K232" s="832">
        <v>2543</v>
      </c>
      <c r="L232" s="849"/>
      <c r="M232" s="849"/>
      <c r="N232" s="832"/>
      <c r="O232" s="832"/>
      <c r="P232" s="849">
        <v>4</v>
      </c>
      <c r="Q232" s="849">
        <v>10552</v>
      </c>
      <c r="R232" s="837"/>
      <c r="S232" s="850">
        <v>2638</v>
      </c>
    </row>
    <row r="233" spans="1:19" ht="14.4" customHeight="1" x14ac:dyDescent="0.3">
      <c r="A233" s="831" t="s">
        <v>1646</v>
      </c>
      <c r="B233" s="832" t="s">
        <v>1647</v>
      </c>
      <c r="C233" s="832" t="s">
        <v>570</v>
      </c>
      <c r="D233" s="832" t="s">
        <v>852</v>
      </c>
      <c r="E233" s="832" t="s">
        <v>1714</v>
      </c>
      <c r="F233" s="832" t="s">
        <v>1752</v>
      </c>
      <c r="G233" s="832" t="s">
        <v>1753</v>
      </c>
      <c r="H233" s="849">
        <v>1519</v>
      </c>
      <c r="I233" s="849">
        <v>2676478</v>
      </c>
      <c r="J233" s="832">
        <v>0.79834691762179255</v>
      </c>
      <c r="K233" s="832">
        <v>1762</v>
      </c>
      <c r="L233" s="849">
        <v>1837</v>
      </c>
      <c r="M233" s="849">
        <v>3352525</v>
      </c>
      <c r="N233" s="832">
        <v>1</v>
      </c>
      <c r="O233" s="832">
        <v>1825</v>
      </c>
      <c r="P233" s="849">
        <v>1679</v>
      </c>
      <c r="Q233" s="849">
        <v>3064175</v>
      </c>
      <c r="R233" s="837">
        <v>0.91399020141535114</v>
      </c>
      <c r="S233" s="850">
        <v>1825</v>
      </c>
    </row>
    <row r="234" spans="1:19" ht="14.4" customHeight="1" x14ac:dyDescent="0.3">
      <c r="A234" s="831" t="s">
        <v>1646</v>
      </c>
      <c r="B234" s="832" t="s">
        <v>1647</v>
      </c>
      <c r="C234" s="832" t="s">
        <v>570</v>
      </c>
      <c r="D234" s="832" t="s">
        <v>852</v>
      </c>
      <c r="E234" s="832" t="s">
        <v>1714</v>
      </c>
      <c r="F234" s="832" t="s">
        <v>1754</v>
      </c>
      <c r="G234" s="832" t="s">
        <v>1755</v>
      </c>
      <c r="H234" s="849">
        <v>937</v>
      </c>
      <c r="I234" s="849">
        <v>386981</v>
      </c>
      <c r="J234" s="832">
        <v>0.91765372640245479</v>
      </c>
      <c r="K234" s="832">
        <v>413</v>
      </c>
      <c r="L234" s="849">
        <v>983</v>
      </c>
      <c r="M234" s="849">
        <v>421707</v>
      </c>
      <c r="N234" s="832">
        <v>1</v>
      </c>
      <c r="O234" s="832">
        <v>429</v>
      </c>
      <c r="P234" s="849">
        <v>938</v>
      </c>
      <c r="Q234" s="849">
        <v>402402</v>
      </c>
      <c r="R234" s="837">
        <v>0.95422177009155651</v>
      </c>
      <c r="S234" s="850">
        <v>429</v>
      </c>
    </row>
    <row r="235" spans="1:19" ht="14.4" customHeight="1" x14ac:dyDescent="0.3">
      <c r="A235" s="831" t="s">
        <v>1646</v>
      </c>
      <c r="B235" s="832" t="s">
        <v>1647</v>
      </c>
      <c r="C235" s="832" t="s">
        <v>570</v>
      </c>
      <c r="D235" s="832" t="s">
        <v>852</v>
      </c>
      <c r="E235" s="832" t="s">
        <v>1714</v>
      </c>
      <c r="F235" s="832" t="s">
        <v>1764</v>
      </c>
      <c r="G235" s="832" t="s">
        <v>1765</v>
      </c>
      <c r="H235" s="849">
        <v>387</v>
      </c>
      <c r="I235" s="849">
        <v>226782</v>
      </c>
      <c r="J235" s="832">
        <v>0.85409228544312377</v>
      </c>
      <c r="K235" s="832">
        <v>586</v>
      </c>
      <c r="L235" s="849">
        <v>436</v>
      </c>
      <c r="M235" s="849">
        <v>265524</v>
      </c>
      <c r="N235" s="832">
        <v>1</v>
      </c>
      <c r="O235" s="832">
        <v>609</v>
      </c>
      <c r="P235" s="849">
        <v>417</v>
      </c>
      <c r="Q235" s="849">
        <v>254370</v>
      </c>
      <c r="R235" s="837">
        <v>0.95799249785330143</v>
      </c>
      <c r="S235" s="850">
        <v>610</v>
      </c>
    </row>
    <row r="236" spans="1:19" ht="14.4" customHeight="1" x14ac:dyDescent="0.3">
      <c r="A236" s="831" t="s">
        <v>1646</v>
      </c>
      <c r="B236" s="832" t="s">
        <v>1647</v>
      </c>
      <c r="C236" s="832" t="s">
        <v>570</v>
      </c>
      <c r="D236" s="832" t="s">
        <v>852</v>
      </c>
      <c r="E236" s="832" t="s">
        <v>1714</v>
      </c>
      <c r="F236" s="832" t="s">
        <v>1772</v>
      </c>
      <c r="G236" s="832" t="s">
        <v>1773</v>
      </c>
      <c r="H236" s="849">
        <v>157</v>
      </c>
      <c r="I236" s="849">
        <v>203158</v>
      </c>
      <c r="J236" s="832">
        <v>0.67885426343119504</v>
      </c>
      <c r="K236" s="832">
        <v>1294</v>
      </c>
      <c r="L236" s="849">
        <v>223</v>
      </c>
      <c r="M236" s="849">
        <v>299266</v>
      </c>
      <c r="N236" s="832">
        <v>1</v>
      </c>
      <c r="O236" s="832">
        <v>1342</v>
      </c>
      <c r="P236" s="849">
        <v>199</v>
      </c>
      <c r="Q236" s="849">
        <v>267058</v>
      </c>
      <c r="R236" s="837">
        <v>0.8923766816143498</v>
      </c>
      <c r="S236" s="850">
        <v>1342</v>
      </c>
    </row>
    <row r="237" spans="1:19" ht="14.4" customHeight="1" x14ac:dyDescent="0.3">
      <c r="A237" s="831" t="s">
        <v>1646</v>
      </c>
      <c r="B237" s="832" t="s">
        <v>1647</v>
      </c>
      <c r="C237" s="832" t="s">
        <v>570</v>
      </c>
      <c r="D237" s="832" t="s">
        <v>852</v>
      </c>
      <c r="E237" s="832" t="s">
        <v>1714</v>
      </c>
      <c r="F237" s="832" t="s">
        <v>1774</v>
      </c>
      <c r="G237" s="832" t="s">
        <v>1775</v>
      </c>
      <c r="H237" s="849">
        <v>4</v>
      </c>
      <c r="I237" s="849">
        <v>1960</v>
      </c>
      <c r="J237" s="832">
        <v>5.3481772538746995E-2</v>
      </c>
      <c r="K237" s="832">
        <v>490</v>
      </c>
      <c r="L237" s="849">
        <v>72</v>
      </c>
      <c r="M237" s="849">
        <v>36648</v>
      </c>
      <c r="N237" s="832">
        <v>1</v>
      </c>
      <c r="O237" s="832">
        <v>509</v>
      </c>
      <c r="P237" s="849">
        <v>55</v>
      </c>
      <c r="Q237" s="849">
        <v>27995</v>
      </c>
      <c r="R237" s="837">
        <v>0.76388888888888884</v>
      </c>
      <c r="S237" s="850">
        <v>509</v>
      </c>
    </row>
    <row r="238" spans="1:19" ht="14.4" customHeight="1" x14ac:dyDescent="0.3">
      <c r="A238" s="831" t="s">
        <v>1646</v>
      </c>
      <c r="B238" s="832" t="s">
        <v>1647</v>
      </c>
      <c r="C238" s="832" t="s">
        <v>570</v>
      </c>
      <c r="D238" s="832" t="s">
        <v>852</v>
      </c>
      <c r="E238" s="832" t="s">
        <v>1714</v>
      </c>
      <c r="F238" s="832" t="s">
        <v>1776</v>
      </c>
      <c r="G238" s="832" t="s">
        <v>1777</v>
      </c>
      <c r="H238" s="849">
        <v>12</v>
      </c>
      <c r="I238" s="849">
        <v>27096</v>
      </c>
      <c r="J238" s="832">
        <v>0.8949367506688245</v>
      </c>
      <c r="K238" s="832">
        <v>2258</v>
      </c>
      <c r="L238" s="849">
        <v>13</v>
      </c>
      <c r="M238" s="849">
        <v>30277</v>
      </c>
      <c r="N238" s="832">
        <v>1</v>
      </c>
      <c r="O238" s="832">
        <v>2329</v>
      </c>
      <c r="P238" s="849"/>
      <c r="Q238" s="849"/>
      <c r="R238" s="837"/>
      <c r="S238" s="850"/>
    </row>
    <row r="239" spans="1:19" ht="14.4" customHeight="1" x14ac:dyDescent="0.3">
      <c r="A239" s="831" t="s">
        <v>1646</v>
      </c>
      <c r="B239" s="832" t="s">
        <v>1647</v>
      </c>
      <c r="C239" s="832" t="s">
        <v>570</v>
      </c>
      <c r="D239" s="832" t="s">
        <v>852</v>
      </c>
      <c r="E239" s="832" t="s">
        <v>1714</v>
      </c>
      <c r="F239" s="832" t="s">
        <v>1778</v>
      </c>
      <c r="G239" s="832" t="s">
        <v>1779</v>
      </c>
      <c r="H239" s="849">
        <v>1</v>
      </c>
      <c r="I239" s="849">
        <v>2551</v>
      </c>
      <c r="J239" s="832">
        <v>0.96446124763705099</v>
      </c>
      <c r="K239" s="832">
        <v>2551</v>
      </c>
      <c r="L239" s="849">
        <v>1</v>
      </c>
      <c r="M239" s="849">
        <v>2645</v>
      </c>
      <c r="N239" s="832">
        <v>1</v>
      </c>
      <c r="O239" s="832">
        <v>2645</v>
      </c>
      <c r="P239" s="849"/>
      <c r="Q239" s="849"/>
      <c r="R239" s="837"/>
      <c r="S239" s="850"/>
    </row>
    <row r="240" spans="1:19" ht="14.4" customHeight="1" x14ac:dyDescent="0.3">
      <c r="A240" s="831" t="s">
        <v>1646</v>
      </c>
      <c r="B240" s="832" t="s">
        <v>1647</v>
      </c>
      <c r="C240" s="832" t="s">
        <v>570</v>
      </c>
      <c r="D240" s="832" t="s">
        <v>852</v>
      </c>
      <c r="E240" s="832" t="s">
        <v>1714</v>
      </c>
      <c r="F240" s="832" t="s">
        <v>1786</v>
      </c>
      <c r="G240" s="832" t="s">
        <v>1787</v>
      </c>
      <c r="H240" s="849"/>
      <c r="I240" s="849"/>
      <c r="J240" s="832"/>
      <c r="K240" s="832"/>
      <c r="L240" s="849">
        <v>1</v>
      </c>
      <c r="M240" s="849">
        <v>525</v>
      </c>
      <c r="N240" s="832">
        <v>1</v>
      </c>
      <c r="O240" s="832">
        <v>525</v>
      </c>
      <c r="P240" s="849">
        <v>3</v>
      </c>
      <c r="Q240" s="849">
        <v>1575</v>
      </c>
      <c r="R240" s="837">
        <v>3</v>
      </c>
      <c r="S240" s="850">
        <v>525</v>
      </c>
    </row>
    <row r="241" spans="1:19" ht="14.4" customHeight="1" x14ac:dyDescent="0.3">
      <c r="A241" s="831" t="s">
        <v>1646</v>
      </c>
      <c r="B241" s="832" t="s">
        <v>1647</v>
      </c>
      <c r="C241" s="832" t="s">
        <v>570</v>
      </c>
      <c r="D241" s="832" t="s">
        <v>852</v>
      </c>
      <c r="E241" s="832" t="s">
        <v>1714</v>
      </c>
      <c r="F241" s="832" t="s">
        <v>1796</v>
      </c>
      <c r="G241" s="832" t="s">
        <v>1797</v>
      </c>
      <c r="H241" s="849">
        <v>9</v>
      </c>
      <c r="I241" s="849">
        <v>6255</v>
      </c>
      <c r="J241" s="832">
        <v>0.79197265130412764</v>
      </c>
      <c r="K241" s="832">
        <v>695</v>
      </c>
      <c r="L241" s="849">
        <v>11</v>
      </c>
      <c r="M241" s="849">
        <v>7898</v>
      </c>
      <c r="N241" s="832">
        <v>1</v>
      </c>
      <c r="O241" s="832">
        <v>718</v>
      </c>
      <c r="P241" s="849">
        <v>4</v>
      </c>
      <c r="Q241" s="849">
        <v>2876</v>
      </c>
      <c r="R241" s="837">
        <v>0.36414282096733352</v>
      </c>
      <c r="S241" s="850">
        <v>719</v>
      </c>
    </row>
    <row r="242" spans="1:19" ht="14.4" customHeight="1" x14ac:dyDescent="0.3">
      <c r="A242" s="831" t="s">
        <v>1646</v>
      </c>
      <c r="B242" s="832" t="s">
        <v>1647</v>
      </c>
      <c r="C242" s="832" t="s">
        <v>570</v>
      </c>
      <c r="D242" s="832" t="s">
        <v>853</v>
      </c>
      <c r="E242" s="832" t="s">
        <v>1651</v>
      </c>
      <c r="F242" s="832" t="s">
        <v>1654</v>
      </c>
      <c r="G242" s="832" t="s">
        <v>1655</v>
      </c>
      <c r="H242" s="849">
        <v>3810</v>
      </c>
      <c r="I242" s="849">
        <v>7962.0999999999995</v>
      </c>
      <c r="J242" s="832">
        <v>1.2099904259684209</v>
      </c>
      <c r="K242" s="832">
        <v>2.0897900262467188</v>
      </c>
      <c r="L242" s="849">
        <v>2490</v>
      </c>
      <c r="M242" s="849">
        <v>6580.2999999999993</v>
      </c>
      <c r="N242" s="832">
        <v>1</v>
      </c>
      <c r="O242" s="832">
        <v>2.6426907630522085</v>
      </c>
      <c r="P242" s="849">
        <v>1130</v>
      </c>
      <c r="Q242" s="849">
        <v>2919.58</v>
      </c>
      <c r="R242" s="837">
        <v>0.44368493837666978</v>
      </c>
      <c r="S242" s="850">
        <v>2.5836991150442477</v>
      </c>
    </row>
    <row r="243" spans="1:19" ht="14.4" customHeight="1" x14ac:dyDescent="0.3">
      <c r="A243" s="831" t="s">
        <v>1646</v>
      </c>
      <c r="B243" s="832" t="s">
        <v>1647</v>
      </c>
      <c r="C243" s="832" t="s">
        <v>570</v>
      </c>
      <c r="D243" s="832" t="s">
        <v>853</v>
      </c>
      <c r="E243" s="832" t="s">
        <v>1651</v>
      </c>
      <c r="F243" s="832" t="s">
        <v>1656</v>
      </c>
      <c r="G243" s="832" t="s">
        <v>1657</v>
      </c>
      <c r="H243" s="849">
        <v>5160</v>
      </c>
      <c r="I243" s="849">
        <v>26495.899999999994</v>
      </c>
      <c r="J243" s="832">
        <v>0.89581875289495638</v>
      </c>
      <c r="K243" s="832">
        <v>5.1348643410852706</v>
      </c>
      <c r="L243" s="849">
        <v>5426</v>
      </c>
      <c r="M243" s="849">
        <v>29577.3</v>
      </c>
      <c r="N243" s="832">
        <v>1</v>
      </c>
      <c r="O243" s="832">
        <v>5.4510320678215995</v>
      </c>
      <c r="P243" s="849">
        <v>2390</v>
      </c>
      <c r="Q243" s="849">
        <v>17112.399999999998</v>
      </c>
      <c r="R243" s="837">
        <v>0.57856531867344207</v>
      </c>
      <c r="S243" s="850">
        <v>7.1599999999999993</v>
      </c>
    </row>
    <row r="244" spans="1:19" ht="14.4" customHeight="1" x14ac:dyDescent="0.3">
      <c r="A244" s="831" t="s">
        <v>1646</v>
      </c>
      <c r="B244" s="832" t="s">
        <v>1647</v>
      </c>
      <c r="C244" s="832" t="s">
        <v>570</v>
      </c>
      <c r="D244" s="832" t="s">
        <v>853</v>
      </c>
      <c r="E244" s="832" t="s">
        <v>1651</v>
      </c>
      <c r="F244" s="832" t="s">
        <v>1658</v>
      </c>
      <c r="G244" s="832" t="s">
        <v>1659</v>
      </c>
      <c r="H244" s="849"/>
      <c r="I244" s="849"/>
      <c r="J244" s="832"/>
      <c r="K244" s="832"/>
      <c r="L244" s="849">
        <v>620</v>
      </c>
      <c r="M244" s="849">
        <v>6274.4</v>
      </c>
      <c r="N244" s="832">
        <v>1</v>
      </c>
      <c r="O244" s="832">
        <v>10.119999999999999</v>
      </c>
      <c r="P244" s="849">
        <v>1</v>
      </c>
      <c r="Q244" s="849">
        <v>10.199999999999999</v>
      </c>
      <c r="R244" s="837">
        <v>1.6256534489353562E-3</v>
      </c>
      <c r="S244" s="850">
        <v>10.199999999999999</v>
      </c>
    </row>
    <row r="245" spans="1:19" ht="14.4" customHeight="1" x14ac:dyDescent="0.3">
      <c r="A245" s="831" t="s">
        <v>1646</v>
      </c>
      <c r="B245" s="832" t="s">
        <v>1647</v>
      </c>
      <c r="C245" s="832" t="s">
        <v>570</v>
      </c>
      <c r="D245" s="832" t="s">
        <v>853</v>
      </c>
      <c r="E245" s="832" t="s">
        <v>1651</v>
      </c>
      <c r="F245" s="832" t="s">
        <v>1660</v>
      </c>
      <c r="G245" s="832"/>
      <c r="H245" s="849"/>
      <c r="I245" s="849"/>
      <c r="J245" s="832"/>
      <c r="K245" s="832"/>
      <c r="L245" s="849">
        <v>125</v>
      </c>
      <c r="M245" s="849">
        <v>1005</v>
      </c>
      <c r="N245" s="832">
        <v>1</v>
      </c>
      <c r="O245" s="832">
        <v>8.0399999999999991</v>
      </c>
      <c r="P245" s="849"/>
      <c r="Q245" s="849"/>
      <c r="R245" s="837"/>
      <c r="S245" s="850"/>
    </row>
    <row r="246" spans="1:19" ht="14.4" customHeight="1" x14ac:dyDescent="0.3">
      <c r="A246" s="831" t="s">
        <v>1646</v>
      </c>
      <c r="B246" s="832" t="s">
        <v>1647</v>
      </c>
      <c r="C246" s="832" t="s">
        <v>570</v>
      </c>
      <c r="D246" s="832" t="s">
        <v>853</v>
      </c>
      <c r="E246" s="832" t="s">
        <v>1651</v>
      </c>
      <c r="F246" s="832" t="s">
        <v>1661</v>
      </c>
      <c r="G246" s="832" t="s">
        <v>1662</v>
      </c>
      <c r="H246" s="849"/>
      <c r="I246" s="849"/>
      <c r="J246" s="832"/>
      <c r="K246" s="832"/>
      <c r="L246" s="849">
        <v>700</v>
      </c>
      <c r="M246" s="849">
        <v>4683</v>
      </c>
      <c r="N246" s="832">
        <v>1</v>
      </c>
      <c r="O246" s="832">
        <v>6.69</v>
      </c>
      <c r="P246" s="849"/>
      <c r="Q246" s="849"/>
      <c r="R246" s="837"/>
      <c r="S246" s="850"/>
    </row>
    <row r="247" spans="1:19" ht="14.4" customHeight="1" x14ac:dyDescent="0.3">
      <c r="A247" s="831" t="s">
        <v>1646</v>
      </c>
      <c r="B247" s="832" t="s">
        <v>1647</v>
      </c>
      <c r="C247" s="832" t="s">
        <v>570</v>
      </c>
      <c r="D247" s="832" t="s">
        <v>853</v>
      </c>
      <c r="E247" s="832" t="s">
        <v>1651</v>
      </c>
      <c r="F247" s="832" t="s">
        <v>1663</v>
      </c>
      <c r="G247" s="832" t="s">
        <v>1664</v>
      </c>
      <c r="H247" s="849">
        <v>17776</v>
      </c>
      <c r="I247" s="849">
        <v>99396.99000000002</v>
      </c>
      <c r="J247" s="832">
        <v>1.5663984745275255</v>
      </c>
      <c r="K247" s="832">
        <v>5.5916398514851497</v>
      </c>
      <c r="L247" s="849">
        <v>10467</v>
      </c>
      <c r="M247" s="849">
        <v>63455.75</v>
      </c>
      <c r="N247" s="832">
        <v>1</v>
      </c>
      <c r="O247" s="832">
        <v>6.0624582019680906</v>
      </c>
      <c r="P247" s="849">
        <v>7512</v>
      </c>
      <c r="Q247" s="849">
        <v>39738.479999999996</v>
      </c>
      <c r="R247" s="837">
        <v>0.62623922969943613</v>
      </c>
      <c r="S247" s="850">
        <v>5.2899999999999991</v>
      </c>
    </row>
    <row r="248" spans="1:19" ht="14.4" customHeight="1" x14ac:dyDescent="0.3">
      <c r="A248" s="831" t="s">
        <v>1646</v>
      </c>
      <c r="B248" s="832" t="s">
        <v>1647</v>
      </c>
      <c r="C248" s="832" t="s">
        <v>570</v>
      </c>
      <c r="D248" s="832" t="s">
        <v>853</v>
      </c>
      <c r="E248" s="832" t="s">
        <v>1651</v>
      </c>
      <c r="F248" s="832" t="s">
        <v>1665</v>
      </c>
      <c r="G248" s="832" t="s">
        <v>1666</v>
      </c>
      <c r="H248" s="849">
        <v>2251</v>
      </c>
      <c r="I248" s="849">
        <v>18944.399999999998</v>
      </c>
      <c r="J248" s="832">
        <v>1.2431198078664514</v>
      </c>
      <c r="K248" s="832">
        <v>8.4159928920479778</v>
      </c>
      <c r="L248" s="849">
        <v>1677.7</v>
      </c>
      <c r="M248" s="849">
        <v>15239.399999999998</v>
      </c>
      <c r="N248" s="832">
        <v>1</v>
      </c>
      <c r="O248" s="832">
        <v>9.0835071824521645</v>
      </c>
      <c r="P248" s="849">
        <v>667</v>
      </c>
      <c r="Q248" s="849">
        <v>6096.38</v>
      </c>
      <c r="R248" s="837">
        <v>0.40004068401643117</v>
      </c>
      <c r="S248" s="850">
        <v>9.14</v>
      </c>
    </row>
    <row r="249" spans="1:19" ht="14.4" customHeight="1" x14ac:dyDescent="0.3">
      <c r="A249" s="831" t="s">
        <v>1646</v>
      </c>
      <c r="B249" s="832" t="s">
        <v>1647</v>
      </c>
      <c r="C249" s="832" t="s">
        <v>570</v>
      </c>
      <c r="D249" s="832" t="s">
        <v>853</v>
      </c>
      <c r="E249" s="832" t="s">
        <v>1651</v>
      </c>
      <c r="F249" s="832" t="s">
        <v>1667</v>
      </c>
      <c r="G249" s="832" t="s">
        <v>1668</v>
      </c>
      <c r="H249" s="849">
        <v>1090</v>
      </c>
      <c r="I249" s="849">
        <v>8774.5</v>
      </c>
      <c r="J249" s="832">
        <v>2.8886482002120109</v>
      </c>
      <c r="K249" s="832">
        <v>8.0500000000000007</v>
      </c>
      <c r="L249" s="849">
        <v>332</v>
      </c>
      <c r="M249" s="849">
        <v>3037.58</v>
      </c>
      <c r="N249" s="832">
        <v>1</v>
      </c>
      <c r="O249" s="832">
        <v>9.1493373493975909</v>
      </c>
      <c r="P249" s="849">
        <v>4733</v>
      </c>
      <c r="Q249" s="849">
        <v>43448.94</v>
      </c>
      <c r="R249" s="837">
        <v>14.303801052153361</v>
      </c>
      <c r="S249" s="850">
        <v>9.18</v>
      </c>
    </row>
    <row r="250" spans="1:19" ht="14.4" customHeight="1" x14ac:dyDescent="0.3">
      <c r="A250" s="831" t="s">
        <v>1646</v>
      </c>
      <c r="B250" s="832" t="s">
        <v>1647</v>
      </c>
      <c r="C250" s="832" t="s">
        <v>570</v>
      </c>
      <c r="D250" s="832" t="s">
        <v>853</v>
      </c>
      <c r="E250" s="832" t="s">
        <v>1651</v>
      </c>
      <c r="F250" s="832" t="s">
        <v>1669</v>
      </c>
      <c r="G250" s="832" t="s">
        <v>1670</v>
      </c>
      <c r="H250" s="849">
        <v>3184.6</v>
      </c>
      <c r="I250" s="849">
        <v>30074.780000000002</v>
      </c>
      <c r="J250" s="832">
        <v>0.79299835993819445</v>
      </c>
      <c r="K250" s="832">
        <v>9.4438171198894683</v>
      </c>
      <c r="L250" s="849">
        <v>3710.5</v>
      </c>
      <c r="M250" s="849">
        <v>37925.4</v>
      </c>
      <c r="N250" s="832">
        <v>1</v>
      </c>
      <c r="O250" s="832">
        <v>10.221102277321116</v>
      </c>
      <c r="P250" s="849">
        <v>7242.1</v>
      </c>
      <c r="Q250" s="849">
        <v>73777.810000000012</v>
      </c>
      <c r="R250" s="837">
        <v>1.9453403260084272</v>
      </c>
      <c r="S250" s="850">
        <v>10.187350354179038</v>
      </c>
    </row>
    <row r="251" spans="1:19" ht="14.4" customHeight="1" x14ac:dyDescent="0.3">
      <c r="A251" s="831" t="s">
        <v>1646</v>
      </c>
      <c r="B251" s="832" t="s">
        <v>1647</v>
      </c>
      <c r="C251" s="832" t="s">
        <v>570</v>
      </c>
      <c r="D251" s="832" t="s">
        <v>853</v>
      </c>
      <c r="E251" s="832" t="s">
        <v>1651</v>
      </c>
      <c r="F251" s="832" t="s">
        <v>1671</v>
      </c>
      <c r="G251" s="832" t="s">
        <v>1672</v>
      </c>
      <c r="H251" s="849">
        <v>700</v>
      </c>
      <c r="I251" s="849">
        <v>13167</v>
      </c>
      <c r="J251" s="832">
        <v>0.47935779816513763</v>
      </c>
      <c r="K251" s="832">
        <v>18.809999999999999</v>
      </c>
      <c r="L251" s="849">
        <v>1400</v>
      </c>
      <c r="M251" s="849">
        <v>27468</v>
      </c>
      <c r="N251" s="832">
        <v>1</v>
      </c>
      <c r="O251" s="832">
        <v>19.62</v>
      </c>
      <c r="P251" s="849">
        <v>1400</v>
      </c>
      <c r="Q251" s="849">
        <v>36680</v>
      </c>
      <c r="R251" s="837">
        <v>1.3353720693170235</v>
      </c>
      <c r="S251" s="850">
        <v>26.2</v>
      </c>
    </row>
    <row r="252" spans="1:19" ht="14.4" customHeight="1" x14ac:dyDescent="0.3">
      <c r="A252" s="831" t="s">
        <v>1646</v>
      </c>
      <c r="B252" s="832" t="s">
        <v>1647</v>
      </c>
      <c r="C252" s="832" t="s">
        <v>570</v>
      </c>
      <c r="D252" s="832" t="s">
        <v>853</v>
      </c>
      <c r="E252" s="832" t="s">
        <v>1651</v>
      </c>
      <c r="F252" s="832" t="s">
        <v>1677</v>
      </c>
      <c r="G252" s="832" t="s">
        <v>1678</v>
      </c>
      <c r="H252" s="849">
        <v>8635</v>
      </c>
      <c r="I252" s="849">
        <v>170174.69999999998</v>
      </c>
      <c r="J252" s="832">
        <v>1.7100444778152553</v>
      </c>
      <c r="K252" s="832">
        <v>19.707550665894612</v>
      </c>
      <c r="L252" s="849">
        <v>4887</v>
      </c>
      <c r="M252" s="849">
        <v>99514.779999999984</v>
      </c>
      <c r="N252" s="832">
        <v>1</v>
      </c>
      <c r="O252" s="832">
        <v>20.363163494986697</v>
      </c>
      <c r="P252" s="849">
        <v>590</v>
      </c>
      <c r="Q252" s="849">
        <v>12053.7</v>
      </c>
      <c r="R252" s="837">
        <v>0.12112472137304632</v>
      </c>
      <c r="S252" s="850">
        <v>20.43</v>
      </c>
    </row>
    <row r="253" spans="1:19" ht="14.4" customHeight="1" x14ac:dyDescent="0.3">
      <c r="A253" s="831" t="s">
        <v>1646</v>
      </c>
      <c r="B253" s="832" t="s">
        <v>1647</v>
      </c>
      <c r="C253" s="832" t="s">
        <v>570</v>
      </c>
      <c r="D253" s="832" t="s">
        <v>853</v>
      </c>
      <c r="E253" s="832" t="s">
        <v>1651</v>
      </c>
      <c r="F253" s="832" t="s">
        <v>1679</v>
      </c>
      <c r="G253" s="832" t="s">
        <v>1680</v>
      </c>
      <c r="H253" s="849">
        <v>5</v>
      </c>
      <c r="I253" s="849">
        <v>7271.4</v>
      </c>
      <c r="J253" s="832"/>
      <c r="K253" s="832">
        <v>1454.28</v>
      </c>
      <c r="L253" s="849"/>
      <c r="M253" s="849"/>
      <c r="N253" s="832"/>
      <c r="O253" s="832"/>
      <c r="P253" s="849">
        <v>5.7</v>
      </c>
      <c r="Q253" s="849">
        <v>8513.58</v>
      </c>
      <c r="R253" s="837"/>
      <c r="S253" s="850">
        <v>1493.6105263157895</v>
      </c>
    </row>
    <row r="254" spans="1:19" ht="14.4" customHeight="1" x14ac:dyDescent="0.3">
      <c r="A254" s="831" t="s">
        <v>1646</v>
      </c>
      <c r="B254" s="832" t="s">
        <v>1647</v>
      </c>
      <c r="C254" s="832" t="s">
        <v>570</v>
      </c>
      <c r="D254" s="832" t="s">
        <v>853</v>
      </c>
      <c r="E254" s="832" t="s">
        <v>1651</v>
      </c>
      <c r="F254" s="832" t="s">
        <v>1681</v>
      </c>
      <c r="G254" s="832" t="s">
        <v>1682</v>
      </c>
      <c r="H254" s="849">
        <v>5</v>
      </c>
      <c r="I254" s="849">
        <v>21540.75</v>
      </c>
      <c r="J254" s="832">
        <v>0.56898129743822057</v>
      </c>
      <c r="K254" s="832">
        <v>4308.1499999999996</v>
      </c>
      <c r="L254" s="849">
        <v>9.5</v>
      </c>
      <c r="M254" s="849">
        <v>37858.449999999997</v>
      </c>
      <c r="N254" s="832">
        <v>1</v>
      </c>
      <c r="O254" s="832">
        <v>3985.1</v>
      </c>
      <c r="P254" s="849"/>
      <c r="Q254" s="849"/>
      <c r="R254" s="837"/>
      <c r="S254" s="850"/>
    </row>
    <row r="255" spans="1:19" ht="14.4" customHeight="1" x14ac:dyDescent="0.3">
      <c r="A255" s="831" t="s">
        <v>1646</v>
      </c>
      <c r="B255" s="832" t="s">
        <v>1647</v>
      </c>
      <c r="C255" s="832" t="s">
        <v>570</v>
      </c>
      <c r="D255" s="832" t="s">
        <v>853</v>
      </c>
      <c r="E255" s="832" t="s">
        <v>1651</v>
      </c>
      <c r="F255" s="832" t="s">
        <v>1683</v>
      </c>
      <c r="G255" s="832" t="s">
        <v>1684</v>
      </c>
      <c r="H255" s="849">
        <v>16</v>
      </c>
      <c r="I255" s="849">
        <v>34978.840000000004</v>
      </c>
      <c r="J255" s="832">
        <v>1.1545528121455855</v>
      </c>
      <c r="K255" s="832">
        <v>2186.1775000000002</v>
      </c>
      <c r="L255" s="849">
        <v>14</v>
      </c>
      <c r="M255" s="849">
        <v>30296.440000000002</v>
      </c>
      <c r="N255" s="832">
        <v>1</v>
      </c>
      <c r="O255" s="832">
        <v>2164.0314285714289</v>
      </c>
      <c r="P255" s="849">
        <v>4</v>
      </c>
      <c r="Q255" s="849">
        <v>7946.6</v>
      </c>
      <c r="R255" s="837">
        <v>0.26229484388264757</v>
      </c>
      <c r="S255" s="850">
        <v>1986.65</v>
      </c>
    </row>
    <row r="256" spans="1:19" ht="14.4" customHeight="1" x14ac:dyDescent="0.3">
      <c r="A256" s="831" t="s">
        <v>1646</v>
      </c>
      <c r="B256" s="832" t="s">
        <v>1647</v>
      </c>
      <c r="C256" s="832" t="s">
        <v>570</v>
      </c>
      <c r="D256" s="832" t="s">
        <v>853</v>
      </c>
      <c r="E256" s="832" t="s">
        <v>1651</v>
      </c>
      <c r="F256" s="832" t="s">
        <v>1685</v>
      </c>
      <c r="G256" s="832" t="s">
        <v>1686</v>
      </c>
      <c r="H256" s="849"/>
      <c r="I256" s="849"/>
      <c r="J256" s="832"/>
      <c r="K256" s="832"/>
      <c r="L256" s="849">
        <v>1082</v>
      </c>
      <c r="M256" s="849">
        <v>266258.56000000006</v>
      </c>
      <c r="N256" s="832">
        <v>1</v>
      </c>
      <c r="O256" s="832">
        <v>246.08000000000004</v>
      </c>
      <c r="P256" s="849">
        <v>985</v>
      </c>
      <c r="Q256" s="849">
        <v>234661.55</v>
      </c>
      <c r="R256" s="837">
        <v>0.88132959931879729</v>
      </c>
      <c r="S256" s="850">
        <v>238.23507614213196</v>
      </c>
    </row>
    <row r="257" spans="1:19" ht="14.4" customHeight="1" x14ac:dyDescent="0.3">
      <c r="A257" s="831" t="s">
        <v>1646</v>
      </c>
      <c r="B257" s="832" t="s">
        <v>1647</v>
      </c>
      <c r="C257" s="832" t="s">
        <v>570</v>
      </c>
      <c r="D257" s="832" t="s">
        <v>853</v>
      </c>
      <c r="E257" s="832" t="s">
        <v>1651</v>
      </c>
      <c r="F257" s="832" t="s">
        <v>1687</v>
      </c>
      <c r="G257" s="832" t="s">
        <v>1688</v>
      </c>
      <c r="H257" s="849">
        <v>110714</v>
      </c>
      <c r="I257" s="849">
        <v>376978.31999999995</v>
      </c>
      <c r="J257" s="832">
        <v>1.2302731970582181</v>
      </c>
      <c r="K257" s="832">
        <v>3.4049742579980848</v>
      </c>
      <c r="L257" s="849">
        <v>74291</v>
      </c>
      <c r="M257" s="849">
        <v>306418.38</v>
      </c>
      <c r="N257" s="832">
        <v>1</v>
      </c>
      <c r="O257" s="832">
        <v>4.1245693287208409</v>
      </c>
      <c r="P257" s="849">
        <v>12610</v>
      </c>
      <c r="Q257" s="849">
        <v>47496.639999999992</v>
      </c>
      <c r="R257" s="837">
        <v>0.15500584527599157</v>
      </c>
      <c r="S257" s="850">
        <v>3.7665852498017438</v>
      </c>
    </row>
    <row r="258" spans="1:19" ht="14.4" customHeight="1" x14ac:dyDescent="0.3">
      <c r="A258" s="831" t="s">
        <v>1646</v>
      </c>
      <c r="B258" s="832" t="s">
        <v>1647</v>
      </c>
      <c r="C258" s="832" t="s">
        <v>570</v>
      </c>
      <c r="D258" s="832" t="s">
        <v>853</v>
      </c>
      <c r="E258" s="832" t="s">
        <v>1651</v>
      </c>
      <c r="F258" s="832" t="s">
        <v>1691</v>
      </c>
      <c r="G258" s="832" t="s">
        <v>1692</v>
      </c>
      <c r="H258" s="849">
        <v>220</v>
      </c>
      <c r="I258" s="849">
        <v>56808.4</v>
      </c>
      <c r="J258" s="832"/>
      <c r="K258" s="832">
        <v>258.22000000000003</v>
      </c>
      <c r="L258" s="849"/>
      <c r="M258" s="849"/>
      <c r="N258" s="832"/>
      <c r="O258" s="832"/>
      <c r="P258" s="849"/>
      <c r="Q258" s="849"/>
      <c r="R258" s="837"/>
      <c r="S258" s="850"/>
    </row>
    <row r="259" spans="1:19" ht="14.4" customHeight="1" x14ac:dyDescent="0.3">
      <c r="A259" s="831" t="s">
        <v>1646</v>
      </c>
      <c r="B259" s="832" t="s">
        <v>1647</v>
      </c>
      <c r="C259" s="832" t="s">
        <v>570</v>
      </c>
      <c r="D259" s="832" t="s">
        <v>853</v>
      </c>
      <c r="E259" s="832" t="s">
        <v>1651</v>
      </c>
      <c r="F259" s="832" t="s">
        <v>1693</v>
      </c>
      <c r="G259" s="832" t="s">
        <v>1694</v>
      </c>
      <c r="H259" s="849">
        <v>5800</v>
      </c>
      <c r="I259" s="849">
        <v>73254</v>
      </c>
      <c r="J259" s="832">
        <v>2.150733998825602</v>
      </c>
      <c r="K259" s="832">
        <v>12.63</v>
      </c>
      <c r="L259" s="849">
        <v>2600</v>
      </c>
      <c r="M259" s="849">
        <v>34060</v>
      </c>
      <c r="N259" s="832">
        <v>1</v>
      </c>
      <c r="O259" s="832">
        <v>13.1</v>
      </c>
      <c r="P259" s="849"/>
      <c r="Q259" s="849"/>
      <c r="R259" s="837"/>
      <c r="S259" s="850"/>
    </row>
    <row r="260" spans="1:19" ht="14.4" customHeight="1" x14ac:dyDescent="0.3">
      <c r="A260" s="831" t="s">
        <v>1646</v>
      </c>
      <c r="B260" s="832" t="s">
        <v>1647</v>
      </c>
      <c r="C260" s="832" t="s">
        <v>570</v>
      </c>
      <c r="D260" s="832" t="s">
        <v>853</v>
      </c>
      <c r="E260" s="832" t="s">
        <v>1651</v>
      </c>
      <c r="F260" s="832" t="s">
        <v>1697</v>
      </c>
      <c r="G260" s="832" t="s">
        <v>1698</v>
      </c>
      <c r="H260" s="849">
        <v>925</v>
      </c>
      <c r="I260" s="849">
        <v>151132.05000000002</v>
      </c>
      <c r="J260" s="832">
        <v>0.74439846888379779</v>
      </c>
      <c r="K260" s="832">
        <v>163.38600000000002</v>
      </c>
      <c r="L260" s="849">
        <v>1252</v>
      </c>
      <c r="M260" s="849">
        <v>203025.74</v>
      </c>
      <c r="N260" s="832">
        <v>1</v>
      </c>
      <c r="O260" s="832">
        <v>162.1611341853035</v>
      </c>
      <c r="P260" s="849">
        <v>370</v>
      </c>
      <c r="Q260" s="849">
        <v>58830</v>
      </c>
      <c r="R260" s="837">
        <v>0.28976621388007257</v>
      </c>
      <c r="S260" s="850">
        <v>159</v>
      </c>
    </row>
    <row r="261" spans="1:19" ht="14.4" customHeight="1" x14ac:dyDescent="0.3">
      <c r="A261" s="831" t="s">
        <v>1646</v>
      </c>
      <c r="B261" s="832" t="s">
        <v>1647</v>
      </c>
      <c r="C261" s="832" t="s">
        <v>570</v>
      </c>
      <c r="D261" s="832" t="s">
        <v>853</v>
      </c>
      <c r="E261" s="832" t="s">
        <v>1651</v>
      </c>
      <c r="F261" s="832" t="s">
        <v>1699</v>
      </c>
      <c r="G261" s="832" t="s">
        <v>1700</v>
      </c>
      <c r="H261" s="849">
        <v>1740</v>
      </c>
      <c r="I261" s="849">
        <v>34973.1</v>
      </c>
      <c r="J261" s="832">
        <v>0.17329595850383081</v>
      </c>
      <c r="K261" s="832">
        <v>20.099482758620688</v>
      </c>
      <c r="L261" s="849">
        <v>10040</v>
      </c>
      <c r="M261" s="849">
        <v>201811.4</v>
      </c>
      <c r="N261" s="832">
        <v>1</v>
      </c>
      <c r="O261" s="832">
        <v>20.100737051792827</v>
      </c>
      <c r="P261" s="849">
        <v>6610</v>
      </c>
      <c r="Q261" s="849">
        <v>134258.20000000001</v>
      </c>
      <c r="R261" s="837">
        <v>0.66526568865782609</v>
      </c>
      <c r="S261" s="850">
        <v>20.311376701966719</v>
      </c>
    </row>
    <row r="262" spans="1:19" ht="14.4" customHeight="1" x14ac:dyDescent="0.3">
      <c r="A262" s="831" t="s">
        <v>1646</v>
      </c>
      <c r="B262" s="832" t="s">
        <v>1647</v>
      </c>
      <c r="C262" s="832" t="s">
        <v>570</v>
      </c>
      <c r="D262" s="832" t="s">
        <v>853</v>
      </c>
      <c r="E262" s="832" t="s">
        <v>1651</v>
      </c>
      <c r="F262" s="832" t="s">
        <v>1649</v>
      </c>
      <c r="G262" s="832"/>
      <c r="H262" s="849">
        <v>2100.5</v>
      </c>
      <c r="I262" s="849">
        <v>32453</v>
      </c>
      <c r="J262" s="832">
        <v>0.59309464074762852</v>
      </c>
      <c r="K262" s="832">
        <v>15.450130921209237</v>
      </c>
      <c r="L262" s="849">
        <v>1403</v>
      </c>
      <c r="M262" s="849">
        <v>54718.080000000002</v>
      </c>
      <c r="N262" s="832">
        <v>1</v>
      </c>
      <c r="O262" s="832">
        <v>39.000769779044901</v>
      </c>
      <c r="P262" s="849"/>
      <c r="Q262" s="849"/>
      <c r="R262" s="837"/>
      <c r="S262" s="850"/>
    </row>
    <row r="263" spans="1:19" ht="14.4" customHeight="1" x14ac:dyDescent="0.3">
      <c r="A263" s="831" t="s">
        <v>1646</v>
      </c>
      <c r="B263" s="832" t="s">
        <v>1647</v>
      </c>
      <c r="C263" s="832" t="s">
        <v>570</v>
      </c>
      <c r="D263" s="832" t="s">
        <v>853</v>
      </c>
      <c r="E263" s="832" t="s">
        <v>1651</v>
      </c>
      <c r="F263" s="832" t="s">
        <v>1705</v>
      </c>
      <c r="G263" s="832"/>
      <c r="H263" s="849">
        <v>3</v>
      </c>
      <c r="I263" s="849">
        <v>37215.01</v>
      </c>
      <c r="J263" s="832">
        <v>1.499878284799061</v>
      </c>
      <c r="K263" s="832">
        <v>12405.003333333334</v>
      </c>
      <c r="L263" s="849">
        <v>2</v>
      </c>
      <c r="M263" s="849">
        <v>24812.02</v>
      </c>
      <c r="N263" s="832">
        <v>1</v>
      </c>
      <c r="O263" s="832">
        <v>12406.01</v>
      </c>
      <c r="P263" s="849"/>
      <c r="Q263" s="849"/>
      <c r="R263" s="837"/>
      <c r="S263" s="850"/>
    </row>
    <row r="264" spans="1:19" ht="14.4" customHeight="1" x14ac:dyDescent="0.3">
      <c r="A264" s="831" t="s">
        <v>1646</v>
      </c>
      <c r="B264" s="832" t="s">
        <v>1647</v>
      </c>
      <c r="C264" s="832" t="s">
        <v>570</v>
      </c>
      <c r="D264" s="832" t="s">
        <v>853</v>
      </c>
      <c r="E264" s="832" t="s">
        <v>1651</v>
      </c>
      <c r="F264" s="832" t="s">
        <v>1706</v>
      </c>
      <c r="G264" s="832" t="s">
        <v>1707</v>
      </c>
      <c r="H264" s="849"/>
      <c r="I264" s="849"/>
      <c r="J264" s="832"/>
      <c r="K264" s="832"/>
      <c r="L264" s="849">
        <v>7</v>
      </c>
      <c r="M264" s="849">
        <v>759935.39999999991</v>
      </c>
      <c r="N264" s="832">
        <v>1</v>
      </c>
      <c r="O264" s="832">
        <v>108562.19999999998</v>
      </c>
      <c r="P264" s="849">
        <v>8</v>
      </c>
      <c r="Q264" s="849">
        <v>868497.6</v>
      </c>
      <c r="R264" s="837">
        <v>1.142857142857143</v>
      </c>
      <c r="S264" s="850">
        <v>108562.2</v>
      </c>
    </row>
    <row r="265" spans="1:19" ht="14.4" customHeight="1" x14ac:dyDescent="0.3">
      <c r="A265" s="831" t="s">
        <v>1646</v>
      </c>
      <c r="B265" s="832" t="s">
        <v>1647</v>
      </c>
      <c r="C265" s="832" t="s">
        <v>570</v>
      </c>
      <c r="D265" s="832" t="s">
        <v>853</v>
      </c>
      <c r="E265" s="832" t="s">
        <v>1651</v>
      </c>
      <c r="F265" s="832" t="s">
        <v>1708</v>
      </c>
      <c r="G265" s="832" t="s">
        <v>1709</v>
      </c>
      <c r="H265" s="849"/>
      <c r="I265" s="849"/>
      <c r="J265" s="832"/>
      <c r="K265" s="832"/>
      <c r="L265" s="849"/>
      <c r="M265" s="849"/>
      <c r="N265" s="832"/>
      <c r="O265" s="832"/>
      <c r="P265" s="849">
        <v>4353</v>
      </c>
      <c r="Q265" s="849">
        <v>86409.280000000013</v>
      </c>
      <c r="R265" s="837"/>
      <c r="S265" s="850">
        <v>19.850512290374457</v>
      </c>
    </row>
    <row r="266" spans="1:19" ht="14.4" customHeight="1" x14ac:dyDescent="0.3">
      <c r="A266" s="831" t="s">
        <v>1646</v>
      </c>
      <c r="B266" s="832" t="s">
        <v>1647</v>
      </c>
      <c r="C266" s="832" t="s">
        <v>570</v>
      </c>
      <c r="D266" s="832" t="s">
        <v>853</v>
      </c>
      <c r="E266" s="832" t="s">
        <v>1651</v>
      </c>
      <c r="F266" s="832" t="s">
        <v>1710</v>
      </c>
      <c r="G266" s="832" t="s">
        <v>1711</v>
      </c>
      <c r="H266" s="849"/>
      <c r="I266" s="849"/>
      <c r="J266" s="832"/>
      <c r="K266" s="832"/>
      <c r="L266" s="849"/>
      <c r="M266" s="849"/>
      <c r="N266" s="832"/>
      <c r="O266" s="832"/>
      <c r="P266" s="849">
        <v>700</v>
      </c>
      <c r="Q266" s="849">
        <v>14231</v>
      </c>
      <c r="R266" s="837"/>
      <c r="S266" s="850">
        <v>20.329999999999998</v>
      </c>
    </row>
    <row r="267" spans="1:19" ht="14.4" customHeight="1" x14ac:dyDescent="0.3">
      <c r="A267" s="831" t="s">
        <v>1646</v>
      </c>
      <c r="B267" s="832" t="s">
        <v>1647</v>
      </c>
      <c r="C267" s="832" t="s">
        <v>570</v>
      </c>
      <c r="D267" s="832" t="s">
        <v>853</v>
      </c>
      <c r="E267" s="832" t="s">
        <v>1714</v>
      </c>
      <c r="F267" s="832" t="s">
        <v>1715</v>
      </c>
      <c r="G267" s="832" t="s">
        <v>1716</v>
      </c>
      <c r="H267" s="849">
        <v>7</v>
      </c>
      <c r="I267" s="849">
        <v>245</v>
      </c>
      <c r="J267" s="832"/>
      <c r="K267" s="832">
        <v>35</v>
      </c>
      <c r="L267" s="849"/>
      <c r="M267" s="849"/>
      <c r="N267" s="832"/>
      <c r="O267" s="832"/>
      <c r="P267" s="849"/>
      <c r="Q267" s="849"/>
      <c r="R267" s="837"/>
      <c r="S267" s="850"/>
    </row>
    <row r="268" spans="1:19" ht="14.4" customHeight="1" x14ac:dyDescent="0.3">
      <c r="A268" s="831" t="s">
        <v>1646</v>
      </c>
      <c r="B268" s="832" t="s">
        <v>1647</v>
      </c>
      <c r="C268" s="832" t="s">
        <v>570</v>
      </c>
      <c r="D268" s="832" t="s">
        <v>853</v>
      </c>
      <c r="E268" s="832" t="s">
        <v>1714</v>
      </c>
      <c r="F268" s="832" t="s">
        <v>1719</v>
      </c>
      <c r="G268" s="832" t="s">
        <v>1720</v>
      </c>
      <c r="H268" s="849">
        <v>19</v>
      </c>
      <c r="I268" s="849">
        <v>3135</v>
      </c>
      <c r="J268" s="832">
        <v>0.63256658595641646</v>
      </c>
      <c r="K268" s="832">
        <v>165</v>
      </c>
      <c r="L268" s="849">
        <v>28</v>
      </c>
      <c r="M268" s="849">
        <v>4956</v>
      </c>
      <c r="N268" s="832">
        <v>1</v>
      </c>
      <c r="O268" s="832">
        <v>177</v>
      </c>
      <c r="P268" s="849">
        <v>38</v>
      </c>
      <c r="Q268" s="849">
        <v>6726</v>
      </c>
      <c r="R268" s="837">
        <v>1.3571428571428572</v>
      </c>
      <c r="S268" s="850">
        <v>177</v>
      </c>
    </row>
    <row r="269" spans="1:19" ht="14.4" customHeight="1" x14ac:dyDescent="0.3">
      <c r="A269" s="831" t="s">
        <v>1646</v>
      </c>
      <c r="B269" s="832" t="s">
        <v>1647</v>
      </c>
      <c r="C269" s="832" t="s">
        <v>570</v>
      </c>
      <c r="D269" s="832" t="s">
        <v>853</v>
      </c>
      <c r="E269" s="832" t="s">
        <v>1714</v>
      </c>
      <c r="F269" s="832" t="s">
        <v>1721</v>
      </c>
      <c r="G269" s="832" t="s">
        <v>1722</v>
      </c>
      <c r="H269" s="849">
        <v>2</v>
      </c>
      <c r="I269" s="849">
        <v>656</v>
      </c>
      <c r="J269" s="832">
        <v>0.20766065210509654</v>
      </c>
      <c r="K269" s="832">
        <v>328</v>
      </c>
      <c r="L269" s="849">
        <v>9</v>
      </c>
      <c r="M269" s="849">
        <v>3159</v>
      </c>
      <c r="N269" s="832">
        <v>1</v>
      </c>
      <c r="O269" s="832">
        <v>351</v>
      </c>
      <c r="P269" s="849">
        <v>9</v>
      </c>
      <c r="Q269" s="849">
        <v>3168</v>
      </c>
      <c r="R269" s="837">
        <v>1.0028490028490029</v>
      </c>
      <c r="S269" s="850">
        <v>352</v>
      </c>
    </row>
    <row r="270" spans="1:19" ht="14.4" customHeight="1" x14ac:dyDescent="0.3">
      <c r="A270" s="831" t="s">
        <v>1646</v>
      </c>
      <c r="B270" s="832" t="s">
        <v>1647</v>
      </c>
      <c r="C270" s="832" t="s">
        <v>570</v>
      </c>
      <c r="D270" s="832" t="s">
        <v>853</v>
      </c>
      <c r="E270" s="832" t="s">
        <v>1714</v>
      </c>
      <c r="F270" s="832" t="s">
        <v>1725</v>
      </c>
      <c r="G270" s="832" t="s">
        <v>1726</v>
      </c>
      <c r="H270" s="849"/>
      <c r="I270" s="849"/>
      <c r="J270" s="832"/>
      <c r="K270" s="832"/>
      <c r="L270" s="849"/>
      <c r="M270" s="849"/>
      <c r="N270" s="832"/>
      <c r="O270" s="832"/>
      <c r="P270" s="849">
        <v>4</v>
      </c>
      <c r="Q270" s="849">
        <v>5688</v>
      </c>
      <c r="R270" s="837"/>
      <c r="S270" s="850">
        <v>1422</v>
      </c>
    </row>
    <row r="271" spans="1:19" ht="14.4" customHeight="1" x14ac:dyDescent="0.3">
      <c r="A271" s="831" t="s">
        <v>1646</v>
      </c>
      <c r="B271" s="832" t="s">
        <v>1647</v>
      </c>
      <c r="C271" s="832" t="s">
        <v>570</v>
      </c>
      <c r="D271" s="832" t="s">
        <v>853</v>
      </c>
      <c r="E271" s="832" t="s">
        <v>1714</v>
      </c>
      <c r="F271" s="832" t="s">
        <v>1728</v>
      </c>
      <c r="G271" s="832" t="s">
        <v>1729</v>
      </c>
      <c r="H271" s="849">
        <v>20</v>
      </c>
      <c r="I271" s="849">
        <v>39500</v>
      </c>
      <c r="J271" s="832">
        <v>1.6151455675498856</v>
      </c>
      <c r="K271" s="832">
        <v>1975</v>
      </c>
      <c r="L271" s="849">
        <v>12</v>
      </c>
      <c r="M271" s="849">
        <v>24456</v>
      </c>
      <c r="N271" s="832">
        <v>1</v>
      </c>
      <c r="O271" s="832">
        <v>2038</v>
      </c>
      <c r="P271" s="849">
        <v>10</v>
      </c>
      <c r="Q271" s="849">
        <v>20390</v>
      </c>
      <c r="R271" s="837">
        <v>0.83374223094537125</v>
      </c>
      <c r="S271" s="850">
        <v>2039</v>
      </c>
    </row>
    <row r="272" spans="1:19" ht="14.4" customHeight="1" x14ac:dyDescent="0.3">
      <c r="A272" s="831" t="s">
        <v>1646</v>
      </c>
      <c r="B272" s="832" t="s">
        <v>1647</v>
      </c>
      <c r="C272" s="832" t="s">
        <v>570</v>
      </c>
      <c r="D272" s="832" t="s">
        <v>853</v>
      </c>
      <c r="E272" s="832" t="s">
        <v>1714</v>
      </c>
      <c r="F272" s="832" t="s">
        <v>1730</v>
      </c>
      <c r="G272" s="832" t="s">
        <v>1731</v>
      </c>
      <c r="H272" s="849"/>
      <c r="I272" s="849"/>
      <c r="J272" s="832"/>
      <c r="K272" s="832"/>
      <c r="L272" s="849">
        <v>1</v>
      </c>
      <c r="M272" s="849">
        <v>3058</v>
      </c>
      <c r="N272" s="832">
        <v>1</v>
      </c>
      <c r="O272" s="832">
        <v>3058</v>
      </c>
      <c r="P272" s="849">
        <v>4</v>
      </c>
      <c r="Q272" s="849">
        <v>12236</v>
      </c>
      <c r="R272" s="837">
        <v>4.0013080444735118</v>
      </c>
      <c r="S272" s="850">
        <v>3059</v>
      </c>
    </row>
    <row r="273" spans="1:19" ht="14.4" customHeight="1" x14ac:dyDescent="0.3">
      <c r="A273" s="831" t="s">
        <v>1646</v>
      </c>
      <c r="B273" s="832" t="s">
        <v>1647</v>
      </c>
      <c r="C273" s="832" t="s">
        <v>570</v>
      </c>
      <c r="D273" s="832" t="s">
        <v>853</v>
      </c>
      <c r="E273" s="832" t="s">
        <v>1714</v>
      </c>
      <c r="F273" s="832" t="s">
        <v>1732</v>
      </c>
      <c r="G273" s="832" t="s">
        <v>1733</v>
      </c>
      <c r="H273" s="849"/>
      <c r="I273" s="849"/>
      <c r="J273" s="832"/>
      <c r="K273" s="832"/>
      <c r="L273" s="849"/>
      <c r="M273" s="849"/>
      <c r="N273" s="832"/>
      <c r="O273" s="832"/>
      <c r="P273" s="849">
        <v>1</v>
      </c>
      <c r="Q273" s="849">
        <v>667</v>
      </c>
      <c r="R273" s="837"/>
      <c r="S273" s="850">
        <v>667</v>
      </c>
    </row>
    <row r="274" spans="1:19" ht="14.4" customHeight="1" x14ac:dyDescent="0.3">
      <c r="A274" s="831" t="s">
        <v>1646</v>
      </c>
      <c r="B274" s="832" t="s">
        <v>1647</v>
      </c>
      <c r="C274" s="832" t="s">
        <v>570</v>
      </c>
      <c r="D274" s="832" t="s">
        <v>853</v>
      </c>
      <c r="E274" s="832" t="s">
        <v>1714</v>
      </c>
      <c r="F274" s="832" t="s">
        <v>1736</v>
      </c>
      <c r="G274" s="832" t="s">
        <v>1737</v>
      </c>
      <c r="H274" s="849">
        <v>16</v>
      </c>
      <c r="I274" s="849">
        <v>22256</v>
      </c>
      <c r="J274" s="832">
        <v>0.81856633197248885</v>
      </c>
      <c r="K274" s="832">
        <v>1391</v>
      </c>
      <c r="L274" s="849">
        <v>19</v>
      </c>
      <c r="M274" s="849">
        <v>27189</v>
      </c>
      <c r="N274" s="832">
        <v>1</v>
      </c>
      <c r="O274" s="832">
        <v>1431</v>
      </c>
      <c r="P274" s="849">
        <v>9</v>
      </c>
      <c r="Q274" s="849">
        <v>12879</v>
      </c>
      <c r="R274" s="837">
        <v>0.47368421052631576</v>
      </c>
      <c r="S274" s="850">
        <v>1431</v>
      </c>
    </row>
    <row r="275" spans="1:19" ht="14.4" customHeight="1" x14ac:dyDescent="0.3">
      <c r="A275" s="831" t="s">
        <v>1646</v>
      </c>
      <c r="B275" s="832" t="s">
        <v>1647</v>
      </c>
      <c r="C275" s="832" t="s">
        <v>570</v>
      </c>
      <c r="D275" s="832" t="s">
        <v>853</v>
      </c>
      <c r="E275" s="832" t="s">
        <v>1714</v>
      </c>
      <c r="F275" s="832" t="s">
        <v>1738</v>
      </c>
      <c r="G275" s="832" t="s">
        <v>1739</v>
      </c>
      <c r="H275" s="849">
        <v>50</v>
      </c>
      <c r="I275" s="849">
        <v>92450</v>
      </c>
      <c r="J275" s="832">
        <v>1.051141531744588</v>
      </c>
      <c r="K275" s="832">
        <v>1849</v>
      </c>
      <c r="L275" s="849">
        <v>46</v>
      </c>
      <c r="M275" s="849">
        <v>87952</v>
      </c>
      <c r="N275" s="832">
        <v>1</v>
      </c>
      <c r="O275" s="832">
        <v>1912</v>
      </c>
      <c r="P275" s="849">
        <v>74</v>
      </c>
      <c r="Q275" s="849">
        <v>141488</v>
      </c>
      <c r="R275" s="837">
        <v>1.6086956521739131</v>
      </c>
      <c r="S275" s="850">
        <v>1912</v>
      </c>
    </row>
    <row r="276" spans="1:19" ht="14.4" customHeight="1" x14ac:dyDescent="0.3">
      <c r="A276" s="831" t="s">
        <v>1646</v>
      </c>
      <c r="B276" s="832" t="s">
        <v>1647</v>
      </c>
      <c r="C276" s="832" t="s">
        <v>570</v>
      </c>
      <c r="D276" s="832" t="s">
        <v>853</v>
      </c>
      <c r="E276" s="832" t="s">
        <v>1714</v>
      </c>
      <c r="F276" s="832" t="s">
        <v>1740</v>
      </c>
      <c r="G276" s="832" t="s">
        <v>1741</v>
      </c>
      <c r="H276" s="849">
        <v>1</v>
      </c>
      <c r="I276" s="849">
        <v>1208</v>
      </c>
      <c r="J276" s="832">
        <v>0.47224394057857699</v>
      </c>
      <c r="K276" s="832">
        <v>1208</v>
      </c>
      <c r="L276" s="849">
        <v>2</v>
      </c>
      <c r="M276" s="849">
        <v>2558</v>
      </c>
      <c r="N276" s="832">
        <v>1</v>
      </c>
      <c r="O276" s="832">
        <v>1279</v>
      </c>
      <c r="P276" s="849"/>
      <c r="Q276" s="849"/>
      <c r="R276" s="837"/>
      <c r="S276" s="850"/>
    </row>
    <row r="277" spans="1:19" ht="14.4" customHeight="1" x14ac:dyDescent="0.3">
      <c r="A277" s="831" t="s">
        <v>1646</v>
      </c>
      <c r="B277" s="832" t="s">
        <v>1647</v>
      </c>
      <c r="C277" s="832" t="s">
        <v>570</v>
      </c>
      <c r="D277" s="832" t="s">
        <v>853</v>
      </c>
      <c r="E277" s="832" t="s">
        <v>1714</v>
      </c>
      <c r="F277" s="832" t="s">
        <v>1742</v>
      </c>
      <c r="G277" s="832" t="s">
        <v>1743</v>
      </c>
      <c r="H277" s="849">
        <v>6</v>
      </c>
      <c r="I277" s="849">
        <v>7062</v>
      </c>
      <c r="J277" s="832">
        <v>0.72774113767518545</v>
      </c>
      <c r="K277" s="832">
        <v>1177</v>
      </c>
      <c r="L277" s="849">
        <v>8</v>
      </c>
      <c r="M277" s="849">
        <v>9704</v>
      </c>
      <c r="N277" s="832">
        <v>1</v>
      </c>
      <c r="O277" s="832">
        <v>1213</v>
      </c>
      <c r="P277" s="849">
        <v>1</v>
      </c>
      <c r="Q277" s="849">
        <v>1213</v>
      </c>
      <c r="R277" s="837">
        <v>0.125</v>
      </c>
      <c r="S277" s="850">
        <v>1213</v>
      </c>
    </row>
    <row r="278" spans="1:19" ht="14.4" customHeight="1" x14ac:dyDescent="0.3">
      <c r="A278" s="831" t="s">
        <v>1646</v>
      </c>
      <c r="B278" s="832" t="s">
        <v>1647</v>
      </c>
      <c r="C278" s="832" t="s">
        <v>570</v>
      </c>
      <c r="D278" s="832" t="s">
        <v>853</v>
      </c>
      <c r="E278" s="832" t="s">
        <v>1714</v>
      </c>
      <c r="F278" s="832" t="s">
        <v>1744</v>
      </c>
      <c r="G278" s="832" t="s">
        <v>1745</v>
      </c>
      <c r="H278" s="849"/>
      <c r="I278" s="849"/>
      <c r="J278" s="832"/>
      <c r="K278" s="832"/>
      <c r="L278" s="849">
        <v>1</v>
      </c>
      <c r="M278" s="849">
        <v>1609</v>
      </c>
      <c r="N278" s="832">
        <v>1</v>
      </c>
      <c r="O278" s="832">
        <v>1609</v>
      </c>
      <c r="P278" s="849"/>
      <c r="Q278" s="849"/>
      <c r="R278" s="837"/>
      <c r="S278" s="850"/>
    </row>
    <row r="279" spans="1:19" ht="14.4" customHeight="1" x14ac:dyDescent="0.3">
      <c r="A279" s="831" t="s">
        <v>1646</v>
      </c>
      <c r="B279" s="832" t="s">
        <v>1647</v>
      </c>
      <c r="C279" s="832" t="s">
        <v>570</v>
      </c>
      <c r="D279" s="832" t="s">
        <v>853</v>
      </c>
      <c r="E279" s="832" t="s">
        <v>1714</v>
      </c>
      <c r="F279" s="832" t="s">
        <v>1746</v>
      </c>
      <c r="G279" s="832" t="s">
        <v>1747</v>
      </c>
      <c r="H279" s="849">
        <v>16</v>
      </c>
      <c r="I279" s="849">
        <v>10528</v>
      </c>
      <c r="J279" s="832">
        <v>1.1042584434654918</v>
      </c>
      <c r="K279" s="832">
        <v>658</v>
      </c>
      <c r="L279" s="849">
        <v>14</v>
      </c>
      <c r="M279" s="849">
        <v>9534</v>
      </c>
      <c r="N279" s="832">
        <v>1</v>
      </c>
      <c r="O279" s="832">
        <v>681</v>
      </c>
      <c r="P279" s="849">
        <v>4</v>
      </c>
      <c r="Q279" s="849">
        <v>2728</v>
      </c>
      <c r="R279" s="837">
        <v>0.28613383679462973</v>
      </c>
      <c r="S279" s="850">
        <v>682</v>
      </c>
    </row>
    <row r="280" spans="1:19" ht="14.4" customHeight="1" x14ac:dyDescent="0.3">
      <c r="A280" s="831" t="s">
        <v>1646</v>
      </c>
      <c r="B280" s="832" t="s">
        <v>1647</v>
      </c>
      <c r="C280" s="832" t="s">
        <v>570</v>
      </c>
      <c r="D280" s="832" t="s">
        <v>853</v>
      </c>
      <c r="E280" s="832" t="s">
        <v>1714</v>
      </c>
      <c r="F280" s="832" t="s">
        <v>1748</v>
      </c>
      <c r="G280" s="832" t="s">
        <v>1749</v>
      </c>
      <c r="H280" s="849">
        <v>15</v>
      </c>
      <c r="I280" s="849">
        <v>10335</v>
      </c>
      <c r="J280" s="832">
        <v>0.60143156424581001</v>
      </c>
      <c r="K280" s="832">
        <v>689</v>
      </c>
      <c r="L280" s="849">
        <v>24</v>
      </c>
      <c r="M280" s="849">
        <v>17184</v>
      </c>
      <c r="N280" s="832">
        <v>1</v>
      </c>
      <c r="O280" s="832">
        <v>716</v>
      </c>
      <c r="P280" s="849">
        <v>18</v>
      </c>
      <c r="Q280" s="849">
        <v>12906</v>
      </c>
      <c r="R280" s="837">
        <v>0.75104748603351956</v>
      </c>
      <c r="S280" s="850">
        <v>717</v>
      </c>
    </row>
    <row r="281" spans="1:19" ht="14.4" customHeight="1" x14ac:dyDescent="0.3">
      <c r="A281" s="831" t="s">
        <v>1646</v>
      </c>
      <c r="B281" s="832" t="s">
        <v>1647</v>
      </c>
      <c r="C281" s="832" t="s">
        <v>570</v>
      </c>
      <c r="D281" s="832" t="s">
        <v>853</v>
      </c>
      <c r="E281" s="832" t="s">
        <v>1714</v>
      </c>
      <c r="F281" s="832" t="s">
        <v>1750</v>
      </c>
      <c r="G281" s="832" t="s">
        <v>1751</v>
      </c>
      <c r="H281" s="849"/>
      <c r="I281" s="849"/>
      <c r="J281" s="832"/>
      <c r="K281" s="832"/>
      <c r="L281" s="849">
        <v>2</v>
      </c>
      <c r="M281" s="849">
        <v>5274</v>
      </c>
      <c r="N281" s="832">
        <v>1</v>
      </c>
      <c r="O281" s="832">
        <v>2637</v>
      </c>
      <c r="P281" s="849">
        <v>2</v>
      </c>
      <c r="Q281" s="849">
        <v>5276</v>
      </c>
      <c r="R281" s="837">
        <v>1.0003792188092528</v>
      </c>
      <c r="S281" s="850">
        <v>2638</v>
      </c>
    </row>
    <row r="282" spans="1:19" ht="14.4" customHeight="1" x14ac:dyDescent="0.3">
      <c r="A282" s="831" t="s">
        <v>1646</v>
      </c>
      <c r="B282" s="832" t="s">
        <v>1647</v>
      </c>
      <c r="C282" s="832" t="s">
        <v>570</v>
      </c>
      <c r="D282" s="832" t="s">
        <v>853</v>
      </c>
      <c r="E282" s="832" t="s">
        <v>1714</v>
      </c>
      <c r="F282" s="832" t="s">
        <v>1752</v>
      </c>
      <c r="G282" s="832" t="s">
        <v>1753</v>
      </c>
      <c r="H282" s="849">
        <v>377</v>
      </c>
      <c r="I282" s="849">
        <v>664274</v>
      </c>
      <c r="J282" s="832">
        <v>1.2508101492256272</v>
      </c>
      <c r="K282" s="832">
        <v>1762</v>
      </c>
      <c r="L282" s="849">
        <v>291</v>
      </c>
      <c r="M282" s="849">
        <v>531075</v>
      </c>
      <c r="N282" s="832">
        <v>1</v>
      </c>
      <c r="O282" s="832">
        <v>1825</v>
      </c>
      <c r="P282" s="849">
        <v>83</v>
      </c>
      <c r="Q282" s="849">
        <v>151475</v>
      </c>
      <c r="R282" s="837">
        <v>0.28522336769759449</v>
      </c>
      <c r="S282" s="850">
        <v>1825</v>
      </c>
    </row>
    <row r="283" spans="1:19" ht="14.4" customHeight="1" x14ac:dyDescent="0.3">
      <c r="A283" s="831" t="s">
        <v>1646</v>
      </c>
      <c r="B283" s="832" t="s">
        <v>1647</v>
      </c>
      <c r="C283" s="832" t="s">
        <v>570</v>
      </c>
      <c r="D283" s="832" t="s">
        <v>853</v>
      </c>
      <c r="E283" s="832" t="s">
        <v>1714</v>
      </c>
      <c r="F283" s="832" t="s">
        <v>1754</v>
      </c>
      <c r="G283" s="832" t="s">
        <v>1755</v>
      </c>
      <c r="H283" s="849">
        <v>5</v>
      </c>
      <c r="I283" s="849">
        <v>2065</v>
      </c>
      <c r="J283" s="832">
        <v>0.53483553483553481</v>
      </c>
      <c r="K283" s="832">
        <v>413</v>
      </c>
      <c r="L283" s="849">
        <v>9</v>
      </c>
      <c r="M283" s="849">
        <v>3861</v>
      </c>
      <c r="N283" s="832">
        <v>1</v>
      </c>
      <c r="O283" s="832">
        <v>429</v>
      </c>
      <c r="P283" s="849">
        <v>4</v>
      </c>
      <c r="Q283" s="849">
        <v>1716</v>
      </c>
      <c r="R283" s="837">
        <v>0.44444444444444442</v>
      </c>
      <c r="S283" s="850">
        <v>429</v>
      </c>
    </row>
    <row r="284" spans="1:19" ht="14.4" customHeight="1" x14ac:dyDescent="0.3">
      <c r="A284" s="831" t="s">
        <v>1646</v>
      </c>
      <c r="B284" s="832" t="s">
        <v>1647</v>
      </c>
      <c r="C284" s="832" t="s">
        <v>570</v>
      </c>
      <c r="D284" s="832" t="s">
        <v>853</v>
      </c>
      <c r="E284" s="832" t="s">
        <v>1714</v>
      </c>
      <c r="F284" s="832" t="s">
        <v>1756</v>
      </c>
      <c r="G284" s="832" t="s">
        <v>1757</v>
      </c>
      <c r="H284" s="849">
        <v>3</v>
      </c>
      <c r="I284" s="849">
        <v>10365</v>
      </c>
      <c r="J284" s="832">
        <v>6.1380756111426946E-2</v>
      </c>
      <c r="K284" s="832">
        <v>3455</v>
      </c>
      <c r="L284" s="849">
        <v>48</v>
      </c>
      <c r="M284" s="849">
        <v>168864</v>
      </c>
      <c r="N284" s="832">
        <v>1</v>
      </c>
      <c r="O284" s="832">
        <v>3518</v>
      </c>
      <c r="P284" s="849">
        <v>32</v>
      </c>
      <c r="Q284" s="849">
        <v>112640</v>
      </c>
      <c r="R284" s="837">
        <v>0.66704566988819403</v>
      </c>
      <c r="S284" s="850">
        <v>3520</v>
      </c>
    </row>
    <row r="285" spans="1:19" ht="14.4" customHeight="1" x14ac:dyDescent="0.3">
      <c r="A285" s="831" t="s">
        <v>1646</v>
      </c>
      <c r="B285" s="832" t="s">
        <v>1647</v>
      </c>
      <c r="C285" s="832" t="s">
        <v>570</v>
      </c>
      <c r="D285" s="832" t="s">
        <v>853</v>
      </c>
      <c r="E285" s="832" t="s">
        <v>1714</v>
      </c>
      <c r="F285" s="832" t="s">
        <v>1760</v>
      </c>
      <c r="G285" s="832" t="s">
        <v>1761</v>
      </c>
      <c r="H285" s="849">
        <v>9</v>
      </c>
      <c r="I285" s="849">
        <v>133.32999999999998</v>
      </c>
      <c r="J285" s="832">
        <v>0.14814444444444441</v>
      </c>
      <c r="K285" s="832">
        <v>14.814444444444442</v>
      </c>
      <c r="L285" s="849">
        <v>27</v>
      </c>
      <c r="M285" s="849">
        <v>900.00000000000011</v>
      </c>
      <c r="N285" s="832">
        <v>1</v>
      </c>
      <c r="O285" s="832">
        <v>33.333333333333336</v>
      </c>
      <c r="P285" s="849">
        <v>36</v>
      </c>
      <c r="Q285" s="849">
        <v>1200</v>
      </c>
      <c r="R285" s="837">
        <v>1.3333333333333333</v>
      </c>
      <c r="S285" s="850">
        <v>33.333333333333336</v>
      </c>
    </row>
    <row r="286" spans="1:19" ht="14.4" customHeight="1" x14ac:dyDescent="0.3">
      <c r="A286" s="831" t="s">
        <v>1646</v>
      </c>
      <c r="B286" s="832" t="s">
        <v>1647</v>
      </c>
      <c r="C286" s="832" t="s">
        <v>570</v>
      </c>
      <c r="D286" s="832" t="s">
        <v>853</v>
      </c>
      <c r="E286" s="832" t="s">
        <v>1714</v>
      </c>
      <c r="F286" s="832" t="s">
        <v>1762</v>
      </c>
      <c r="G286" s="832" t="s">
        <v>1763</v>
      </c>
      <c r="H286" s="849">
        <v>19</v>
      </c>
      <c r="I286" s="849">
        <v>684</v>
      </c>
      <c r="J286" s="832">
        <v>0.66023166023166024</v>
      </c>
      <c r="K286" s="832">
        <v>36</v>
      </c>
      <c r="L286" s="849">
        <v>28</v>
      </c>
      <c r="M286" s="849">
        <v>1036</v>
      </c>
      <c r="N286" s="832">
        <v>1</v>
      </c>
      <c r="O286" s="832">
        <v>37</v>
      </c>
      <c r="P286" s="849">
        <v>38</v>
      </c>
      <c r="Q286" s="849">
        <v>1406</v>
      </c>
      <c r="R286" s="837">
        <v>1.3571428571428572</v>
      </c>
      <c r="S286" s="850">
        <v>37</v>
      </c>
    </row>
    <row r="287" spans="1:19" ht="14.4" customHeight="1" x14ac:dyDescent="0.3">
      <c r="A287" s="831" t="s">
        <v>1646</v>
      </c>
      <c r="B287" s="832" t="s">
        <v>1647</v>
      </c>
      <c r="C287" s="832" t="s">
        <v>570</v>
      </c>
      <c r="D287" s="832" t="s">
        <v>853</v>
      </c>
      <c r="E287" s="832" t="s">
        <v>1714</v>
      </c>
      <c r="F287" s="832" t="s">
        <v>1768</v>
      </c>
      <c r="G287" s="832" t="s">
        <v>1769</v>
      </c>
      <c r="H287" s="849">
        <v>12</v>
      </c>
      <c r="I287" s="849">
        <v>5052</v>
      </c>
      <c r="J287" s="832">
        <v>1.9267734553775744</v>
      </c>
      <c r="K287" s="832">
        <v>421</v>
      </c>
      <c r="L287" s="849">
        <v>6</v>
      </c>
      <c r="M287" s="849">
        <v>2622</v>
      </c>
      <c r="N287" s="832">
        <v>1</v>
      </c>
      <c r="O287" s="832">
        <v>437</v>
      </c>
      <c r="P287" s="849">
        <v>1</v>
      </c>
      <c r="Q287" s="849">
        <v>437</v>
      </c>
      <c r="R287" s="837">
        <v>0.16666666666666666</v>
      </c>
      <c r="S287" s="850">
        <v>437</v>
      </c>
    </row>
    <row r="288" spans="1:19" ht="14.4" customHeight="1" x14ac:dyDescent="0.3">
      <c r="A288" s="831" t="s">
        <v>1646</v>
      </c>
      <c r="B288" s="832" t="s">
        <v>1647</v>
      </c>
      <c r="C288" s="832" t="s">
        <v>570</v>
      </c>
      <c r="D288" s="832" t="s">
        <v>853</v>
      </c>
      <c r="E288" s="832" t="s">
        <v>1714</v>
      </c>
      <c r="F288" s="832" t="s">
        <v>1772</v>
      </c>
      <c r="G288" s="832" t="s">
        <v>1773</v>
      </c>
      <c r="H288" s="849">
        <v>159</v>
      </c>
      <c r="I288" s="849">
        <v>205746</v>
      </c>
      <c r="J288" s="832">
        <v>1.4195644974333499</v>
      </c>
      <c r="K288" s="832">
        <v>1294</v>
      </c>
      <c r="L288" s="849">
        <v>108</v>
      </c>
      <c r="M288" s="849">
        <v>144936</v>
      </c>
      <c r="N288" s="832">
        <v>1</v>
      </c>
      <c r="O288" s="832">
        <v>1342</v>
      </c>
      <c r="P288" s="849">
        <v>16</v>
      </c>
      <c r="Q288" s="849">
        <v>21472</v>
      </c>
      <c r="R288" s="837">
        <v>0.14814814814814814</v>
      </c>
      <c r="S288" s="850">
        <v>1342</v>
      </c>
    </row>
    <row r="289" spans="1:19" ht="14.4" customHeight="1" x14ac:dyDescent="0.3">
      <c r="A289" s="831" t="s">
        <v>1646</v>
      </c>
      <c r="B289" s="832" t="s">
        <v>1647</v>
      </c>
      <c r="C289" s="832" t="s">
        <v>570</v>
      </c>
      <c r="D289" s="832" t="s">
        <v>853</v>
      </c>
      <c r="E289" s="832" t="s">
        <v>1714</v>
      </c>
      <c r="F289" s="832" t="s">
        <v>1774</v>
      </c>
      <c r="G289" s="832" t="s">
        <v>1775</v>
      </c>
      <c r="H289" s="849">
        <v>29</v>
      </c>
      <c r="I289" s="849">
        <v>14210</v>
      </c>
      <c r="J289" s="832">
        <v>0.99705304518664051</v>
      </c>
      <c r="K289" s="832">
        <v>490</v>
      </c>
      <c r="L289" s="849">
        <v>28</v>
      </c>
      <c r="M289" s="849">
        <v>14252</v>
      </c>
      <c r="N289" s="832">
        <v>1</v>
      </c>
      <c r="O289" s="832">
        <v>509</v>
      </c>
      <c r="P289" s="849">
        <v>13</v>
      </c>
      <c r="Q289" s="849">
        <v>6617</v>
      </c>
      <c r="R289" s="837">
        <v>0.4642857142857143</v>
      </c>
      <c r="S289" s="850">
        <v>509</v>
      </c>
    </row>
    <row r="290" spans="1:19" ht="14.4" customHeight="1" x14ac:dyDescent="0.3">
      <c r="A290" s="831" t="s">
        <v>1646</v>
      </c>
      <c r="B290" s="832" t="s">
        <v>1647</v>
      </c>
      <c r="C290" s="832" t="s">
        <v>570</v>
      </c>
      <c r="D290" s="832" t="s">
        <v>853</v>
      </c>
      <c r="E290" s="832" t="s">
        <v>1714</v>
      </c>
      <c r="F290" s="832" t="s">
        <v>1776</v>
      </c>
      <c r="G290" s="832" t="s">
        <v>1777</v>
      </c>
      <c r="H290" s="849">
        <v>17</v>
      </c>
      <c r="I290" s="849">
        <v>38386</v>
      </c>
      <c r="J290" s="832">
        <v>1.8313057583130576</v>
      </c>
      <c r="K290" s="832">
        <v>2258</v>
      </c>
      <c r="L290" s="849">
        <v>9</v>
      </c>
      <c r="M290" s="849">
        <v>20961</v>
      </c>
      <c r="N290" s="832">
        <v>1</v>
      </c>
      <c r="O290" s="832">
        <v>2329</v>
      </c>
      <c r="P290" s="849">
        <v>1</v>
      </c>
      <c r="Q290" s="849">
        <v>2330</v>
      </c>
      <c r="R290" s="837">
        <v>0.11115881875864701</v>
      </c>
      <c r="S290" s="850">
        <v>2330</v>
      </c>
    </row>
    <row r="291" spans="1:19" ht="14.4" customHeight="1" x14ac:dyDescent="0.3">
      <c r="A291" s="831" t="s">
        <v>1646</v>
      </c>
      <c r="B291" s="832" t="s">
        <v>1647</v>
      </c>
      <c r="C291" s="832" t="s">
        <v>570</v>
      </c>
      <c r="D291" s="832" t="s">
        <v>853</v>
      </c>
      <c r="E291" s="832" t="s">
        <v>1714</v>
      </c>
      <c r="F291" s="832" t="s">
        <v>1778</v>
      </c>
      <c r="G291" s="832" t="s">
        <v>1779</v>
      </c>
      <c r="H291" s="849">
        <v>16</v>
      </c>
      <c r="I291" s="849">
        <v>40816</v>
      </c>
      <c r="J291" s="832">
        <v>0.9077282330701657</v>
      </c>
      <c r="K291" s="832">
        <v>2551</v>
      </c>
      <c r="L291" s="849">
        <v>17</v>
      </c>
      <c r="M291" s="849">
        <v>44965</v>
      </c>
      <c r="N291" s="832">
        <v>1</v>
      </c>
      <c r="O291" s="832">
        <v>2645</v>
      </c>
      <c r="P291" s="849">
        <v>9</v>
      </c>
      <c r="Q291" s="849">
        <v>23814</v>
      </c>
      <c r="R291" s="837">
        <v>0.5296119203825197</v>
      </c>
      <c r="S291" s="850">
        <v>2646</v>
      </c>
    </row>
    <row r="292" spans="1:19" ht="14.4" customHeight="1" x14ac:dyDescent="0.3">
      <c r="A292" s="831" t="s">
        <v>1646</v>
      </c>
      <c r="B292" s="832" t="s">
        <v>1647</v>
      </c>
      <c r="C292" s="832" t="s">
        <v>570</v>
      </c>
      <c r="D292" s="832" t="s">
        <v>853</v>
      </c>
      <c r="E292" s="832" t="s">
        <v>1714</v>
      </c>
      <c r="F292" s="832" t="s">
        <v>1786</v>
      </c>
      <c r="G292" s="832" t="s">
        <v>1787</v>
      </c>
      <c r="H292" s="849">
        <v>1</v>
      </c>
      <c r="I292" s="849">
        <v>502</v>
      </c>
      <c r="J292" s="832"/>
      <c r="K292" s="832">
        <v>502</v>
      </c>
      <c r="L292" s="849"/>
      <c r="M292" s="849"/>
      <c r="N292" s="832"/>
      <c r="O292" s="832"/>
      <c r="P292" s="849"/>
      <c r="Q292" s="849"/>
      <c r="R292" s="837"/>
      <c r="S292" s="850"/>
    </row>
    <row r="293" spans="1:19" ht="14.4" customHeight="1" x14ac:dyDescent="0.3">
      <c r="A293" s="831" t="s">
        <v>1646</v>
      </c>
      <c r="B293" s="832" t="s">
        <v>1647</v>
      </c>
      <c r="C293" s="832" t="s">
        <v>570</v>
      </c>
      <c r="D293" s="832" t="s">
        <v>853</v>
      </c>
      <c r="E293" s="832" t="s">
        <v>1714</v>
      </c>
      <c r="F293" s="832" t="s">
        <v>1788</v>
      </c>
      <c r="G293" s="832" t="s">
        <v>1789</v>
      </c>
      <c r="H293" s="849"/>
      <c r="I293" s="849"/>
      <c r="J293" s="832"/>
      <c r="K293" s="832"/>
      <c r="L293" s="849"/>
      <c r="M293" s="849"/>
      <c r="N293" s="832"/>
      <c r="O293" s="832"/>
      <c r="P293" s="849">
        <v>2</v>
      </c>
      <c r="Q293" s="849">
        <v>284</v>
      </c>
      <c r="R293" s="837"/>
      <c r="S293" s="850">
        <v>142</v>
      </c>
    </row>
    <row r="294" spans="1:19" ht="14.4" customHeight="1" x14ac:dyDescent="0.3">
      <c r="A294" s="831" t="s">
        <v>1646</v>
      </c>
      <c r="B294" s="832" t="s">
        <v>1647</v>
      </c>
      <c r="C294" s="832" t="s">
        <v>570</v>
      </c>
      <c r="D294" s="832" t="s">
        <v>853</v>
      </c>
      <c r="E294" s="832" t="s">
        <v>1714</v>
      </c>
      <c r="F294" s="832" t="s">
        <v>1790</v>
      </c>
      <c r="G294" s="832" t="s">
        <v>1791</v>
      </c>
      <c r="H294" s="849">
        <v>1</v>
      </c>
      <c r="I294" s="849">
        <v>2444</v>
      </c>
      <c r="J294" s="832"/>
      <c r="K294" s="832">
        <v>2444</v>
      </c>
      <c r="L294" s="849"/>
      <c r="M294" s="849"/>
      <c r="N294" s="832"/>
      <c r="O294" s="832"/>
      <c r="P294" s="849"/>
      <c r="Q294" s="849"/>
      <c r="R294" s="837"/>
      <c r="S294" s="850"/>
    </row>
    <row r="295" spans="1:19" ht="14.4" customHeight="1" x14ac:dyDescent="0.3">
      <c r="A295" s="831" t="s">
        <v>1646</v>
      </c>
      <c r="B295" s="832" t="s">
        <v>1647</v>
      </c>
      <c r="C295" s="832" t="s">
        <v>570</v>
      </c>
      <c r="D295" s="832" t="s">
        <v>853</v>
      </c>
      <c r="E295" s="832" t="s">
        <v>1714</v>
      </c>
      <c r="F295" s="832" t="s">
        <v>1792</v>
      </c>
      <c r="G295" s="832" t="s">
        <v>1793</v>
      </c>
      <c r="H295" s="849"/>
      <c r="I295" s="849"/>
      <c r="J295" s="832"/>
      <c r="K295" s="832"/>
      <c r="L295" s="849">
        <v>1</v>
      </c>
      <c r="M295" s="849">
        <v>1690</v>
      </c>
      <c r="N295" s="832">
        <v>1</v>
      </c>
      <c r="O295" s="832">
        <v>1690</v>
      </c>
      <c r="P295" s="849">
        <v>1</v>
      </c>
      <c r="Q295" s="849">
        <v>1691</v>
      </c>
      <c r="R295" s="837">
        <v>1.0005917159763313</v>
      </c>
      <c r="S295" s="850">
        <v>1691</v>
      </c>
    </row>
    <row r="296" spans="1:19" ht="14.4" customHeight="1" x14ac:dyDescent="0.3">
      <c r="A296" s="831" t="s">
        <v>1646</v>
      </c>
      <c r="B296" s="832" t="s">
        <v>1647</v>
      </c>
      <c r="C296" s="832" t="s">
        <v>570</v>
      </c>
      <c r="D296" s="832" t="s">
        <v>853</v>
      </c>
      <c r="E296" s="832" t="s">
        <v>1714</v>
      </c>
      <c r="F296" s="832" t="s">
        <v>1796</v>
      </c>
      <c r="G296" s="832" t="s">
        <v>1797</v>
      </c>
      <c r="H296" s="849">
        <v>7</v>
      </c>
      <c r="I296" s="849">
        <v>4865</v>
      </c>
      <c r="J296" s="832">
        <v>0.67757660167130918</v>
      </c>
      <c r="K296" s="832">
        <v>695</v>
      </c>
      <c r="L296" s="849">
        <v>10</v>
      </c>
      <c r="M296" s="849">
        <v>7180</v>
      </c>
      <c r="N296" s="832">
        <v>1</v>
      </c>
      <c r="O296" s="832">
        <v>718</v>
      </c>
      <c r="P296" s="849">
        <v>3</v>
      </c>
      <c r="Q296" s="849">
        <v>2157</v>
      </c>
      <c r="R296" s="837">
        <v>0.30041782729805017</v>
      </c>
      <c r="S296" s="850">
        <v>719</v>
      </c>
    </row>
    <row r="297" spans="1:19" ht="14.4" customHeight="1" x14ac:dyDescent="0.3">
      <c r="A297" s="831" t="s">
        <v>1646</v>
      </c>
      <c r="B297" s="832" t="s">
        <v>1647</v>
      </c>
      <c r="C297" s="832" t="s">
        <v>570</v>
      </c>
      <c r="D297" s="832" t="s">
        <v>853</v>
      </c>
      <c r="E297" s="832" t="s">
        <v>1714</v>
      </c>
      <c r="F297" s="832" t="s">
        <v>1800</v>
      </c>
      <c r="G297" s="832" t="s">
        <v>1801</v>
      </c>
      <c r="H297" s="849"/>
      <c r="I297" s="849"/>
      <c r="J297" s="832"/>
      <c r="K297" s="832"/>
      <c r="L297" s="849"/>
      <c r="M297" s="849"/>
      <c r="N297" s="832"/>
      <c r="O297" s="832"/>
      <c r="P297" s="849">
        <v>2</v>
      </c>
      <c r="Q297" s="849">
        <v>3470</v>
      </c>
      <c r="R297" s="837"/>
      <c r="S297" s="850">
        <v>1735</v>
      </c>
    </row>
    <row r="298" spans="1:19" ht="14.4" customHeight="1" x14ac:dyDescent="0.3">
      <c r="A298" s="831" t="s">
        <v>1646</v>
      </c>
      <c r="B298" s="832" t="s">
        <v>1647</v>
      </c>
      <c r="C298" s="832" t="s">
        <v>570</v>
      </c>
      <c r="D298" s="832" t="s">
        <v>1644</v>
      </c>
      <c r="E298" s="832" t="s">
        <v>1651</v>
      </c>
      <c r="F298" s="832" t="s">
        <v>1652</v>
      </c>
      <c r="G298" s="832" t="s">
        <v>1653</v>
      </c>
      <c r="H298" s="849">
        <v>700</v>
      </c>
      <c r="I298" s="849">
        <v>14567</v>
      </c>
      <c r="J298" s="832"/>
      <c r="K298" s="832">
        <v>20.81</v>
      </c>
      <c r="L298" s="849"/>
      <c r="M298" s="849"/>
      <c r="N298" s="832"/>
      <c r="O298" s="832"/>
      <c r="P298" s="849"/>
      <c r="Q298" s="849"/>
      <c r="R298" s="837"/>
      <c r="S298" s="850"/>
    </row>
    <row r="299" spans="1:19" ht="14.4" customHeight="1" x14ac:dyDescent="0.3">
      <c r="A299" s="831" t="s">
        <v>1646</v>
      </c>
      <c r="B299" s="832" t="s">
        <v>1647</v>
      </c>
      <c r="C299" s="832" t="s">
        <v>570</v>
      </c>
      <c r="D299" s="832" t="s">
        <v>1644</v>
      </c>
      <c r="E299" s="832" t="s">
        <v>1651</v>
      </c>
      <c r="F299" s="832" t="s">
        <v>1654</v>
      </c>
      <c r="G299" s="832" t="s">
        <v>1655</v>
      </c>
      <c r="H299" s="849">
        <v>1870</v>
      </c>
      <c r="I299" s="849">
        <v>3907.7</v>
      </c>
      <c r="J299" s="832"/>
      <c r="K299" s="832">
        <v>2.0896791443850264</v>
      </c>
      <c r="L299" s="849"/>
      <c r="M299" s="849"/>
      <c r="N299" s="832"/>
      <c r="O299" s="832"/>
      <c r="P299" s="849"/>
      <c r="Q299" s="849"/>
      <c r="R299" s="837"/>
      <c r="S299" s="850"/>
    </row>
    <row r="300" spans="1:19" ht="14.4" customHeight="1" x14ac:dyDescent="0.3">
      <c r="A300" s="831" t="s">
        <v>1646</v>
      </c>
      <c r="B300" s="832" t="s">
        <v>1647</v>
      </c>
      <c r="C300" s="832" t="s">
        <v>570</v>
      </c>
      <c r="D300" s="832" t="s">
        <v>1644</v>
      </c>
      <c r="E300" s="832" t="s">
        <v>1651</v>
      </c>
      <c r="F300" s="832" t="s">
        <v>1656</v>
      </c>
      <c r="G300" s="832" t="s">
        <v>1657</v>
      </c>
      <c r="H300" s="849">
        <v>4830</v>
      </c>
      <c r="I300" s="849">
        <v>24306.899999999998</v>
      </c>
      <c r="J300" s="832"/>
      <c r="K300" s="832">
        <v>5.0324844720496893</v>
      </c>
      <c r="L300" s="849"/>
      <c r="M300" s="849"/>
      <c r="N300" s="832"/>
      <c r="O300" s="832"/>
      <c r="P300" s="849"/>
      <c r="Q300" s="849"/>
      <c r="R300" s="837"/>
      <c r="S300" s="850"/>
    </row>
    <row r="301" spans="1:19" ht="14.4" customHeight="1" x14ac:dyDescent="0.3">
      <c r="A301" s="831" t="s">
        <v>1646</v>
      </c>
      <c r="B301" s="832" t="s">
        <v>1647</v>
      </c>
      <c r="C301" s="832" t="s">
        <v>570</v>
      </c>
      <c r="D301" s="832" t="s">
        <v>1644</v>
      </c>
      <c r="E301" s="832" t="s">
        <v>1651</v>
      </c>
      <c r="F301" s="832" t="s">
        <v>1663</v>
      </c>
      <c r="G301" s="832" t="s">
        <v>1664</v>
      </c>
      <c r="H301" s="849">
        <v>5672</v>
      </c>
      <c r="I301" s="849">
        <v>31794.03</v>
      </c>
      <c r="J301" s="832"/>
      <c r="K301" s="832">
        <v>5.6054354724964739</v>
      </c>
      <c r="L301" s="849"/>
      <c r="M301" s="849"/>
      <c r="N301" s="832"/>
      <c r="O301" s="832"/>
      <c r="P301" s="849"/>
      <c r="Q301" s="849"/>
      <c r="R301" s="837"/>
      <c r="S301" s="850"/>
    </row>
    <row r="302" spans="1:19" ht="14.4" customHeight="1" x14ac:dyDescent="0.3">
      <c r="A302" s="831" t="s">
        <v>1646</v>
      </c>
      <c r="B302" s="832" t="s">
        <v>1647</v>
      </c>
      <c r="C302" s="832" t="s">
        <v>570</v>
      </c>
      <c r="D302" s="832" t="s">
        <v>1644</v>
      </c>
      <c r="E302" s="832" t="s">
        <v>1651</v>
      </c>
      <c r="F302" s="832" t="s">
        <v>1665</v>
      </c>
      <c r="G302" s="832" t="s">
        <v>1666</v>
      </c>
      <c r="H302" s="849">
        <v>862</v>
      </c>
      <c r="I302" s="849">
        <v>7252.869999999999</v>
      </c>
      <c r="J302" s="832"/>
      <c r="K302" s="832">
        <v>8.4140023201856131</v>
      </c>
      <c r="L302" s="849"/>
      <c r="M302" s="849"/>
      <c r="N302" s="832"/>
      <c r="O302" s="832"/>
      <c r="P302" s="849"/>
      <c r="Q302" s="849"/>
      <c r="R302" s="837"/>
      <c r="S302" s="850"/>
    </row>
    <row r="303" spans="1:19" ht="14.4" customHeight="1" x14ac:dyDescent="0.3">
      <c r="A303" s="831" t="s">
        <v>1646</v>
      </c>
      <c r="B303" s="832" t="s">
        <v>1647</v>
      </c>
      <c r="C303" s="832" t="s">
        <v>570</v>
      </c>
      <c r="D303" s="832" t="s">
        <v>1644</v>
      </c>
      <c r="E303" s="832" t="s">
        <v>1651</v>
      </c>
      <c r="F303" s="832" t="s">
        <v>1667</v>
      </c>
      <c r="G303" s="832" t="s">
        <v>1668</v>
      </c>
      <c r="H303" s="849">
        <v>990</v>
      </c>
      <c r="I303" s="849">
        <v>7969.5</v>
      </c>
      <c r="J303" s="832"/>
      <c r="K303" s="832">
        <v>8.0500000000000007</v>
      </c>
      <c r="L303" s="849"/>
      <c r="M303" s="849"/>
      <c r="N303" s="832"/>
      <c r="O303" s="832"/>
      <c r="P303" s="849"/>
      <c r="Q303" s="849"/>
      <c r="R303" s="837"/>
      <c r="S303" s="850"/>
    </row>
    <row r="304" spans="1:19" ht="14.4" customHeight="1" x14ac:dyDescent="0.3">
      <c r="A304" s="831" t="s">
        <v>1646</v>
      </c>
      <c r="B304" s="832" t="s">
        <v>1647</v>
      </c>
      <c r="C304" s="832" t="s">
        <v>570</v>
      </c>
      <c r="D304" s="832" t="s">
        <v>1644</v>
      </c>
      <c r="E304" s="832" t="s">
        <v>1651</v>
      </c>
      <c r="F304" s="832" t="s">
        <v>1669</v>
      </c>
      <c r="G304" s="832" t="s">
        <v>1670</v>
      </c>
      <c r="H304" s="849">
        <v>960</v>
      </c>
      <c r="I304" s="849">
        <v>9091.2000000000007</v>
      </c>
      <c r="J304" s="832"/>
      <c r="K304" s="832">
        <v>9.4700000000000006</v>
      </c>
      <c r="L304" s="849"/>
      <c r="M304" s="849"/>
      <c r="N304" s="832"/>
      <c r="O304" s="832"/>
      <c r="P304" s="849"/>
      <c r="Q304" s="849"/>
      <c r="R304" s="837"/>
      <c r="S304" s="850"/>
    </row>
    <row r="305" spans="1:19" ht="14.4" customHeight="1" x14ac:dyDescent="0.3">
      <c r="A305" s="831" t="s">
        <v>1646</v>
      </c>
      <c r="B305" s="832" t="s">
        <v>1647</v>
      </c>
      <c r="C305" s="832" t="s">
        <v>570</v>
      </c>
      <c r="D305" s="832" t="s">
        <v>1644</v>
      </c>
      <c r="E305" s="832" t="s">
        <v>1651</v>
      </c>
      <c r="F305" s="832" t="s">
        <v>1677</v>
      </c>
      <c r="G305" s="832" t="s">
        <v>1678</v>
      </c>
      <c r="H305" s="849">
        <v>9882</v>
      </c>
      <c r="I305" s="849">
        <v>194166.28</v>
      </c>
      <c r="J305" s="832"/>
      <c r="K305" s="832">
        <v>19.648480064764218</v>
      </c>
      <c r="L305" s="849"/>
      <c r="M305" s="849"/>
      <c r="N305" s="832"/>
      <c r="O305" s="832"/>
      <c r="P305" s="849"/>
      <c r="Q305" s="849"/>
      <c r="R305" s="837"/>
      <c r="S305" s="850"/>
    </row>
    <row r="306" spans="1:19" ht="14.4" customHeight="1" x14ac:dyDescent="0.3">
      <c r="A306" s="831" t="s">
        <v>1646</v>
      </c>
      <c r="B306" s="832" t="s">
        <v>1647</v>
      </c>
      <c r="C306" s="832" t="s">
        <v>570</v>
      </c>
      <c r="D306" s="832" t="s">
        <v>1644</v>
      </c>
      <c r="E306" s="832" t="s">
        <v>1651</v>
      </c>
      <c r="F306" s="832" t="s">
        <v>1683</v>
      </c>
      <c r="G306" s="832" t="s">
        <v>1684</v>
      </c>
      <c r="H306" s="849">
        <v>23</v>
      </c>
      <c r="I306" s="849">
        <v>50126.170000000027</v>
      </c>
      <c r="J306" s="832"/>
      <c r="K306" s="832">
        <v>2179.3986956521753</v>
      </c>
      <c r="L306" s="849"/>
      <c r="M306" s="849"/>
      <c r="N306" s="832"/>
      <c r="O306" s="832"/>
      <c r="P306" s="849"/>
      <c r="Q306" s="849"/>
      <c r="R306" s="837"/>
      <c r="S306" s="850"/>
    </row>
    <row r="307" spans="1:19" ht="14.4" customHeight="1" x14ac:dyDescent="0.3">
      <c r="A307" s="831" t="s">
        <v>1646</v>
      </c>
      <c r="B307" s="832" t="s">
        <v>1647</v>
      </c>
      <c r="C307" s="832" t="s">
        <v>570</v>
      </c>
      <c r="D307" s="832" t="s">
        <v>1644</v>
      </c>
      <c r="E307" s="832" t="s">
        <v>1651</v>
      </c>
      <c r="F307" s="832" t="s">
        <v>1687</v>
      </c>
      <c r="G307" s="832" t="s">
        <v>1688</v>
      </c>
      <c r="H307" s="849">
        <v>214357</v>
      </c>
      <c r="I307" s="849">
        <v>727054.82999999973</v>
      </c>
      <c r="J307" s="832"/>
      <c r="K307" s="832">
        <v>3.3917942031284247</v>
      </c>
      <c r="L307" s="849"/>
      <c r="M307" s="849"/>
      <c r="N307" s="832"/>
      <c r="O307" s="832"/>
      <c r="P307" s="849"/>
      <c r="Q307" s="849"/>
      <c r="R307" s="837"/>
      <c r="S307" s="850"/>
    </row>
    <row r="308" spans="1:19" ht="14.4" customHeight="1" x14ac:dyDescent="0.3">
      <c r="A308" s="831" t="s">
        <v>1646</v>
      </c>
      <c r="B308" s="832" t="s">
        <v>1647</v>
      </c>
      <c r="C308" s="832" t="s">
        <v>570</v>
      </c>
      <c r="D308" s="832" t="s">
        <v>1644</v>
      </c>
      <c r="E308" s="832" t="s">
        <v>1651</v>
      </c>
      <c r="F308" s="832" t="s">
        <v>1699</v>
      </c>
      <c r="G308" s="832" t="s">
        <v>1700</v>
      </c>
      <c r="H308" s="849">
        <v>640</v>
      </c>
      <c r="I308" s="849">
        <v>12922.4</v>
      </c>
      <c r="J308" s="832"/>
      <c r="K308" s="832">
        <v>20.19125</v>
      </c>
      <c r="L308" s="849"/>
      <c r="M308" s="849"/>
      <c r="N308" s="832"/>
      <c r="O308" s="832"/>
      <c r="P308" s="849"/>
      <c r="Q308" s="849"/>
      <c r="R308" s="837"/>
      <c r="S308" s="850"/>
    </row>
    <row r="309" spans="1:19" ht="14.4" customHeight="1" x14ac:dyDescent="0.3">
      <c r="A309" s="831" t="s">
        <v>1646</v>
      </c>
      <c r="B309" s="832" t="s">
        <v>1647</v>
      </c>
      <c r="C309" s="832" t="s">
        <v>570</v>
      </c>
      <c r="D309" s="832" t="s">
        <v>1644</v>
      </c>
      <c r="E309" s="832" t="s">
        <v>1651</v>
      </c>
      <c r="F309" s="832" t="s">
        <v>1649</v>
      </c>
      <c r="G309" s="832"/>
      <c r="H309" s="849">
        <v>703</v>
      </c>
      <c r="I309" s="849">
        <v>47406.04</v>
      </c>
      <c r="J309" s="832"/>
      <c r="K309" s="832">
        <v>67.433911806543392</v>
      </c>
      <c r="L309" s="849"/>
      <c r="M309" s="849"/>
      <c r="N309" s="832"/>
      <c r="O309" s="832"/>
      <c r="P309" s="849"/>
      <c r="Q309" s="849"/>
      <c r="R309" s="837"/>
      <c r="S309" s="850"/>
    </row>
    <row r="310" spans="1:19" ht="14.4" customHeight="1" x14ac:dyDescent="0.3">
      <c r="A310" s="831" t="s">
        <v>1646</v>
      </c>
      <c r="B310" s="832" t="s">
        <v>1647</v>
      </c>
      <c r="C310" s="832" t="s">
        <v>570</v>
      </c>
      <c r="D310" s="832" t="s">
        <v>1644</v>
      </c>
      <c r="E310" s="832" t="s">
        <v>1651</v>
      </c>
      <c r="F310" s="832" t="s">
        <v>1705</v>
      </c>
      <c r="G310" s="832"/>
      <c r="H310" s="849">
        <v>1</v>
      </c>
      <c r="I310" s="849">
        <v>12406.01</v>
      </c>
      <c r="J310" s="832"/>
      <c r="K310" s="832">
        <v>12406.01</v>
      </c>
      <c r="L310" s="849"/>
      <c r="M310" s="849"/>
      <c r="N310" s="832"/>
      <c r="O310" s="832"/>
      <c r="P310" s="849"/>
      <c r="Q310" s="849"/>
      <c r="R310" s="837"/>
      <c r="S310" s="850"/>
    </row>
    <row r="311" spans="1:19" ht="14.4" customHeight="1" x14ac:dyDescent="0.3">
      <c r="A311" s="831" t="s">
        <v>1646</v>
      </c>
      <c r="B311" s="832" t="s">
        <v>1647</v>
      </c>
      <c r="C311" s="832" t="s">
        <v>570</v>
      </c>
      <c r="D311" s="832" t="s">
        <v>1644</v>
      </c>
      <c r="E311" s="832" t="s">
        <v>1714</v>
      </c>
      <c r="F311" s="832" t="s">
        <v>1715</v>
      </c>
      <c r="G311" s="832" t="s">
        <v>1716</v>
      </c>
      <c r="H311" s="849">
        <v>9</v>
      </c>
      <c r="I311" s="849">
        <v>315</v>
      </c>
      <c r="J311" s="832"/>
      <c r="K311" s="832">
        <v>35</v>
      </c>
      <c r="L311" s="849"/>
      <c r="M311" s="849"/>
      <c r="N311" s="832"/>
      <c r="O311" s="832"/>
      <c r="P311" s="849"/>
      <c r="Q311" s="849"/>
      <c r="R311" s="837"/>
      <c r="S311" s="850"/>
    </row>
    <row r="312" spans="1:19" ht="14.4" customHeight="1" x14ac:dyDescent="0.3">
      <c r="A312" s="831" t="s">
        <v>1646</v>
      </c>
      <c r="B312" s="832" t="s">
        <v>1647</v>
      </c>
      <c r="C312" s="832" t="s">
        <v>570</v>
      </c>
      <c r="D312" s="832" t="s">
        <v>1644</v>
      </c>
      <c r="E312" s="832" t="s">
        <v>1714</v>
      </c>
      <c r="F312" s="832" t="s">
        <v>1719</v>
      </c>
      <c r="G312" s="832" t="s">
        <v>1720</v>
      </c>
      <c r="H312" s="849">
        <v>98</v>
      </c>
      <c r="I312" s="849">
        <v>16170</v>
      </c>
      <c r="J312" s="832"/>
      <c r="K312" s="832">
        <v>165</v>
      </c>
      <c r="L312" s="849"/>
      <c r="M312" s="849"/>
      <c r="N312" s="832"/>
      <c r="O312" s="832"/>
      <c r="P312" s="849"/>
      <c r="Q312" s="849"/>
      <c r="R312" s="837"/>
      <c r="S312" s="850"/>
    </row>
    <row r="313" spans="1:19" ht="14.4" customHeight="1" x14ac:dyDescent="0.3">
      <c r="A313" s="831" t="s">
        <v>1646</v>
      </c>
      <c r="B313" s="832" t="s">
        <v>1647</v>
      </c>
      <c r="C313" s="832" t="s">
        <v>570</v>
      </c>
      <c r="D313" s="832" t="s">
        <v>1644</v>
      </c>
      <c r="E313" s="832" t="s">
        <v>1714</v>
      </c>
      <c r="F313" s="832" t="s">
        <v>1723</v>
      </c>
      <c r="G313" s="832" t="s">
        <v>1724</v>
      </c>
      <c r="H313" s="849">
        <v>4</v>
      </c>
      <c r="I313" s="849">
        <v>1208</v>
      </c>
      <c r="J313" s="832"/>
      <c r="K313" s="832">
        <v>302</v>
      </c>
      <c r="L313" s="849"/>
      <c r="M313" s="849"/>
      <c r="N313" s="832"/>
      <c r="O313" s="832"/>
      <c r="P313" s="849"/>
      <c r="Q313" s="849"/>
      <c r="R313" s="837"/>
      <c r="S313" s="850"/>
    </row>
    <row r="314" spans="1:19" ht="14.4" customHeight="1" x14ac:dyDescent="0.3">
      <c r="A314" s="831" t="s">
        <v>1646</v>
      </c>
      <c r="B314" s="832" t="s">
        <v>1647</v>
      </c>
      <c r="C314" s="832" t="s">
        <v>570</v>
      </c>
      <c r="D314" s="832" t="s">
        <v>1644</v>
      </c>
      <c r="E314" s="832" t="s">
        <v>1714</v>
      </c>
      <c r="F314" s="832" t="s">
        <v>1728</v>
      </c>
      <c r="G314" s="832" t="s">
        <v>1729</v>
      </c>
      <c r="H314" s="849">
        <v>6</v>
      </c>
      <c r="I314" s="849">
        <v>11850</v>
      </c>
      <c r="J314" s="832"/>
      <c r="K314" s="832">
        <v>1975</v>
      </c>
      <c r="L314" s="849"/>
      <c r="M314" s="849"/>
      <c r="N314" s="832"/>
      <c r="O314" s="832"/>
      <c r="P314" s="849"/>
      <c r="Q314" s="849"/>
      <c r="R314" s="837"/>
      <c r="S314" s="850"/>
    </row>
    <row r="315" spans="1:19" ht="14.4" customHeight="1" x14ac:dyDescent="0.3">
      <c r="A315" s="831" t="s">
        <v>1646</v>
      </c>
      <c r="B315" s="832" t="s">
        <v>1647</v>
      </c>
      <c r="C315" s="832" t="s">
        <v>570</v>
      </c>
      <c r="D315" s="832" t="s">
        <v>1644</v>
      </c>
      <c r="E315" s="832" t="s">
        <v>1714</v>
      </c>
      <c r="F315" s="832" t="s">
        <v>1734</v>
      </c>
      <c r="G315" s="832" t="s">
        <v>1735</v>
      </c>
      <c r="H315" s="849">
        <v>1</v>
      </c>
      <c r="I315" s="849">
        <v>1316</v>
      </c>
      <c r="J315" s="832"/>
      <c r="K315" s="832">
        <v>1316</v>
      </c>
      <c r="L315" s="849"/>
      <c r="M315" s="849"/>
      <c r="N315" s="832"/>
      <c r="O315" s="832"/>
      <c r="P315" s="849"/>
      <c r="Q315" s="849"/>
      <c r="R315" s="837"/>
      <c r="S315" s="850"/>
    </row>
    <row r="316" spans="1:19" ht="14.4" customHeight="1" x14ac:dyDescent="0.3">
      <c r="A316" s="831" t="s">
        <v>1646</v>
      </c>
      <c r="B316" s="832" t="s">
        <v>1647</v>
      </c>
      <c r="C316" s="832" t="s">
        <v>570</v>
      </c>
      <c r="D316" s="832" t="s">
        <v>1644</v>
      </c>
      <c r="E316" s="832" t="s">
        <v>1714</v>
      </c>
      <c r="F316" s="832" t="s">
        <v>1736</v>
      </c>
      <c r="G316" s="832" t="s">
        <v>1737</v>
      </c>
      <c r="H316" s="849">
        <v>11</v>
      </c>
      <c r="I316" s="849">
        <v>15301</v>
      </c>
      <c r="J316" s="832"/>
      <c r="K316" s="832">
        <v>1391</v>
      </c>
      <c r="L316" s="849"/>
      <c r="M316" s="849"/>
      <c r="N316" s="832"/>
      <c r="O316" s="832"/>
      <c r="P316" s="849"/>
      <c r="Q316" s="849"/>
      <c r="R316" s="837"/>
      <c r="S316" s="850"/>
    </row>
    <row r="317" spans="1:19" ht="14.4" customHeight="1" x14ac:dyDescent="0.3">
      <c r="A317" s="831" t="s">
        <v>1646</v>
      </c>
      <c r="B317" s="832" t="s">
        <v>1647</v>
      </c>
      <c r="C317" s="832" t="s">
        <v>570</v>
      </c>
      <c r="D317" s="832" t="s">
        <v>1644</v>
      </c>
      <c r="E317" s="832" t="s">
        <v>1714</v>
      </c>
      <c r="F317" s="832" t="s">
        <v>1738</v>
      </c>
      <c r="G317" s="832" t="s">
        <v>1739</v>
      </c>
      <c r="H317" s="849">
        <v>13</v>
      </c>
      <c r="I317" s="849">
        <v>24037</v>
      </c>
      <c r="J317" s="832"/>
      <c r="K317" s="832">
        <v>1849</v>
      </c>
      <c r="L317" s="849"/>
      <c r="M317" s="849"/>
      <c r="N317" s="832"/>
      <c r="O317" s="832"/>
      <c r="P317" s="849"/>
      <c r="Q317" s="849"/>
      <c r="R317" s="837"/>
      <c r="S317" s="850"/>
    </row>
    <row r="318" spans="1:19" ht="14.4" customHeight="1" x14ac:dyDescent="0.3">
      <c r="A318" s="831" t="s">
        <v>1646</v>
      </c>
      <c r="B318" s="832" t="s">
        <v>1647</v>
      </c>
      <c r="C318" s="832" t="s">
        <v>570</v>
      </c>
      <c r="D318" s="832" t="s">
        <v>1644</v>
      </c>
      <c r="E318" s="832" t="s">
        <v>1714</v>
      </c>
      <c r="F318" s="832" t="s">
        <v>1742</v>
      </c>
      <c r="G318" s="832" t="s">
        <v>1743</v>
      </c>
      <c r="H318" s="849">
        <v>20</v>
      </c>
      <c r="I318" s="849">
        <v>23540</v>
      </c>
      <c r="J318" s="832"/>
      <c r="K318" s="832">
        <v>1177</v>
      </c>
      <c r="L318" s="849"/>
      <c r="M318" s="849"/>
      <c r="N318" s="832"/>
      <c r="O318" s="832"/>
      <c r="P318" s="849"/>
      <c r="Q318" s="849"/>
      <c r="R318" s="837"/>
      <c r="S318" s="850"/>
    </row>
    <row r="319" spans="1:19" ht="14.4" customHeight="1" x14ac:dyDescent="0.3">
      <c r="A319" s="831" t="s">
        <v>1646</v>
      </c>
      <c r="B319" s="832" t="s">
        <v>1647</v>
      </c>
      <c r="C319" s="832" t="s">
        <v>570</v>
      </c>
      <c r="D319" s="832" t="s">
        <v>1644</v>
      </c>
      <c r="E319" s="832" t="s">
        <v>1714</v>
      </c>
      <c r="F319" s="832" t="s">
        <v>1746</v>
      </c>
      <c r="G319" s="832" t="s">
        <v>1747</v>
      </c>
      <c r="H319" s="849">
        <v>23</v>
      </c>
      <c r="I319" s="849">
        <v>15134</v>
      </c>
      <c r="J319" s="832"/>
      <c r="K319" s="832">
        <v>658</v>
      </c>
      <c r="L319" s="849"/>
      <c r="M319" s="849"/>
      <c r="N319" s="832"/>
      <c r="O319" s="832"/>
      <c r="P319" s="849"/>
      <c r="Q319" s="849"/>
      <c r="R319" s="837"/>
      <c r="S319" s="850"/>
    </row>
    <row r="320" spans="1:19" ht="14.4" customHeight="1" x14ac:dyDescent="0.3">
      <c r="A320" s="831" t="s">
        <v>1646</v>
      </c>
      <c r="B320" s="832" t="s">
        <v>1647</v>
      </c>
      <c r="C320" s="832" t="s">
        <v>570</v>
      </c>
      <c r="D320" s="832" t="s">
        <v>1644</v>
      </c>
      <c r="E320" s="832" t="s">
        <v>1714</v>
      </c>
      <c r="F320" s="832" t="s">
        <v>1748</v>
      </c>
      <c r="G320" s="832" t="s">
        <v>1749</v>
      </c>
      <c r="H320" s="849">
        <v>5</v>
      </c>
      <c r="I320" s="849">
        <v>3445</v>
      </c>
      <c r="J320" s="832"/>
      <c r="K320" s="832">
        <v>689</v>
      </c>
      <c r="L320" s="849"/>
      <c r="M320" s="849"/>
      <c r="N320" s="832"/>
      <c r="O320" s="832"/>
      <c r="P320" s="849"/>
      <c r="Q320" s="849"/>
      <c r="R320" s="837"/>
      <c r="S320" s="850"/>
    </row>
    <row r="321" spans="1:19" ht="14.4" customHeight="1" x14ac:dyDescent="0.3">
      <c r="A321" s="831" t="s">
        <v>1646</v>
      </c>
      <c r="B321" s="832" t="s">
        <v>1647</v>
      </c>
      <c r="C321" s="832" t="s">
        <v>570</v>
      </c>
      <c r="D321" s="832" t="s">
        <v>1644</v>
      </c>
      <c r="E321" s="832" t="s">
        <v>1714</v>
      </c>
      <c r="F321" s="832" t="s">
        <v>1752</v>
      </c>
      <c r="G321" s="832" t="s">
        <v>1753</v>
      </c>
      <c r="H321" s="849">
        <v>627</v>
      </c>
      <c r="I321" s="849">
        <v>1104774</v>
      </c>
      <c r="J321" s="832"/>
      <c r="K321" s="832">
        <v>1762</v>
      </c>
      <c r="L321" s="849"/>
      <c r="M321" s="849"/>
      <c r="N321" s="832"/>
      <c r="O321" s="832"/>
      <c r="P321" s="849"/>
      <c r="Q321" s="849"/>
      <c r="R321" s="837"/>
      <c r="S321" s="850"/>
    </row>
    <row r="322" spans="1:19" ht="14.4" customHeight="1" x14ac:dyDescent="0.3">
      <c r="A322" s="831" t="s">
        <v>1646</v>
      </c>
      <c r="B322" s="832" t="s">
        <v>1647</v>
      </c>
      <c r="C322" s="832" t="s">
        <v>570</v>
      </c>
      <c r="D322" s="832" t="s">
        <v>1644</v>
      </c>
      <c r="E322" s="832" t="s">
        <v>1714</v>
      </c>
      <c r="F322" s="832" t="s">
        <v>1760</v>
      </c>
      <c r="G322" s="832" t="s">
        <v>1761</v>
      </c>
      <c r="H322" s="849">
        <v>19</v>
      </c>
      <c r="I322" s="849">
        <v>300.01000000000005</v>
      </c>
      <c r="J322" s="832"/>
      <c r="K322" s="832">
        <v>15.790000000000003</v>
      </c>
      <c r="L322" s="849"/>
      <c r="M322" s="849"/>
      <c r="N322" s="832"/>
      <c r="O322" s="832"/>
      <c r="P322" s="849"/>
      <c r="Q322" s="849"/>
      <c r="R322" s="837"/>
      <c r="S322" s="850"/>
    </row>
    <row r="323" spans="1:19" ht="14.4" customHeight="1" x14ac:dyDescent="0.3">
      <c r="A323" s="831" t="s">
        <v>1646</v>
      </c>
      <c r="B323" s="832" t="s">
        <v>1647</v>
      </c>
      <c r="C323" s="832" t="s">
        <v>570</v>
      </c>
      <c r="D323" s="832" t="s">
        <v>1644</v>
      </c>
      <c r="E323" s="832" t="s">
        <v>1714</v>
      </c>
      <c r="F323" s="832" t="s">
        <v>1762</v>
      </c>
      <c r="G323" s="832" t="s">
        <v>1763</v>
      </c>
      <c r="H323" s="849">
        <v>98</v>
      </c>
      <c r="I323" s="849">
        <v>3528</v>
      </c>
      <c r="J323" s="832"/>
      <c r="K323" s="832">
        <v>36</v>
      </c>
      <c r="L323" s="849"/>
      <c r="M323" s="849"/>
      <c r="N323" s="832"/>
      <c r="O323" s="832"/>
      <c r="P323" s="849"/>
      <c r="Q323" s="849"/>
      <c r="R323" s="837"/>
      <c r="S323" s="850"/>
    </row>
    <row r="324" spans="1:19" ht="14.4" customHeight="1" x14ac:dyDescent="0.3">
      <c r="A324" s="831" t="s">
        <v>1646</v>
      </c>
      <c r="B324" s="832" t="s">
        <v>1647</v>
      </c>
      <c r="C324" s="832" t="s">
        <v>570</v>
      </c>
      <c r="D324" s="832" t="s">
        <v>1644</v>
      </c>
      <c r="E324" s="832" t="s">
        <v>1714</v>
      </c>
      <c r="F324" s="832" t="s">
        <v>1768</v>
      </c>
      <c r="G324" s="832" t="s">
        <v>1769</v>
      </c>
      <c r="H324" s="849">
        <v>7</v>
      </c>
      <c r="I324" s="849">
        <v>2947</v>
      </c>
      <c r="J324" s="832"/>
      <c r="K324" s="832">
        <v>421</v>
      </c>
      <c r="L324" s="849"/>
      <c r="M324" s="849"/>
      <c r="N324" s="832"/>
      <c r="O324" s="832"/>
      <c r="P324" s="849"/>
      <c r="Q324" s="849"/>
      <c r="R324" s="837"/>
      <c r="S324" s="850"/>
    </row>
    <row r="325" spans="1:19" ht="14.4" customHeight="1" x14ac:dyDescent="0.3">
      <c r="A325" s="831" t="s">
        <v>1646</v>
      </c>
      <c r="B325" s="832" t="s">
        <v>1647</v>
      </c>
      <c r="C325" s="832" t="s">
        <v>570</v>
      </c>
      <c r="D325" s="832" t="s">
        <v>1644</v>
      </c>
      <c r="E325" s="832" t="s">
        <v>1714</v>
      </c>
      <c r="F325" s="832" t="s">
        <v>1772</v>
      </c>
      <c r="G325" s="832" t="s">
        <v>1773</v>
      </c>
      <c r="H325" s="849">
        <v>310</v>
      </c>
      <c r="I325" s="849">
        <v>401140</v>
      </c>
      <c r="J325" s="832"/>
      <c r="K325" s="832">
        <v>1294</v>
      </c>
      <c r="L325" s="849"/>
      <c r="M325" s="849"/>
      <c r="N325" s="832"/>
      <c r="O325" s="832"/>
      <c r="P325" s="849"/>
      <c r="Q325" s="849"/>
      <c r="R325" s="837"/>
      <c r="S325" s="850"/>
    </row>
    <row r="326" spans="1:19" ht="14.4" customHeight="1" x14ac:dyDescent="0.3">
      <c r="A326" s="831" t="s">
        <v>1646</v>
      </c>
      <c r="B326" s="832" t="s">
        <v>1647</v>
      </c>
      <c r="C326" s="832" t="s">
        <v>570</v>
      </c>
      <c r="D326" s="832" t="s">
        <v>1644</v>
      </c>
      <c r="E326" s="832" t="s">
        <v>1714</v>
      </c>
      <c r="F326" s="832" t="s">
        <v>1774</v>
      </c>
      <c r="G326" s="832" t="s">
        <v>1775</v>
      </c>
      <c r="H326" s="849">
        <v>29</v>
      </c>
      <c r="I326" s="849">
        <v>14210</v>
      </c>
      <c r="J326" s="832"/>
      <c r="K326" s="832">
        <v>490</v>
      </c>
      <c r="L326" s="849"/>
      <c r="M326" s="849"/>
      <c r="N326" s="832"/>
      <c r="O326" s="832"/>
      <c r="P326" s="849"/>
      <c r="Q326" s="849"/>
      <c r="R326" s="837"/>
      <c r="S326" s="850"/>
    </row>
    <row r="327" spans="1:19" ht="14.4" customHeight="1" x14ac:dyDescent="0.3">
      <c r="A327" s="831" t="s">
        <v>1646</v>
      </c>
      <c r="B327" s="832" t="s">
        <v>1647</v>
      </c>
      <c r="C327" s="832" t="s">
        <v>570</v>
      </c>
      <c r="D327" s="832" t="s">
        <v>1644</v>
      </c>
      <c r="E327" s="832" t="s">
        <v>1714</v>
      </c>
      <c r="F327" s="832" t="s">
        <v>1776</v>
      </c>
      <c r="G327" s="832" t="s">
        <v>1777</v>
      </c>
      <c r="H327" s="849">
        <v>18</v>
      </c>
      <c r="I327" s="849">
        <v>40644</v>
      </c>
      <c r="J327" s="832"/>
      <c r="K327" s="832">
        <v>2258</v>
      </c>
      <c r="L327" s="849"/>
      <c r="M327" s="849"/>
      <c r="N327" s="832"/>
      <c r="O327" s="832"/>
      <c r="P327" s="849"/>
      <c r="Q327" s="849"/>
      <c r="R327" s="837"/>
      <c r="S327" s="850"/>
    </row>
    <row r="328" spans="1:19" ht="14.4" customHeight="1" x14ac:dyDescent="0.3">
      <c r="A328" s="831" t="s">
        <v>1646</v>
      </c>
      <c r="B328" s="832" t="s">
        <v>1647</v>
      </c>
      <c r="C328" s="832" t="s">
        <v>570</v>
      </c>
      <c r="D328" s="832" t="s">
        <v>1644</v>
      </c>
      <c r="E328" s="832" t="s">
        <v>1714</v>
      </c>
      <c r="F328" s="832" t="s">
        <v>1778</v>
      </c>
      <c r="G328" s="832" t="s">
        <v>1779</v>
      </c>
      <c r="H328" s="849">
        <v>10</v>
      </c>
      <c r="I328" s="849">
        <v>25510</v>
      </c>
      <c r="J328" s="832"/>
      <c r="K328" s="832">
        <v>2551</v>
      </c>
      <c r="L328" s="849"/>
      <c r="M328" s="849"/>
      <c r="N328" s="832"/>
      <c r="O328" s="832"/>
      <c r="P328" s="849"/>
      <c r="Q328" s="849"/>
      <c r="R328" s="837"/>
      <c r="S328" s="850"/>
    </row>
    <row r="329" spans="1:19" ht="14.4" customHeight="1" x14ac:dyDescent="0.3">
      <c r="A329" s="831" t="s">
        <v>1646</v>
      </c>
      <c r="B329" s="832" t="s">
        <v>1647</v>
      </c>
      <c r="C329" s="832" t="s">
        <v>570</v>
      </c>
      <c r="D329" s="832" t="s">
        <v>1644</v>
      </c>
      <c r="E329" s="832" t="s">
        <v>1714</v>
      </c>
      <c r="F329" s="832" t="s">
        <v>1780</v>
      </c>
      <c r="G329" s="832" t="s">
        <v>1781</v>
      </c>
      <c r="H329" s="849">
        <v>8</v>
      </c>
      <c r="I329" s="849">
        <v>2648</v>
      </c>
      <c r="J329" s="832"/>
      <c r="K329" s="832">
        <v>331</v>
      </c>
      <c r="L329" s="849"/>
      <c r="M329" s="849"/>
      <c r="N329" s="832"/>
      <c r="O329" s="832"/>
      <c r="P329" s="849"/>
      <c r="Q329" s="849"/>
      <c r="R329" s="837"/>
      <c r="S329" s="850"/>
    </row>
    <row r="330" spans="1:19" ht="14.4" customHeight="1" x14ac:dyDescent="0.3">
      <c r="A330" s="831" t="s">
        <v>1646</v>
      </c>
      <c r="B330" s="832" t="s">
        <v>1647</v>
      </c>
      <c r="C330" s="832" t="s">
        <v>570</v>
      </c>
      <c r="D330" s="832" t="s">
        <v>1644</v>
      </c>
      <c r="E330" s="832" t="s">
        <v>1714</v>
      </c>
      <c r="F330" s="832" t="s">
        <v>1796</v>
      </c>
      <c r="G330" s="832" t="s">
        <v>1797</v>
      </c>
      <c r="H330" s="849">
        <v>4</v>
      </c>
      <c r="I330" s="849">
        <v>2780</v>
      </c>
      <c r="J330" s="832"/>
      <c r="K330" s="832">
        <v>695</v>
      </c>
      <c r="L330" s="849"/>
      <c r="M330" s="849"/>
      <c r="N330" s="832"/>
      <c r="O330" s="832"/>
      <c r="P330" s="849"/>
      <c r="Q330" s="849"/>
      <c r="R330" s="837"/>
      <c r="S330" s="850"/>
    </row>
    <row r="331" spans="1:19" ht="14.4" customHeight="1" x14ac:dyDescent="0.3">
      <c r="A331" s="831" t="s">
        <v>1646</v>
      </c>
      <c r="B331" s="832" t="s">
        <v>1647</v>
      </c>
      <c r="C331" s="832" t="s">
        <v>570</v>
      </c>
      <c r="D331" s="832" t="s">
        <v>854</v>
      </c>
      <c r="E331" s="832" t="s">
        <v>1648</v>
      </c>
      <c r="F331" s="832" t="s">
        <v>1649</v>
      </c>
      <c r="G331" s="832" t="s">
        <v>1650</v>
      </c>
      <c r="H331" s="849">
        <v>1</v>
      </c>
      <c r="I331" s="849">
        <v>8750</v>
      </c>
      <c r="J331" s="832"/>
      <c r="K331" s="832">
        <v>8750</v>
      </c>
      <c r="L331" s="849"/>
      <c r="M331" s="849"/>
      <c r="N331" s="832"/>
      <c r="O331" s="832"/>
      <c r="P331" s="849"/>
      <c r="Q331" s="849"/>
      <c r="R331" s="837"/>
      <c r="S331" s="850"/>
    </row>
    <row r="332" spans="1:19" ht="14.4" customHeight="1" x14ac:dyDescent="0.3">
      <c r="A332" s="831" t="s">
        <v>1646</v>
      </c>
      <c r="B332" s="832" t="s">
        <v>1647</v>
      </c>
      <c r="C332" s="832" t="s">
        <v>570</v>
      </c>
      <c r="D332" s="832" t="s">
        <v>854</v>
      </c>
      <c r="E332" s="832" t="s">
        <v>1651</v>
      </c>
      <c r="F332" s="832" t="s">
        <v>1652</v>
      </c>
      <c r="G332" s="832" t="s">
        <v>1653</v>
      </c>
      <c r="H332" s="849">
        <v>740</v>
      </c>
      <c r="I332" s="849">
        <v>14888.8</v>
      </c>
      <c r="J332" s="832">
        <v>0.87876026385000028</v>
      </c>
      <c r="K332" s="832">
        <v>20.119999999999997</v>
      </c>
      <c r="L332" s="849">
        <v>872</v>
      </c>
      <c r="M332" s="849">
        <v>16942.96</v>
      </c>
      <c r="N332" s="832">
        <v>1</v>
      </c>
      <c r="O332" s="832">
        <v>19.43</v>
      </c>
      <c r="P332" s="849">
        <v>1100</v>
      </c>
      <c r="Q332" s="849">
        <v>25181.600000000002</v>
      </c>
      <c r="R332" s="837">
        <v>1.4862574190106099</v>
      </c>
      <c r="S332" s="850">
        <v>22.892363636363637</v>
      </c>
    </row>
    <row r="333" spans="1:19" ht="14.4" customHeight="1" x14ac:dyDescent="0.3">
      <c r="A333" s="831" t="s">
        <v>1646</v>
      </c>
      <c r="B333" s="832" t="s">
        <v>1647</v>
      </c>
      <c r="C333" s="832" t="s">
        <v>570</v>
      </c>
      <c r="D333" s="832" t="s">
        <v>854</v>
      </c>
      <c r="E333" s="832" t="s">
        <v>1651</v>
      </c>
      <c r="F333" s="832" t="s">
        <v>1654</v>
      </c>
      <c r="G333" s="832" t="s">
        <v>1655</v>
      </c>
      <c r="H333" s="849">
        <v>4830</v>
      </c>
      <c r="I333" s="849">
        <v>10146.299999999997</v>
      </c>
      <c r="J333" s="832">
        <v>0.75684768014321924</v>
      </c>
      <c r="K333" s="832">
        <v>2.1006832298136642</v>
      </c>
      <c r="L333" s="849">
        <v>5160</v>
      </c>
      <c r="M333" s="849">
        <v>13406</v>
      </c>
      <c r="N333" s="832">
        <v>1</v>
      </c>
      <c r="O333" s="832">
        <v>2.5980620155038761</v>
      </c>
      <c r="P333" s="849">
        <v>4868</v>
      </c>
      <c r="Q333" s="849">
        <v>12593.439999999999</v>
      </c>
      <c r="R333" s="837">
        <v>0.93938833358197815</v>
      </c>
      <c r="S333" s="850">
        <v>2.5869843878389478</v>
      </c>
    </row>
    <row r="334" spans="1:19" ht="14.4" customHeight="1" x14ac:dyDescent="0.3">
      <c r="A334" s="831" t="s">
        <v>1646</v>
      </c>
      <c r="B334" s="832" t="s">
        <v>1647</v>
      </c>
      <c r="C334" s="832" t="s">
        <v>570</v>
      </c>
      <c r="D334" s="832" t="s">
        <v>854</v>
      </c>
      <c r="E334" s="832" t="s">
        <v>1651</v>
      </c>
      <c r="F334" s="832" t="s">
        <v>1656</v>
      </c>
      <c r="G334" s="832" t="s">
        <v>1657</v>
      </c>
      <c r="H334" s="849">
        <v>5820</v>
      </c>
      <c r="I334" s="849">
        <v>30471.299999999988</v>
      </c>
      <c r="J334" s="832">
        <v>0.52126453003515416</v>
      </c>
      <c r="K334" s="832">
        <v>5.2356185567010289</v>
      </c>
      <c r="L334" s="849">
        <v>10870</v>
      </c>
      <c r="M334" s="849">
        <v>58456.5</v>
      </c>
      <c r="N334" s="832">
        <v>1</v>
      </c>
      <c r="O334" s="832">
        <v>5.377782888684453</v>
      </c>
      <c r="P334" s="849">
        <v>9128</v>
      </c>
      <c r="Q334" s="849">
        <v>65429.380000000019</v>
      </c>
      <c r="R334" s="837">
        <v>1.1192832276992297</v>
      </c>
      <c r="S334" s="850">
        <v>7.1679864154250676</v>
      </c>
    </row>
    <row r="335" spans="1:19" ht="14.4" customHeight="1" x14ac:dyDescent="0.3">
      <c r="A335" s="831" t="s">
        <v>1646</v>
      </c>
      <c r="B335" s="832" t="s">
        <v>1647</v>
      </c>
      <c r="C335" s="832" t="s">
        <v>570</v>
      </c>
      <c r="D335" s="832" t="s">
        <v>854</v>
      </c>
      <c r="E335" s="832" t="s">
        <v>1651</v>
      </c>
      <c r="F335" s="832" t="s">
        <v>1661</v>
      </c>
      <c r="G335" s="832" t="s">
        <v>1662</v>
      </c>
      <c r="H335" s="849"/>
      <c r="I335" s="849"/>
      <c r="J335" s="832"/>
      <c r="K335" s="832"/>
      <c r="L335" s="849"/>
      <c r="M335" s="849"/>
      <c r="N335" s="832"/>
      <c r="O335" s="832"/>
      <c r="P335" s="849">
        <v>700</v>
      </c>
      <c r="Q335" s="849">
        <v>5537</v>
      </c>
      <c r="R335" s="837"/>
      <c r="S335" s="850">
        <v>7.91</v>
      </c>
    </row>
    <row r="336" spans="1:19" ht="14.4" customHeight="1" x14ac:dyDescent="0.3">
      <c r="A336" s="831" t="s">
        <v>1646</v>
      </c>
      <c r="B336" s="832" t="s">
        <v>1647</v>
      </c>
      <c r="C336" s="832" t="s">
        <v>570</v>
      </c>
      <c r="D336" s="832" t="s">
        <v>854</v>
      </c>
      <c r="E336" s="832" t="s">
        <v>1651</v>
      </c>
      <c r="F336" s="832" t="s">
        <v>1663</v>
      </c>
      <c r="G336" s="832" t="s">
        <v>1664</v>
      </c>
      <c r="H336" s="849">
        <v>95351</v>
      </c>
      <c r="I336" s="849">
        <v>548561.89</v>
      </c>
      <c r="J336" s="832">
        <v>0.87821520376816675</v>
      </c>
      <c r="K336" s="832">
        <v>5.7530795691707484</v>
      </c>
      <c r="L336" s="849">
        <v>103002</v>
      </c>
      <c r="M336" s="849">
        <v>624632.65</v>
      </c>
      <c r="N336" s="832">
        <v>1</v>
      </c>
      <c r="O336" s="832">
        <v>6.06427690724452</v>
      </c>
      <c r="P336" s="849">
        <v>141761</v>
      </c>
      <c r="Q336" s="849">
        <v>752184.29000000039</v>
      </c>
      <c r="R336" s="837">
        <v>1.2042026461473001</v>
      </c>
      <c r="S336" s="850">
        <v>5.3060029909495583</v>
      </c>
    </row>
    <row r="337" spans="1:19" ht="14.4" customHeight="1" x14ac:dyDescent="0.3">
      <c r="A337" s="831" t="s">
        <v>1646</v>
      </c>
      <c r="B337" s="832" t="s">
        <v>1647</v>
      </c>
      <c r="C337" s="832" t="s">
        <v>570</v>
      </c>
      <c r="D337" s="832" t="s">
        <v>854</v>
      </c>
      <c r="E337" s="832" t="s">
        <v>1651</v>
      </c>
      <c r="F337" s="832" t="s">
        <v>1665</v>
      </c>
      <c r="G337" s="832" t="s">
        <v>1666</v>
      </c>
      <c r="H337" s="849">
        <v>1018</v>
      </c>
      <c r="I337" s="849">
        <v>8537.4600000000009</v>
      </c>
      <c r="J337" s="832">
        <v>0.36964990147674487</v>
      </c>
      <c r="K337" s="832">
        <v>8.3865029469548151</v>
      </c>
      <c r="L337" s="849">
        <v>2544.1</v>
      </c>
      <c r="M337" s="849">
        <v>23096.069999999996</v>
      </c>
      <c r="N337" s="832">
        <v>1</v>
      </c>
      <c r="O337" s="832">
        <v>9.07828701701977</v>
      </c>
      <c r="P337" s="849">
        <v>911.5</v>
      </c>
      <c r="Q337" s="849">
        <v>8331.1099999999988</v>
      </c>
      <c r="R337" s="837">
        <v>0.36071548103205436</v>
      </c>
      <c r="S337" s="850">
        <v>9.1399999999999988</v>
      </c>
    </row>
    <row r="338" spans="1:19" ht="14.4" customHeight="1" x14ac:dyDescent="0.3">
      <c r="A338" s="831" t="s">
        <v>1646</v>
      </c>
      <c r="B338" s="832" t="s">
        <v>1647</v>
      </c>
      <c r="C338" s="832" t="s">
        <v>570</v>
      </c>
      <c r="D338" s="832" t="s">
        <v>854</v>
      </c>
      <c r="E338" s="832" t="s">
        <v>1651</v>
      </c>
      <c r="F338" s="832" t="s">
        <v>1667</v>
      </c>
      <c r="G338" s="832" t="s">
        <v>1668</v>
      </c>
      <c r="H338" s="849">
        <v>1380</v>
      </c>
      <c r="I338" s="849">
        <v>11109</v>
      </c>
      <c r="J338" s="832">
        <v>0.86024119896359086</v>
      </c>
      <c r="K338" s="832">
        <v>8.0500000000000007</v>
      </c>
      <c r="L338" s="849">
        <v>1416</v>
      </c>
      <c r="M338" s="849">
        <v>12913.820000000002</v>
      </c>
      <c r="N338" s="832">
        <v>1</v>
      </c>
      <c r="O338" s="832">
        <v>9.119929378531074</v>
      </c>
      <c r="P338" s="849">
        <v>895</v>
      </c>
      <c r="Q338" s="849">
        <v>8216.1</v>
      </c>
      <c r="R338" s="837">
        <v>0.63622537715408756</v>
      </c>
      <c r="S338" s="850">
        <v>9.18</v>
      </c>
    </row>
    <row r="339" spans="1:19" ht="14.4" customHeight="1" x14ac:dyDescent="0.3">
      <c r="A339" s="831" t="s">
        <v>1646</v>
      </c>
      <c r="B339" s="832" t="s">
        <v>1647</v>
      </c>
      <c r="C339" s="832" t="s">
        <v>570</v>
      </c>
      <c r="D339" s="832" t="s">
        <v>854</v>
      </c>
      <c r="E339" s="832" t="s">
        <v>1651</v>
      </c>
      <c r="F339" s="832" t="s">
        <v>1669</v>
      </c>
      <c r="G339" s="832" t="s">
        <v>1670</v>
      </c>
      <c r="H339" s="849">
        <v>1742</v>
      </c>
      <c r="I339" s="849">
        <v>16476.3</v>
      </c>
      <c r="J339" s="832">
        <v>0.36302916276767017</v>
      </c>
      <c r="K339" s="832">
        <v>9.4582663605051653</v>
      </c>
      <c r="L339" s="849">
        <v>4438.8</v>
      </c>
      <c r="M339" s="849">
        <v>45385.61</v>
      </c>
      <c r="N339" s="832">
        <v>1</v>
      </c>
      <c r="O339" s="832">
        <v>10.224747679553031</v>
      </c>
      <c r="P339" s="849">
        <v>3007.5</v>
      </c>
      <c r="Q339" s="849">
        <v>30439.66</v>
      </c>
      <c r="R339" s="837">
        <v>0.67068967454662387</v>
      </c>
      <c r="S339" s="850">
        <v>10.121250207813798</v>
      </c>
    </row>
    <row r="340" spans="1:19" ht="14.4" customHeight="1" x14ac:dyDescent="0.3">
      <c r="A340" s="831" t="s">
        <v>1646</v>
      </c>
      <c r="B340" s="832" t="s">
        <v>1647</v>
      </c>
      <c r="C340" s="832" t="s">
        <v>570</v>
      </c>
      <c r="D340" s="832" t="s">
        <v>854</v>
      </c>
      <c r="E340" s="832" t="s">
        <v>1651</v>
      </c>
      <c r="F340" s="832" t="s">
        <v>1671</v>
      </c>
      <c r="G340" s="832" t="s">
        <v>1672</v>
      </c>
      <c r="H340" s="849"/>
      <c r="I340" s="849"/>
      <c r="J340" s="832"/>
      <c r="K340" s="832"/>
      <c r="L340" s="849">
        <v>1500</v>
      </c>
      <c r="M340" s="849">
        <v>29437</v>
      </c>
      <c r="N340" s="832">
        <v>1</v>
      </c>
      <c r="O340" s="832">
        <v>19.624666666666666</v>
      </c>
      <c r="P340" s="849"/>
      <c r="Q340" s="849"/>
      <c r="R340" s="837"/>
      <c r="S340" s="850"/>
    </row>
    <row r="341" spans="1:19" ht="14.4" customHeight="1" x14ac:dyDescent="0.3">
      <c r="A341" s="831" t="s">
        <v>1646</v>
      </c>
      <c r="B341" s="832" t="s">
        <v>1647</v>
      </c>
      <c r="C341" s="832" t="s">
        <v>570</v>
      </c>
      <c r="D341" s="832" t="s">
        <v>854</v>
      </c>
      <c r="E341" s="832" t="s">
        <v>1651</v>
      </c>
      <c r="F341" s="832" t="s">
        <v>1673</v>
      </c>
      <c r="G341" s="832" t="s">
        <v>1674</v>
      </c>
      <c r="H341" s="849">
        <v>74.400000000000006</v>
      </c>
      <c r="I341" s="849">
        <v>2706.66</v>
      </c>
      <c r="J341" s="832">
        <v>302.42011173184358</v>
      </c>
      <c r="K341" s="832">
        <v>36.379838709677415</v>
      </c>
      <c r="L341" s="849">
        <v>0.2</v>
      </c>
      <c r="M341" s="849">
        <v>8.9499999999999993</v>
      </c>
      <c r="N341" s="832">
        <v>1</v>
      </c>
      <c r="O341" s="832">
        <v>44.749999999999993</v>
      </c>
      <c r="P341" s="849">
        <v>0.60000000000000009</v>
      </c>
      <c r="Q341" s="849">
        <v>20.669999999999998</v>
      </c>
      <c r="R341" s="837">
        <v>2.3094972067039108</v>
      </c>
      <c r="S341" s="850">
        <v>34.449999999999989</v>
      </c>
    </row>
    <row r="342" spans="1:19" ht="14.4" customHeight="1" x14ac:dyDescent="0.3">
      <c r="A342" s="831" t="s">
        <v>1646</v>
      </c>
      <c r="B342" s="832" t="s">
        <v>1647</v>
      </c>
      <c r="C342" s="832" t="s">
        <v>570</v>
      </c>
      <c r="D342" s="832" t="s">
        <v>854</v>
      </c>
      <c r="E342" s="832" t="s">
        <v>1651</v>
      </c>
      <c r="F342" s="832" t="s">
        <v>1675</v>
      </c>
      <c r="G342" s="832" t="s">
        <v>1676</v>
      </c>
      <c r="H342" s="849"/>
      <c r="I342" s="849"/>
      <c r="J342" s="832"/>
      <c r="K342" s="832"/>
      <c r="L342" s="849">
        <v>900</v>
      </c>
      <c r="M342" s="849">
        <v>6579</v>
      </c>
      <c r="N342" s="832">
        <v>1</v>
      </c>
      <c r="O342" s="832">
        <v>7.31</v>
      </c>
      <c r="P342" s="849"/>
      <c r="Q342" s="849"/>
      <c r="R342" s="837"/>
      <c r="S342" s="850"/>
    </row>
    <row r="343" spans="1:19" ht="14.4" customHeight="1" x14ac:dyDescent="0.3">
      <c r="A343" s="831" t="s">
        <v>1646</v>
      </c>
      <c r="B343" s="832" t="s">
        <v>1647</v>
      </c>
      <c r="C343" s="832" t="s">
        <v>570</v>
      </c>
      <c r="D343" s="832" t="s">
        <v>854</v>
      </c>
      <c r="E343" s="832" t="s">
        <v>1651</v>
      </c>
      <c r="F343" s="832" t="s">
        <v>1677</v>
      </c>
      <c r="G343" s="832" t="s">
        <v>1678</v>
      </c>
      <c r="H343" s="849">
        <v>16230</v>
      </c>
      <c r="I343" s="849">
        <v>317927</v>
      </c>
      <c r="J343" s="832">
        <v>1.1986450692612107</v>
      </c>
      <c r="K343" s="832">
        <v>19.588847812692546</v>
      </c>
      <c r="L343" s="849">
        <v>13030</v>
      </c>
      <c r="M343" s="849">
        <v>265238.64999999997</v>
      </c>
      <c r="N343" s="832">
        <v>1</v>
      </c>
      <c r="O343" s="832">
        <v>20.355997697620872</v>
      </c>
      <c r="P343" s="849">
        <v>2100</v>
      </c>
      <c r="Q343" s="849">
        <v>42903</v>
      </c>
      <c r="R343" s="837">
        <v>0.16175244444955517</v>
      </c>
      <c r="S343" s="850">
        <v>20.43</v>
      </c>
    </row>
    <row r="344" spans="1:19" ht="14.4" customHeight="1" x14ac:dyDescent="0.3">
      <c r="A344" s="831" t="s">
        <v>1646</v>
      </c>
      <c r="B344" s="832" t="s">
        <v>1647</v>
      </c>
      <c r="C344" s="832" t="s">
        <v>570</v>
      </c>
      <c r="D344" s="832" t="s">
        <v>854</v>
      </c>
      <c r="E344" s="832" t="s">
        <v>1651</v>
      </c>
      <c r="F344" s="832" t="s">
        <v>1679</v>
      </c>
      <c r="G344" s="832" t="s">
        <v>1680</v>
      </c>
      <c r="H344" s="849">
        <v>9.4</v>
      </c>
      <c r="I344" s="849">
        <v>13520.869999999999</v>
      </c>
      <c r="J344" s="832">
        <v>1.0882329505714867</v>
      </c>
      <c r="K344" s="832">
        <v>1438.3904255319148</v>
      </c>
      <c r="L344" s="849">
        <v>9.1</v>
      </c>
      <c r="M344" s="849">
        <v>12424.61</v>
      </c>
      <c r="N344" s="832">
        <v>1</v>
      </c>
      <c r="O344" s="832">
        <v>1365.3417582417583</v>
      </c>
      <c r="P344" s="849"/>
      <c r="Q344" s="849"/>
      <c r="R344" s="837"/>
      <c r="S344" s="850"/>
    </row>
    <row r="345" spans="1:19" ht="14.4" customHeight="1" x14ac:dyDescent="0.3">
      <c r="A345" s="831" t="s">
        <v>1646</v>
      </c>
      <c r="B345" s="832" t="s">
        <v>1647</v>
      </c>
      <c r="C345" s="832" t="s">
        <v>570</v>
      </c>
      <c r="D345" s="832" t="s">
        <v>854</v>
      </c>
      <c r="E345" s="832" t="s">
        <v>1651</v>
      </c>
      <c r="F345" s="832" t="s">
        <v>1683</v>
      </c>
      <c r="G345" s="832" t="s">
        <v>1684</v>
      </c>
      <c r="H345" s="849">
        <v>19</v>
      </c>
      <c r="I345" s="849">
        <v>41529.280000000013</v>
      </c>
      <c r="J345" s="832">
        <v>0.76767835105820592</v>
      </c>
      <c r="K345" s="832">
        <v>2185.7515789473691</v>
      </c>
      <c r="L345" s="849">
        <v>25</v>
      </c>
      <c r="M345" s="849">
        <v>54097.239999999991</v>
      </c>
      <c r="N345" s="832">
        <v>1</v>
      </c>
      <c r="O345" s="832">
        <v>2163.8895999999995</v>
      </c>
      <c r="P345" s="849">
        <v>29</v>
      </c>
      <c r="Q345" s="849">
        <v>57901.530000000013</v>
      </c>
      <c r="R345" s="837">
        <v>1.070323180997774</v>
      </c>
      <c r="S345" s="850">
        <v>1996.6044827586211</v>
      </c>
    </row>
    <row r="346" spans="1:19" ht="14.4" customHeight="1" x14ac:dyDescent="0.3">
      <c r="A346" s="831" t="s">
        <v>1646</v>
      </c>
      <c r="B346" s="832" t="s">
        <v>1647</v>
      </c>
      <c r="C346" s="832" t="s">
        <v>570</v>
      </c>
      <c r="D346" s="832" t="s">
        <v>854</v>
      </c>
      <c r="E346" s="832" t="s">
        <v>1651</v>
      </c>
      <c r="F346" s="832" t="s">
        <v>1685</v>
      </c>
      <c r="G346" s="832" t="s">
        <v>1686</v>
      </c>
      <c r="H346" s="849"/>
      <c r="I346" s="849"/>
      <c r="J346" s="832"/>
      <c r="K346" s="832"/>
      <c r="L346" s="849">
        <v>400</v>
      </c>
      <c r="M346" s="849">
        <v>98432</v>
      </c>
      <c r="N346" s="832">
        <v>1</v>
      </c>
      <c r="O346" s="832">
        <v>246.08</v>
      </c>
      <c r="P346" s="849"/>
      <c r="Q346" s="849"/>
      <c r="R346" s="837"/>
      <c r="S346" s="850"/>
    </row>
    <row r="347" spans="1:19" ht="14.4" customHeight="1" x14ac:dyDescent="0.3">
      <c r="A347" s="831" t="s">
        <v>1646</v>
      </c>
      <c r="B347" s="832" t="s">
        <v>1647</v>
      </c>
      <c r="C347" s="832" t="s">
        <v>570</v>
      </c>
      <c r="D347" s="832" t="s">
        <v>854</v>
      </c>
      <c r="E347" s="832" t="s">
        <v>1651</v>
      </c>
      <c r="F347" s="832" t="s">
        <v>1687</v>
      </c>
      <c r="G347" s="832" t="s">
        <v>1688</v>
      </c>
      <c r="H347" s="849">
        <v>223091</v>
      </c>
      <c r="I347" s="849">
        <v>758568.69</v>
      </c>
      <c r="J347" s="832">
        <v>0.80607407731232505</v>
      </c>
      <c r="K347" s="832">
        <v>3.4002657659878701</v>
      </c>
      <c r="L347" s="849">
        <v>229240</v>
      </c>
      <c r="M347" s="849">
        <v>941065.73000000045</v>
      </c>
      <c r="N347" s="832">
        <v>1</v>
      </c>
      <c r="O347" s="832">
        <v>4.1051549904030731</v>
      </c>
      <c r="P347" s="849">
        <v>237885</v>
      </c>
      <c r="Q347" s="849">
        <v>894744.78999999992</v>
      </c>
      <c r="R347" s="837">
        <v>0.95077820972186444</v>
      </c>
      <c r="S347" s="850">
        <v>3.7612493011329002</v>
      </c>
    </row>
    <row r="348" spans="1:19" ht="14.4" customHeight="1" x14ac:dyDescent="0.3">
      <c r="A348" s="831" t="s">
        <v>1646</v>
      </c>
      <c r="B348" s="832" t="s">
        <v>1647</v>
      </c>
      <c r="C348" s="832" t="s">
        <v>570</v>
      </c>
      <c r="D348" s="832" t="s">
        <v>854</v>
      </c>
      <c r="E348" s="832" t="s">
        <v>1651</v>
      </c>
      <c r="F348" s="832" t="s">
        <v>1689</v>
      </c>
      <c r="G348" s="832" t="s">
        <v>1690</v>
      </c>
      <c r="H348" s="849"/>
      <c r="I348" s="849"/>
      <c r="J348" s="832"/>
      <c r="K348" s="832"/>
      <c r="L348" s="849"/>
      <c r="M348" s="849"/>
      <c r="N348" s="832"/>
      <c r="O348" s="832"/>
      <c r="P348" s="849">
        <v>1960</v>
      </c>
      <c r="Q348" s="849">
        <v>12171.6</v>
      </c>
      <c r="R348" s="837"/>
      <c r="S348" s="850">
        <v>6.21</v>
      </c>
    </row>
    <row r="349" spans="1:19" ht="14.4" customHeight="1" x14ac:dyDescent="0.3">
      <c r="A349" s="831" t="s">
        <v>1646</v>
      </c>
      <c r="B349" s="832" t="s">
        <v>1647</v>
      </c>
      <c r="C349" s="832" t="s">
        <v>570</v>
      </c>
      <c r="D349" s="832" t="s">
        <v>854</v>
      </c>
      <c r="E349" s="832" t="s">
        <v>1651</v>
      </c>
      <c r="F349" s="832" t="s">
        <v>1691</v>
      </c>
      <c r="G349" s="832" t="s">
        <v>1692</v>
      </c>
      <c r="H349" s="849">
        <v>220</v>
      </c>
      <c r="I349" s="849">
        <v>56808.4</v>
      </c>
      <c r="J349" s="832"/>
      <c r="K349" s="832">
        <v>258.22000000000003</v>
      </c>
      <c r="L349" s="849"/>
      <c r="M349" s="849"/>
      <c r="N349" s="832"/>
      <c r="O349" s="832"/>
      <c r="P349" s="849"/>
      <c r="Q349" s="849"/>
      <c r="R349" s="837"/>
      <c r="S349" s="850"/>
    </row>
    <row r="350" spans="1:19" ht="14.4" customHeight="1" x14ac:dyDescent="0.3">
      <c r="A350" s="831" t="s">
        <v>1646</v>
      </c>
      <c r="B350" s="832" t="s">
        <v>1647</v>
      </c>
      <c r="C350" s="832" t="s">
        <v>570</v>
      </c>
      <c r="D350" s="832" t="s">
        <v>854</v>
      </c>
      <c r="E350" s="832" t="s">
        <v>1651</v>
      </c>
      <c r="F350" s="832" t="s">
        <v>1697</v>
      </c>
      <c r="G350" s="832" t="s">
        <v>1698</v>
      </c>
      <c r="H350" s="849">
        <v>687</v>
      </c>
      <c r="I350" s="849">
        <v>115752.62999999999</v>
      </c>
      <c r="J350" s="832">
        <v>0.71820787783235818</v>
      </c>
      <c r="K350" s="832">
        <v>168.48999999999998</v>
      </c>
      <c r="L350" s="849">
        <v>1005</v>
      </c>
      <c r="M350" s="849">
        <v>161168.70000000001</v>
      </c>
      <c r="N350" s="832">
        <v>1</v>
      </c>
      <c r="O350" s="832">
        <v>160.36686567164179</v>
      </c>
      <c r="P350" s="849">
        <v>870</v>
      </c>
      <c r="Q350" s="849">
        <v>138330</v>
      </c>
      <c r="R350" s="837">
        <v>0.85829320457384084</v>
      </c>
      <c r="S350" s="850">
        <v>159</v>
      </c>
    </row>
    <row r="351" spans="1:19" ht="14.4" customHeight="1" x14ac:dyDescent="0.3">
      <c r="A351" s="831" t="s">
        <v>1646</v>
      </c>
      <c r="B351" s="832" t="s">
        <v>1647</v>
      </c>
      <c r="C351" s="832" t="s">
        <v>570</v>
      </c>
      <c r="D351" s="832" t="s">
        <v>854</v>
      </c>
      <c r="E351" s="832" t="s">
        <v>1651</v>
      </c>
      <c r="F351" s="832" t="s">
        <v>1699</v>
      </c>
      <c r="G351" s="832" t="s">
        <v>1700</v>
      </c>
      <c r="H351" s="849">
        <v>2260</v>
      </c>
      <c r="I351" s="849">
        <v>45343.4</v>
      </c>
      <c r="J351" s="832">
        <v>0.20902039294178063</v>
      </c>
      <c r="K351" s="832">
        <v>20.063451327433629</v>
      </c>
      <c r="L351" s="849">
        <v>10790</v>
      </c>
      <c r="M351" s="849">
        <v>216932.9</v>
      </c>
      <c r="N351" s="832">
        <v>1</v>
      </c>
      <c r="O351" s="832">
        <v>20.104995366079702</v>
      </c>
      <c r="P351" s="849">
        <v>4386</v>
      </c>
      <c r="Q351" s="849">
        <v>89100.920000000013</v>
      </c>
      <c r="R351" s="837">
        <v>0.41073032260205811</v>
      </c>
      <c r="S351" s="850">
        <v>20.314847241222072</v>
      </c>
    </row>
    <row r="352" spans="1:19" ht="14.4" customHeight="1" x14ac:dyDescent="0.3">
      <c r="A352" s="831" t="s">
        <v>1646</v>
      </c>
      <c r="B352" s="832" t="s">
        <v>1647</v>
      </c>
      <c r="C352" s="832" t="s">
        <v>570</v>
      </c>
      <c r="D352" s="832" t="s">
        <v>854</v>
      </c>
      <c r="E352" s="832" t="s">
        <v>1651</v>
      </c>
      <c r="F352" s="832" t="s">
        <v>1649</v>
      </c>
      <c r="G352" s="832"/>
      <c r="H352" s="849">
        <v>702.5</v>
      </c>
      <c r="I352" s="849">
        <v>47406.02</v>
      </c>
      <c r="J352" s="832"/>
      <c r="K352" s="832">
        <v>67.481879003558717</v>
      </c>
      <c r="L352" s="849"/>
      <c r="M352" s="849"/>
      <c r="N352" s="832"/>
      <c r="O352" s="832"/>
      <c r="P352" s="849"/>
      <c r="Q352" s="849"/>
      <c r="R352" s="837"/>
      <c r="S352" s="850"/>
    </row>
    <row r="353" spans="1:19" ht="14.4" customHeight="1" x14ac:dyDescent="0.3">
      <c r="A353" s="831" t="s">
        <v>1646</v>
      </c>
      <c r="B353" s="832" t="s">
        <v>1647</v>
      </c>
      <c r="C353" s="832" t="s">
        <v>570</v>
      </c>
      <c r="D353" s="832" t="s">
        <v>854</v>
      </c>
      <c r="E353" s="832" t="s">
        <v>1651</v>
      </c>
      <c r="F353" s="832" t="s">
        <v>1703</v>
      </c>
      <c r="G353" s="832" t="s">
        <v>1704</v>
      </c>
      <c r="H353" s="849"/>
      <c r="I353" s="849"/>
      <c r="J353" s="832"/>
      <c r="K353" s="832"/>
      <c r="L353" s="849"/>
      <c r="M353" s="849"/>
      <c r="N353" s="832"/>
      <c r="O353" s="832"/>
      <c r="P353" s="849">
        <v>3</v>
      </c>
      <c r="Q353" s="849">
        <v>206.28000000000003</v>
      </c>
      <c r="R353" s="837"/>
      <c r="S353" s="850">
        <v>68.760000000000005</v>
      </c>
    </row>
    <row r="354" spans="1:19" ht="14.4" customHeight="1" x14ac:dyDescent="0.3">
      <c r="A354" s="831" t="s">
        <v>1646</v>
      </c>
      <c r="B354" s="832" t="s">
        <v>1647</v>
      </c>
      <c r="C354" s="832" t="s">
        <v>570</v>
      </c>
      <c r="D354" s="832" t="s">
        <v>854</v>
      </c>
      <c r="E354" s="832" t="s">
        <v>1651</v>
      </c>
      <c r="F354" s="832" t="s">
        <v>1705</v>
      </c>
      <c r="G354" s="832"/>
      <c r="H354" s="849">
        <v>1.5</v>
      </c>
      <c r="I354" s="849">
        <v>18609.02</v>
      </c>
      <c r="J354" s="832">
        <v>1.4999991939397164</v>
      </c>
      <c r="K354" s="832">
        <v>12406.013333333334</v>
      </c>
      <c r="L354" s="849">
        <v>1</v>
      </c>
      <c r="M354" s="849">
        <v>12406.02</v>
      </c>
      <c r="N354" s="832">
        <v>1</v>
      </c>
      <c r="O354" s="832">
        <v>12406.02</v>
      </c>
      <c r="P354" s="849"/>
      <c r="Q354" s="849"/>
      <c r="R354" s="837"/>
      <c r="S354" s="850"/>
    </row>
    <row r="355" spans="1:19" ht="14.4" customHeight="1" x14ac:dyDescent="0.3">
      <c r="A355" s="831" t="s">
        <v>1646</v>
      </c>
      <c r="B355" s="832" t="s">
        <v>1647</v>
      </c>
      <c r="C355" s="832" t="s">
        <v>570</v>
      </c>
      <c r="D355" s="832" t="s">
        <v>854</v>
      </c>
      <c r="E355" s="832" t="s">
        <v>1651</v>
      </c>
      <c r="F355" s="832" t="s">
        <v>1706</v>
      </c>
      <c r="G355" s="832" t="s">
        <v>1707</v>
      </c>
      <c r="H355" s="849"/>
      <c r="I355" s="849"/>
      <c r="J355" s="832"/>
      <c r="K355" s="832"/>
      <c r="L355" s="849"/>
      <c r="M355" s="849"/>
      <c r="N355" s="832"/>
      <c r="O355" s="832"/>
      <c r="P355" s="849">
        <v>1</v>
      </c>
      <c r="Q355" s="849">
        <v>108562.2</v>
      </c>
      <c r="R355" s="837"/>
      <c r="S355" s="850">
        <v>108562.2</v>
      </c>
    </row>
    <row r="356" spans="1:19" ht="14.4" customHeight="1" x14ac:dyDescent="0.3">
      <c r="A356" s="831" t="s">
        <v>1646</v>
      </c>
      <c r="B356" s="832" t="s">
        <v>1647</v>
      </c>
      <c r="C356" s="832" t="s">
        <v>570</v>
      </c>
      <c r="D356" s="832" t="s">
        <v>854</v>
      </c>
      <c r="E356" s="832" t="s">
        <v>1651</v>
      </c>
      <c r="F356" s="832" t="s">
        <v>1708</v>
      </c>
      <c r="G356" s="832" t="s">
        <v>1709</v>
      </c>
      <c r="H356" s="849"/>
      <c r="I356" s="849"/>
      <c r="J356" s="832"/>
      <c r="K356" s="832"/>
      <c r="L356" s="849"/>
      <c r="M356" s="849"/>
      <c r="N356" s="832"/>
      <c r="O356" s="832"/>
      <c r="P356" s="849">
        <v>4397</v>
      </c>
      <c r="Q356" s="849">
        <v>87262.28</v>
      </c>
      <c r="R356" s="837"/>
      <c r="S356" s="850">
        <v>19.845867637025243</v>
      </c>
    </row>
    <row r="357" spans="1:19" ht="14.4" customHeight="1" x14ac:dyDescent="0.3">
      <c r="A357" s="831" t="s">
        <v>1646</v>
      </c>
      <c r="B357" s="832" t="s">
        <v>1647</v>
      </c>
      <c r="C357" s="832" t="s">
        <v>570</v>
      </c>
      <c r="D357" s="832" t="s">
        <v>854</v>
      </c>
      <c r="E357" s="832" t="s">
        <v>1714</v>
      </c>
      <c r="F357" s="832" t="s">
        <v>1715</v>
      </c>
      <c r="G357" s="832" t="s">
        <v>1716</v>
      </c>
      <c r="H357" s="849">
        <v>125</v>
      </c>
      <c r="I357" s="849">
        <v>4375</v>
      </c>
      <c r="J357" s="832">
        <v>0.90262017742933776</v>
      </c>
      <c r="K357" s="832">
        <v>35</v>
      </c>
      <c r="L357" s="849">
        <v>131</v>
      </c>
      <c r="M357" s="849">
        <v>4847</v>
      </c>
      <c r="N357" s="832">
        <v>1</v>
      </c>
      <c r="O357" s="832">
        <v>37</v>
      </c>
      <c r="P357" s="849">
        <v>94</v>
      </c>
      <c r="Q357" s="849">
        <v>3478</v>
      </c>
      <c r="R357" s="837">
        <v>0.71755725190839692</v>
      </c>
      <c r="S357" s="850">
        <v>37</v>
      </c>
    </row>
    <row r="358" spans="1:19" ht="14.4" customHeight="1" x14ac:dyDescent="0.3">
      <c r="A358" s="831" t="s">
        <v>1646</v>
      </c>
      <c r="B358" s="832" t="s">
        <v>1647</v>
      </c>
      <c r="C358" s="832" t="s">
        <v>570</v>
      </c>
      <c r="D358" s="832" t="s">
        <v>854</v>
      </c>
      <c r="E358" s="832" t="s">
        <v>1714</v>
      </c>
      <c r="F358" s="832" t="s">
        <v>1717</v>
      </c>
      <c r="G358" s="832" t="s">
        <v>1718</v>
      </c>
      <c r="H358" s="849">
        <v>42</v>
      </c>
      <c r="I358" s="849">
        <v>17808</v>
      </c>
      <c r="J358" s="832">
        <v>1.6079458239277653</v>
      </c>
      <c r="K358" s="832">
        <v>424</v>
      </c>
      <c r="L358" s="849">
        <v>25</v>
      </c>
      <c r="M358" s="849">
        <v>11075</v>
      </c>
      <c r="N358" s="832">
        <v>1</v>
      </c>
      <c r="O358" s="832">
        <v>443</v>
      </c>
      <c r="P358" s="849">
        <v>55</v>
      </c>
      <c r="Q358" s="849">
        <v>24420</v>
      </c>
      <c r="R358" s="837">
        <v>2.2049661399548532</v>
      </c>
      <c r="S358" s="850">
        <v>444</v>
      </c>
    </row>
    <row r="359" spans="1:19" ht="14.4" customHeight="1" x14ac:dyDescent="0.3">
      <c r="A359" s="831" t="s">
        <v>1646</v>
      </c>
      <c r="B359" s="832" t="s">
        <v>1647</v>
      </c>
      <c r="C359" s="832" t="s">
        <v>570</v>
      </c>
      <c r="D359" s="832" t="s">
        <v>854</v>
      </c>
      <c r="E359" s="832" t="s">
        <v>1714</v>
      </c>
      <c r="F359" s="832" t="s">
        <v>1719</v>
      </c>
      <c r="G359" s="832" t="s">
        <v>1720</v>
      </c>
      <c r="H359" s="849">
        <v>490</v>
      </c>
      <c r="I359" s="849">
        <v>80850</v>
      </c>
      <c r="J359" s="832">
        <v>0.85860838537020523</v>
      </c>
      <c r="K359" s="832">
        <v>165</v>
      </c>
      <c r="L359" s="849">
        <v>532</v>
      </c>
      <c r="M359" s="849">
        <v>94164</v>
      </c>
      <c r="N359" s="832">
        <v>1</v>
      </c>
      <c r="O359" s="832">
        <v>177</v>
      </c>
      <c r="P359" s="849">
        <v>382</v>
      </c>
      <c r="Q359" s="849">
        <v>67614</v>
      </c>
      <c r="R359" s="837">
        <v>0.71804511278195493</v>
      </c>
      <c r="S359" s="850">
        <v>177</v>
      </c>
    </row>
    <row r="360" spans="1:19" ht="14.4" customHeight="1" x14ac:dyDescent="0.3">
      <c r="A360" s="831" t="s">
        <v>1646</v>
      </c>
      <c r="B360" s="832" t="s">
        <v>1647</v>
      </c>
      <c r="C360" s="832" t="s">
        <v>570</v>
      </c>
      <c r="D360" s="832" t="s">
        <v>854</v>
      </c>
      <c r="E360" s="832" t="s">
        <v>1714</v>
      </c>
      <c r="F360" s="832" t="s">
        <v>1721</v>
      </c>
      <c r="G360" s="832" t="s">
        <v>1722</v>
      </c>
      <c r="H360" s="849"/>
      <c r="I360" s="849"/>
      <c r="J360" s="832"/>
      <c r="K360" s="832"/>
      <c r="L360" s="849"/>
      <c r="M360" s="849"/>
      <c r="N360" s="832"/>
      <c r="O360" s="832"/>
      <c r="P360" s="849">
        <v>1</v>
      </c>
      <c r="Q360" s="849">
        <v>352</v>
      </c>
      <c r="R360" s="837"/>
      <c r="S360" s="850">
        <v>352</v>
      </c>
    </row>
    <row r="361" spans="1:19" ht="14.4" customHeight="1" x14ac:dyDescent="0.3">
      <c r="A361" s="831" t="s">
        <v>1646</v>
      </c>
      <c r="B361" s="832" t="s">
        <v>1647</v>
      </c>
      <c r="C361" s="832" t="s">
        <v>570</v>
      </c>
      <c r="D361" s="832" t="s">
        <v>854</v>
      </c>
      <c r="E361" s="832" t="s">
        <v>1714</v>
      </c>
      <c r="F361" s="832" t="s">
        <v>1723</v>
      </c>
      <c r="G361" s="832" t="s">
        <v>1724</v>
      </c>
      <c r="H361" s="849">
        <v>4</v>
      </c>
      <c r="I361" s="849">
        <v>1208</v>
      </c>
      <c r="J361" s="832">
        <v>0.75974842767295603</v>
      </c>
      <c r="K361" s="832">
        <v>302</v>
      </c>
      <c r="L361" s="849">
        <v>5</v>
      </c>
      <c r="M361" s="849">
        <v>1590</v>
      </c>
      <c r="N361" s="832">
        <v>1</v>
      </c>
      <c r="O361" s="832">
        <v>318</v>
      </c>
      <c r="P361" s="849">
        <v>9</v>
      </c>
      <c r="Q361" s="849">
        <v>2862</v>
      </c>
      <c r="R361" s="837">
        <v>1.8</v>
      </c>
      <c r="S361" s="850">
        <v>318</v>
      </c>
    </row>
    <row r="362" spans="1:19" ht="14.4" customHeight="1" x14ac:dyDescent="0.3">
      <c r="A362" s="831" t="s">
        <v>1646</v>
      </c>
      <c r="B362" s="832" t="s">
        <v>1647</v>
      </c>
      <c r="C362" s="832" t="s">
        <v>570</v>
      </c>
      <c r="D362" s="832" t="s">
        <v>854</v>
      </c>
      <c r="E362" s="832" t="s">
        <v>1714</v>
      </c>
      <c r="F362" s="832" t="s">
        <v>994</v>
      </c>
      <c r="G362" s="832" t="s">
        <v>1727</v>
      </c>
      <c r="H362" s="849"/>
      <c r="I362" s="849"/>
      <c r="J362" s="832"/>
      <c r="K362" s="832"/>
      <c r="L362" s="849">
        <v>1</v>
      </c>
      <c r="M362" s="849">
        <v>1735</v>
      </c>
      <c r="N362" s="832">
        <v>1</v>
      </c>
      <c r="O362" s="832">
        <v>1735</v>
      </c>
      <c r="P362" s="849"/>
      <c r="Q362" s="849"/>
      <c r="R362" s="837"/>
      <c r="S362" s="850"/>
    </row>
    <row r="363" spans="1:19" ht="14.4" customHeight="1" x14ac:dyDescent="0.3">
      <c r="A363" s="831" t="s">
        <v>1646</v>
      </c>
      <c r="B363" s="832" t="s">
        <v>1647</v>
      </c>
      <c r="C363" s="832" t="s">
        <v>570</v>
      </c>
      <c r="D363" s="832" t="s">
        <v>854</v>
      </c>
      <c r="E363" s="832" t="s">
        <v>1714</v>
      </c>
      <c r="F363" s="832" t="s">
        <v>1728</v>
      </c>
      <c r="G363" s="832" t="s">
        <v>1729</v>
      </c>
      <c r="H363" s="849">
        <v>7</v>
      </c>
      <c r="I363" s="849">
        <v>13825</v>
      </c>
      <c r="J363" s="832">
        <v>0.67836113837095191</v>
      </c>
      <c r="K363" s="832">
        <v>1975</v>
      </c>
      <c r="L363" s="849">
        <v>10</v>
      </c>
      <c r="M363" s="849">
        <v>20380</v>
      </c>
      <c r="N363" s="832">
        <v>1</v>
      </c>
      <c r="O363" s="832">
        <v>2038</v>
      </c>
      <c r="P363" s="849">
        <v>11</v>
      </c>
      <c r="Q363" s="849">
        <v>22429</v>
      </c>
      <c r="R363" s="837">
        <v>1.1005397448478902</v>
      </c>
      <c r="S363" s="850">
        <v>2039</v>
      </c>
    </row>
    <row r="364" spans="1:19" ht="14.4" customHeight="1" x14ac:dyDescent="0.3">
      <c r="A364" s="831" t="s">
        <v>1646</v>
      </c>
      <c r="B364" s="832" t="s">
        <v>1647</v>
      </c>
      <c r="C364" s="832" t="s">
        <v>570</v>
      </c>
      <c r="D364" s="832" t="s">
        <v>854</v>
      </c>
      <c r="E364" s="832" t="s">
        <v>1714</v>
      </c>
      <c r="F364" s="832" t="s">
        <v>1730</v>
      </c>
      <c r="G364" s="832" t="s">
        <v>1731</v>
      </c>
      <c r="H364" s="849">
        <v>1</v>
      </c>
      <c r="I364" s="849">
        <v>3009</v>
      </c>
      <c r="J364" s="832">
        <v>0.98397645519947674</v>
      </c>
      <c r="K364" s="832">
        <v>3009</v>
      </c>
      <c r="L364" s="849">
        <v>1</v>
      </c>
      <c r="M364" s="849">
        <v>3058</v>
      </c>
      <c r="N364" s="832">
        <v>1</v>
      </c>
      <c r="O364" s="832">
        <v>3058</v>
      </c>
      <c r="P364" s="849"/>
      <c r="Q364" s="849"/>
      <c r="R364" s="837"/>
      <c r="S364" s="850"/>
    </row>
    <row r="365" spans="1:19" ht="14.4" customHeight="1" x14ac:dyDescent="0.3">
      <c r="A365" s="831" t="s">
        <v>1646</v>
      </c>
      <c r="B365" s="832" t="s">
        <v>1647</v>
      </c>
      <c r="C365" s="832" t="s">
        <v>570</v>
      </c>
      <c r="D365" s="832" t="s">
        <v>854</v>
      </c>
      <c r="E365" s="832" t="s">
        <v>1714</v>
      </c>
      <c r="F365" s="832" t="s">
        <v>1734</v>
      </c>
      <c r="G365" s="832" t="s">
        <v>1735</v>
      </c>
      <c r="H365" s="849"/>
      <c r="I365" s="849"/>
      <c r="J365" s="832"/>
      <c r="K365" s="832"/>
      <c r="L365" s="849"/>
      <c r="M365" s="849"/>
      <c r="N365" s="832"/>
      <c r="O365" s="832"/>
      <c r="P365" s="849">
        <v>1</v>
      </c>
      <c r="Q365" s="849">
        <v>1349</v>
      </c>
      <c r="R365" s="837"/>
      <c r="S365" s="850">
        <v>1349</v>
      </c>
    </row>
    <row r="366" spans="1:19" ht="14.4" customHeight="1" x14ac:dyDescent="0.3">
      <c r="A366" s="831" t="s">
        <v>1646</v>
      </c>
      <c r="B366" s="832" t="s">
        <v>1647</v>
      </c>
      <c r="C366" s="832" t="s">
        <v>570</v>
      </c>
      <c r="D366" s="832" t="s">
        <v>854</v>
      </c>
      <c r="E366" s="832" t="s">
        <v>1714</v>
      </c>
      <c r="F366" s="832" t="s">
        <v>1736</v>
      </c>
      <c r="G366" s="832" t="s">
        <v>1737</v>
      </c>
      <c r="H366" s="849">
        <v>16</v>
      </c>
      <c r="I366" s="849">
        <v>22256</v>
      </c>
      <c r="J366" s="832">
        <v>0.77763801537386446</v>
      </c>
      <c r="K366" s="832">
        <v>1391</v>
      </c>
      <c r="L366" s="849">
        <v>20</v>
      </c>
      <c r="M366" s="849">
        <v>28620</v>
      </c>
      <c r="N366" s="832">
        <v>1</v>
      </c>
      <c r="O366" s="832">
        <v>1431</v>
      </c>
      <c r="P366" s="849">
        <v>20</v>
      </c>
      <c r="Q366" s="849">
        <v>28620</v>
      </c>
      <c r="R366" s="837">
        <v>1</v>
      </c>
      <c r="S366" s="850">
        <v>1431</v>
      </c>
    </row>
    <row r="367" spans="1:19" ht="14.4" customHeight="1" x14ac:dyDescent="0.3">
      <c r="A367" s="831" t="s">
        <v>1646</v>
      </c>
      <c r="B367" s="832" t="s">
        <v>1647</v>
      </c>
      <c r="C367" s="832" t="s">
        <v>570</v>
      </c>
      <c r="D367" s="832" t="s">
        <v>854</v>
      </c>
      <c r="E367" s="832" t="s">
        <v>1714</v>
      </c>
      <c r="F367" s="832" t="s">
        <v>1738</v>
      </c>
      <c r="G367" s="832" t="s">
        <v>1739</v>
      </c>
      <c r="H367" s="849">
        <v>36</v>
      </c>
      <c r="I367" s="849">
        <v>66564</v>
      </c>
      <c r="J367" s="832">
        <v>0.52748193229364781</v>
      </c>
      <c r="K367" s="832">
        <v>1849</v>
      </c>
      <c r="L367" s="849">
        <v>66</v>
      </c>
      <c r="M367" s="849">
        <v>126192</v>
      </c>
      <c r="N367" s="832">
        <v>1</v>
      </c>
      <c r="O367" s="832">
        <v>1912</v>
      </c>
      <c r="P367" s="849">
        <v>29</v>
      </c>
      <c r="Q367" s="849">
        <v>55448</v>
      </c>
      <c r="R367" s="837">
        <v>0.43939393939393939</v>
      </c>
      <c r="S367" s="850">
        <v>1912</v>
      </c>
    </row>
    <row r="368" spans="1:19" ht="14.4" customHeight="1" x14ac:dyDescent="0.3">
      <c r="A368" s="831" t="s">
        <v>1646</v>
      </c>
      <c r="B368" s="832" t="s">
        <v>1647</v>
      </c>
      <c r="C368" s="832" t="s">
        <v>570</v>
      </c>
      <c r="D368" s="832" t="s">
        <v>854</v>
      </c>
      <c r="E368" s="832" t="s">
        <v>1714</v>
      </c>
      <c r="F368" s="832" t="s">
        <v>1742</v>
      </c>
      <c r="G368" s="832" t="s">
        <v>1743</v>
      </c>
      <c r="H368" s="849">
        <v>11</v>
      </c>
      <c r="I368" s="849">
        <v>12947</v>
      </c>
      <c r="J368" s="832">
        <v>0.33354802143446</v>
      </c>
      <c r="K368" s="832">
        <v>1177</v>
      </c>
      <c r="L368" s="849">
        <v>32</v>
      </c>
      <c r="M368" s="849">
        <v>38816</v>
      </c>
      <c r="N368" s="832">
        <v>1</v>
      </c>
      <c r="O368" s="832">
        <v>1213</v>
      </c>
      <c r="P368" s="849">
        <v>23</v>
      </c>
      <c r="Q368" s="849">
        <v>27899</v>
      </c>
      <c r="R368" s="837">
        <v>0.71875</v>
      </c>
      <c r="S368" s="850">
        <v>1213</v>
      </c>
    </row>
    <row r="369" spans="1:19" ht="14.4" customHeight="1" x14ac:dyDescent="0.3">
      <c r="A369" s="831" t="s">
        <v>1646</v>
      </c>
      <c r="B369" s="832" t="s">
        <v>1647</v>
      </c>
      <c r="C369" s="832" t="s">
        <v>570</v>
      </c>
      <c r="D369" s="832" t="s">
        <v>854</v>
      </c>
      <c r="E369" s="832" t="s">
        <v>1714</v>
      </c>
      <c r="F369" s="832" t="s">
        <v>1744</v>
      </c>
      <c r="G369" s="832" t="s">
        <v>1745</v>
      </c>
      <c r="H369" s="849"/>
      <c r="I369" s="849"/>
      <c r="J369" s="832"/>
      <c r="K369" s="832"/>
      <c r="L369" s="849"/>
      <c r="M369" s="849"/>
      <c r="N369" s="832"/>
      <c r="O369" s="832"/>
      <c r="P369" s="849">
        <v>1</v>
      </c>
      <c r="Q369" s="849">
        <v>1609</v>
      </c>
      <c r="R369" s="837"/>
      <c r="S369" s="850">
        <v>1609</v>
      </c>
    </row>
    <row r="370" spans="1:19" ht="14.4" customHeight="1" x14ac:dyDescent="0.3">
      <c r="A370" s="831" t="s">
        <v>1646</v>
      </c>
      <c r="B370" s="832" t="s">
        <v>1647</v>
      </c>
      <c r="C370" s="832" t="s">
        <v>570</v>
      </c>
      <c r="D370" s="832" t="s">
        <v>854</v>
      </c>
      <c r="E370" s="832" t="s">
        <v>1714</v>
      </c>
      <c r="F370" s="832" t="s">
        <v>1746</v>
      </c>
      <c r="G370" s="832" t="s">
        <v>1747</v>
      </c>
      <c r="H370" s="849">
        <v>19</v>
      </c>
      <c r="I370" s="849">
        <v>12502</v>
      </c>
      <c r="J370" s="832">
        <v>0.73433186490455216</v>
      </c>
      <c r="K370" s="832">
        <v>658</v>
      </c>
      <c r="L370" s="849">
        <v>25</v>
      </c>
      <c r="M370" s="849">
        <v>17025</v>
      </c>
      <c r="N370" s="832">
        <v>1</v>
      </c>
      <c r="O370" s="832">
        <v>681</v>
      </c>
      <c r="P370" s="849">
        <v>29</v>
      </c>
      <c r="Q370" s="849">
        <v>19778</v>
      </c>
      <c r="R370" s="837">
        <v>1.1617033773861967</v>
      </c>
      <c r="S370" s="850">
        <v>682</v>
      </c>
    </row>
    <row r="371" spans="1:19" ht="14.4" customHeight="1" x14ac:dyDescent="0.3">
      <c r="A371" s="831" t="s">
        <v>1646</v>
      </c>
      <c r="B371" s="832" t="s">
        <v>1647</v>
      </c>
      <c r="C371" s="832" t="s">
        <v>570</v>
      </c>
      <c r="D371" s="832" t="s">
        <v>854</v>
      </c>
      <c r="E371" s="832" t="s">
        <v>1714</v>
      </c>
      <c r="F371" s="832" t="s">
        <v>1748</v>
      </c>
      <c r="G371" s="832" t="s">
        <v>1749</v>
      </c>
      <c r="H371" s="849">
        <v>19</v>
      </c>
      <c r="I371" s="849">
        <v>13091</v>
      </c>
      <c r="J371" s="832">
        <v>0.79493563274228807</v>
      </c>
      <c r="K371" s="832">
        <v>689</v>
      </c>
      <c r="L371" s="849">
        <v>23</v>
      </c>
      <c r="M371" s="849">
        <v>16468</v>
      </c>
      <c r="N371" s="832">
        <v>1</v>
      </c>
      <c r="O371" s="832">
        <v>716</v>
      </c>
      <c r="P371" s="849">
        <v>17</v>
      </c>
      <c r="Q371" s="849">
        <v>12189</v>
      </c>
      <c r="R371" s="837">
        <v>0.74016273985912073</v>
      </c>
      <c r="S371" s="850">
        <v>717</v>
      </c>
    </row>
    <row r="372" spans="1:19" ht="14.4" customHeight="1" x14ac:dyDescent="0.3">
      <c r="A372" s="831" t="s">
        <v>1646</v>
      </c>
      <c r="B372" s="832" t="s">
        <v>1647</v>
      </c>
      <c r="C372" s="832" t="s">
        <v>570</v>
      </c>
      <c r="D372" s="832" t="s">
        <v>854</v>
      </c>
      <c r="E372" s="832" t="s">
        <v>1714</v>
      </c>
      <c r="F372" s="832" t="s">
        <v>1750</v>
      </c>
      <c r="G372" s="832" t="s">
        <v>1751</v>
      </c>
      <c r="H372" s="849"/>
      <c r="I372" s="849"/>
      <c r="J372" s="832"/>
      <c r="K372" s="832"/>
      <c r="L372" s="849">
        <v>2</v>
      </c>
      <c r="M372" s="849">
        <v>5274</v>
      </c>
      <c r="N372" s="832">
        <v>1</v>
      </c>
      <c r="O372" s="832">
        <v>2637</v>
      </c>
      <c r="P372" s="849">
        <v>16</v>
      </c>
      <c r="Q372" s="849">
        <v>42208</v>
      </c>
      <c r="R372" s="837">
        <v>8.0030337504740228</v>
      </c>
      <c r="S372" s="850">
        <v>2638</v>
      </c>
    </row>
    <row r="373" spans="1:19" ht="14.4" customHeight="1" x14ac:dyDescent="0.3">
      <c r="A373" s="831" t="s">
        <v>1646</v>
      </c>
      <c r="B373" s="832" t="s">
        <v>1647</v>
      </c>
      <c r="C373" s="832" t="s">
        <v>570</v>
      </c>
      <c r="D373" s="832" t="s">
        <v>854</v>
      </c>
      <c r="E373" s="832" t="s">
        <v>1714</v>
      </c>
      <c r="F373" s="832" t="s">
        <v>1752</v>
      </c>
      <c r="G373" s="832" t="s">
        <v>1753</v>
      </c>
      <c r="H373" s="849">
        <v>1007</v>
      </c>
      <c r="I373" s="849">
        <v>1774334</v>
      </c>
      <c r="J373" s="832">
        <v>0.95504696288720836</v>
      </c>
      <c r="K373" s="832">
        <v>1762</v>
      </c>
      <c r="L373" s="849">
        <v>1018</v>
      </c>
      <c r="M373" s="849">
        <v>1857850</v>
      </c>
      <c r="N373" s="832">
        <v>1</v>
      </c>
      <c r="O373" s="832">
        <v>1825</v>
      </c>
      <c r="P373" s="849">
        <v>1189</v>
      </c>
      <c r="Q373" s="849">
        <v>2169925</v>
      </c>
      <c r="R373" s="837">
        <v>1.1679764243614932</v>
      </c>
      <c r="S373" s="850">
        <v>1825</v>
      </c>
    </row>
    <row r="374" spans="1:19" ht="14.4" customHeight="1" x14ac:dyDescent="0.3">
      <c r="A374" s="831" t="s">
        <v>1646</v>
      </c>
      <c r="B374" s="832" t="s">
        <v>1647</v>
      </c>
      <c r="C374" s="832" t="s">
        <v>570</v>
      </c>
      <c r="D374" s="832" t="s">
        <v>854</v>
      </c>
      <c r="E374" s="832" t="s">
        <v>1714</v>
      </c>
      <c r="F374" s="832" t="s">
        <v>1754</v>
      </c>
      <c r="G374" s="832" t="s">
        <v>1755</v>
      </c>
      <c r="H374" s="849">
        <v>252</v>
      </c>
      <c r="I374" s="849">
        <v>104076</v>
      </c>
      <c r="J374" s="832">
        <v>0.98219189717165423</v>
      </c>
      <c r="K374" s="832">
        <v>413</v>
      </c>
      <c r="L374" s="849">
        <v>247</v>
      </c>
      <c r="M374" s="849">
        <v>105963</v>
      </c>
      <c r="N374" s="832">
        <v>1</v>
      </c>
      <c r="O374" s="832">
        <v>429</v>
      </c>
      <c r="P374" s="849">
        <v>365</v>
      </c>
      <c r="Q374" s="849">
        <v>156585</v>
      </c>
      <c r="R374" s="837">
        <v>1.4777327935222673</v>
      </c>
      <c r="S374" s="850">
        <v>429</v>
      </c>
    </row>
    <row r="375" spans="1:19" ht="14.4" customHeight="1" x14ac:dyDescent="0.3">
      <c r="A375" s="831" t="s">
        <v>1646</v>
      </c>
      <c r="B375" s="832" t="s">
        <v>1647</v>
      </c>
      <c r="C375" s="832" t="s">
        <v>570</v>
      </c>
      <c r="D375" s="832" t="s">
        <v>854</v>
      </c>
      <c r="E375" s="832" t="s">
        <v>1714</v>
      </c>
      <c r="F375" s="832" t="s">
        <v>1756</v>
      </c>
      <c r="G375" s="832" t="s">
        <v>1757</v>
      </c>
      <c r="H375" s="849">
        <v>2</v>
      </c>
      <c r="I375" s="849">
        <v>6910</v>
      </c>
      <c r="J375" s="832">
        <v>3.3865244751132111E-2</v>
      </c>
      <c r="K375" s="832">
        <v>3455</v>
      </c>
      <c r="L375" s="849">
        <v>58</v>
      </c>
      <c r="M375" s="849">
        <v>204044</v>
      </c>
      <c r="N375" s="832">
        <v>1</v>
      </c>
      <c r="O375" s="832">
        <v>3518</v>
      </c>
      <c r="P375" s="849">
        <v>18</v>
      </c>
      <c r="Q375" s="849">
        <v>63360</v>
      </c>
      <c r="R375" s="837">
        <v>0.31052126012036618</v>
      </c>
      <c r="S375" s="850">
        <v>3520</v>
      </c>
    </row>
    <row r="376" spans="1:19" ht="14.4" customHeight="1" x14ac:dyDescent="0.3">
      <c r="A376" s="831" t="s">
        <v>1646</v>
      </c>
      <c r="B376" s="832" t="s">
        <v>1647</v>
      </c>
      <c r="C376" s="832" t="s">
        <v>570</v>
      </c>
      <c r="D376" s="832" t="s">
        <v>854</v>
      </c>
      <c r="E376" s="832" t="s">
        <v>1714</v>
      </c>
      <c r="F376" s="832" t="s">
        <v>1760</v>
      </c>
      <c r="G376" s="832" t="s">
        <v>1761</v>
      </c>
      <c r="H376" s="849">
        <v>237</v>
      </c>
      <c r="I376" s="849">
        <v>4966.67</v>
      </c>
      <c r="J376" s="832">
        <v>0.2769519102141097</v>
      </c>
      <c r="K376" s="832">
        <v>20.956413502109704</v>
      </c>
      <c r="L376" s="849">
        <v>538</v>
      </c>
      <c r="M376" s="849">
        <v>17933.330000000002</v>
      </c>
      <c r="N376" s="832">
        <v>1</v>
      </c>
      <c r="O376" s="832">
        <v>33.333327137546469</v>
      </c>
      <c r="P376" s="849">
        <v>363</v>
      </c>
      <c r="Q376" s="849">
        <v>12100.01</v>
      </c>
      <c r="R376" s="837">
        <v>0.67472187262488337</v>
      </c>
      <c r="S376" s="850">
        <v>33.333360881542703</v>
      </c>
    </row>
    <row r="377" spans="1:19" ht="14.4" customHeight="1" x14ac:dyDescent="0.3">
      <c r="A377" s="831" t="s">
        <v>1646</v>
      </c>
      <c r="B377" s="832" t="s">
        <v>1647</v>
      </c>
      <c r="C377" s="832" t="s">
        <v>570</v>
      </c>
      <c r="D377" s="832" t="s">
        <v>854</v>
      </c>
      <c r="E377" s="832" t="s">
        <v>1714</v>
      </c>
      <c r="F377" s="832" t="s">
        <v>1762</v>
      </c>
      <c r="G377" s="832" t="s">
        <v>1763</v>
      </c>
      <c r="H377" s="849">
        <v>487</v>
      </c>
      <c r="I377" s="849">
        <v>17532</v>
      </c>
      <c r="J377" s="832">
        <v>0.90427068289663715</v>
      </c>
      <c r="K377" s="832">
        <v>36</v>
      </c>
      <c r="L377" s="849">
        <v>524</v>
      </c>
      <c r="M377" s="849">
        <v>19388</v>
      </c>
      <c r="N377" s="832">
        <v>1</v>
      </c>
      <c r="O377" s="832">
        <v>37</v>
      </c>
      <c r="P377" s="849">
        <v>375</v>
      </c>
      <c r="Q377" s="849">
        <v>13875</v>
      </c>
      <c r="R377" s="837">
        <v>0.71564885496183206</v>
      </c>
      <c r="S377" s="850">
        <v>37</v>
      </c>
    </row>
    <row r="378" spans="1:19" ht="14.4" customHeight="1" x14ac:dyDescent="0.3">
      <c r="A378" s="831" t="s">
        <v>1646</v>
      </c>
      <c r="B378" s="832" t="s">
        <v>1647</v>
      </c>
      <c r="C378" s="832" t="s">
        <v>570</v>
      </c>
      <c r="D378" s="832" t="s">
        <v>854</v>
      </c>
      <c r="E378" s="832" t="s">
        <v>1714</v>
      </c>
      <c r="F378" s="832" t="s">
        <v>1764</v>
      </c>
      <c r="G378" s="832" t="s">
        <v>1765</v>
      </c>
      <c r="H378" s="849">
        <v>104</v>
      </c>
      <c r="I378" s="849">
        <v>60944</v>
      </c>
      <c r="J378" s="832">
        <v>0.8270433850371155</v>
      </c>
      <c r="K378" s="832">
        <v>586</v>
      </c>
      <c r="L378" s="849">
        <v>121</v>
      </c>
      <c r="M378" s="849">
        <v>73689</v>
      </c>
      <c r="N378" s="832">
        <v>1</v>
      </c>
      <c r="O378" s="832">
        <v>609</v>
      </c>
      <c r="P378" s="849">
        <v>147</v>
      </c>
      <c r="Q378" s="849">
        <v>89670</v>
      </c>
      <c r="R378" s="837">
        <v>1.2168709033912795</v>
      </c>
      <c r="S378" s="850">
        <v>610</v>
      </c>
    </row>
    <row r="379" spans="1:19" ht="14.4" customHeight="1" x14ac:dyDescent="0.3">
      <c r="A379" s="831" t="s">
        <v>1646</v>
      </c>
      <c r="B379" s="832" t="s">
        <v>1647</v>
      </c>
      <c r="C379" s="832" t="s">
        <v>570</v>
      </c>
      <c r="D379" s="832" t="s">
        <v>854</v>
      </c>
      <c r="E379" s="832" t="s">
        <v>1714</v>
      </c>
      <c r="F379" s="832" t="s">
        <v>1766</v>
      </c>
      <c r="G379" s="832" t="s">
        <v>1767</v>
      </c>
      <c r="H379" s="849">
        <v>1</v>
      </c>
      <c r="I379" s="849">
        <v>1965</v>
      </c>
      <c r="J379" s="832"/>
      <c r="K379" s="832">
        <v>1965</v>
      </c>
      <c r="L379" s="849"/>
      <c r="M379" s="849"/>
      <c r="N379" s="832"/>
      <c r="O379" s="832"/>
      <c r="P379" s="849"/>
      <c r="Q379" s="849"/>
      <c r="R379" s="837"/>
      <c r="S379" s="850"/>
    </row>
    <row r="380" spans="1:19" ht="14.4" customHeight="1" x14ac:dyDescent="0.3">
      <c r="A380" s="831" t="s">
        <v>1646</v>
      </c>
      <c r="B380" s="832" t="s">
        <v>1647</v>
      </c>
      <c r="C380" s="832" t="s">
        <v>570</v>
      </c>
      <c r="D380" s="832" t="s">
        <v>854</v>
      </c>
      <c r="E380" s="832" t="s">
        <v>1714</v>
      </c>
      <c r="F380" s="832" t="s">
        <v>1768</v>
      </c>
      <c r="G380" s="832" t="s">
        <v>1769</v>
      </c>
      <c r="H380" s="849">
        <v>24</v>
      </c>
      <c r="I380" s="849">
        <v>10104</v>
      </c>
      <c r="J380" s="832">
        <v>1.0509673392968588</v>
      </c>
      <c r="K380" s="832">
        <v>421</v>
      </c>
      <c r="L380" s="849">
        <v>22</v>
      </c>
      <c r="M380" s="849">
        <v>9614</v>
      </c>
      <c r="N380" s="832">
        <v>1</v>
      </c>
      <c r="O380" s="832">
        <v>437</v>
      </c>
      <c r="P380" s="849">
        <v>19</v>
      </c>
      <c r="Q380" s="849">
        <v>8303</v>
      </c>
      <c r="R380" s="837">
        <v>0.86363636363636365</v>
      </c>
      <c r="S380" s="850">
        <v>437</v>
      </c>
    </row>
    <row r="381" spans="1:19" ht="14.4" customHeight="1" x14ac:dyDescent="0.3">
      <c r="A381" s="831" t="s">
        <v>1646</v>
      </c>
      <c r="B381" s="832" t="s">
        <v>1647</v>
      </c>
      <c r="C381" s="832" t="s">
        <v>570</v>
      </c>
      <c r="D381" s="832" t="s">
        <v>854</v>
      </c>
      <c r="E381" s="832" t="s">
        <v>1714</v>
      </c>
      <c r="F381" s="832" t="s">
        <v>1770</v>
      </c>
      <c r="G381" s="832" t="s">
        <v>1771</v>
      </c>
      <c r="H381" s="849">
        <v>1</v>
      </c>
      <c r="I381" s="849">
        <v>0</v>
      </c>
      <c r="J381" s="832"/>
      <c r="K381" s="832">
        <v>0</v>
      </c>
      <c r="L381" s="849"/>
      <c r="M381" s="849"/>
      <c r="N381" s="832"/>
      <c r="O381" s="832"/>
      <c r="P381" s="849"/>
      <c r="Q381" s="849"/>
      <c r="R381" s="837"/>
      <c r="S381" s="850"/>
    </row>
    <row r="382" spans="1:19" ht="14.4" customHeight="1" x14ac:dyDescent="0.3">
      <c r="A382" s="831" t="s">
        <v>1646</v>
      </c>
      <c r="B382" s="832" t="s">
        <v>1647</v>
      </c>
      <c r="C382" s="832" t="s">
        <v>570</v>
      </c>
      <c r="D382" s="832" t="s">
        <v>854</v>
      </c>
      <c r="E382" s="832" t="s">
        <v>1714</v>
      </c>
      <c r="F382" s="832" t="s">
        <v>1772</v>
      </c>
      <c r="G382" s="832" t="s">
        <v>1773</v>
      </c>
      <c r="H382" s="849">
        <v>320</v>
      </c>
      <c r="I382" s="849">
        <v>414080</v>
      </c>
      <c r="J382" s="832">
        <v>0.94939814284076585</v>
      </c>
      <c r="K382" s="832">
        <v>1294</v>
      </c>
      <c r="L382" s="849">
        <v>325</v>
      </c>
      <c r="M382" s="849">
        <v>436150</v>
      </c>
      <c r="N382" s="832">
        <v>1</v>
      </c>
      <c r="O382" s="832">
        <v>1342</v>
      </c>
      <c r="P382" s="849">
        <v>329</v>
      </c>
      <c r="Q382" s="849">
        <v>441518</v>
      </c>
      <c r="R382" s="837">
        <v>1.0123076923076924</v>
      </c>
      <c r="S382" s="850">
        <v>1342</v>
      </c>
    </row>
    <row r="383" spans="1:19" ht="14.4" customHeight="1" x14ac:dyDescent="0.3">
      <c r="A383" s="831" t="s">
        <v>1646</v>
      </c>
      <c r="B383" s="832" t="s">
        <v>1647</v>
      </c>
      <c r="C383" s="832" t="s">
        <v>570</v>
      </c>
      <c r="D383" s="832" t="s">
        <v>854</v>
      </c>
      <c r="E383" s="832" t="s">
        <v>1714</v>
      </c>
      <c r="F383" s="832" t="s">
        <v>1774</v>
      </c>
      <c r="G383" s="832" t="s">
        <v>1775</v>
      </c>
      <c r="H383" s="849">
        <v>33</v>
      </c>
      <c r="I383" s="849">
        <v>16170</v>
      </c>
      <c r="J383" s="832">
        <v>0.51238988529057605</v>
      </c>
      <c r="K383" s="832">
        <v>490</v>
      </c>
      <c r="L383" s="849">
        <v>62</v>
      </c>
      <c r="M383" s="849">
        <v>31558</v>
      </c>
      <c r="N383" s="832">
        <v>1</v>
      </c>
      <c r="O383" s="832">
        <v>509</v>
      </c>
      <c r="P383" s="849">
        <v>48</v>
      </c>
      <c r="Q383" s="849">
        <v>24432</v>
      </c>
      <c r="R383" s="837">
        <v>0.77419354838709675</v>
      </c>
      <c r="S383" s="850">
        <v>509</v>
      </c>
    </row>
    <row r="384" spans="1:19" ht="14.4" customHeight="1" x14ac:dyDescent="0.3">
      <c r="A384" s="831" t="s">
        <v>1646</v>
      </c>
      <c r="B384" s="832" t="s">
        <v>1647</v>
      </c>
      <c r="C384" s="832" t="s">
        <v>570</v>
      </c>
      <c r="D384" s="832" t="s">
        <v>854</v>
      </c>
      <c r="E384" s="832" t="s">
        <v>1714</v>
      </c>
      <c r="F384" s="832" t="s">
        <v>1776</v>
      </c>
      <c r="G384" s="832" t="s">
        <v>1777</v>
      </c>
      <c r="H384" s="849">
        <v>30</v>
      </c>
      <c r="I384" s="849">
        <v>67740</v>
      </c>
      <c r="J384" s="832">
        <v>1.2645845389885564</v>
      </c>
      <c r="K384" s="832">
        <v>2258</v>
      </c>
      <c r="L384" s="849">
        <v>23</v>
      </c>
      <c r="M384" s="849">
        <v>53567</v>
      </c>
      <c r="N384" s="832">
        <v>1</v>
      </c>
      <c r="O384" s="832">
        <v>2329</v>
      </c>
      <c r="P384" s="849">
        <v>4</v>
      </c>
      <c r="Q384" s="849">
        <v>9320</v>
      </c>
      <c r="R384" s="837">
        <v>0.17398771631788229</v>
      </c>
      <c r="S384" s="850">
        <v>2330</v>
      </c>
    </row>
    <row r="385" spans="1:19" ht="14.4" customHeight="1" x14ac:dyDescent="0.3">
      <c r="A385" s="831" t="s">
        <v>1646</v>
      </c>
      <c r="B385" s="832" t="s">
        <v>1647</v>
      </c>
      <c r="C385" s="832" t="s">
        <v>570</v>
      </c>
      <c r="D385" s="832" t="s">
        <v>854</v>
      </c>
      <c r="E385" s="832" t="s">
        <v>1714</v>
      </c>
      <c r="F385" s="832" t="s">
        <v>1778</v>
      </c>
      <c r="G385" s="832" t="s">
        <v>1779</v>
      </c>
      <c r="H385" s="849">
        <v>12</v>
      </c>
      <c r="I385" s="849">
        <v>30612</v>
      </c>
      <c r="J385" s="832">
        <v>1.2859483301827348</v>
      </c>
      <c r="K385" s="832">
        <v>2551</v>
      </c>
      <c r="L385" s="849">
        <v>9</v>
      </c>
      <c r="M385" s="849">
        <v>23805</v>
      </c>
      <c r="N385" s="832">
        <v>1</v>
      </c>
      <c r="O385" s="832">
        <v>2645</v>
      </c>
      <c r="P385" s="849">
        <v>7</v>
      </c>
      <c r="Q385" s="849">
        <v>18522</v>
      </c>
      <c r="R385" s="837">
        <v>0.77807183364839316</v>
      </c>
      <c r="S385" s="850">
        <v>2646</v>
      </c>
    </row>
    <row r="386" spans="1:19" ht="14.4" customHeight="1" x14ac:dyDescent="0.3">
      <c r="A386" s="831" t="s">
        <v>1646</v>
      </c>
      <c r="B386" s="832" t="s">
        <v>1647</v>
      </c>
      <c r="C386" s="832" t="s">
        <v>570</v>
      </c>
      <c r="D386" s="832" t="s">
        <v>854</v>
      </c>
      <c r="E386" s="832" t="s">
        <v>1714</v>
      </c>
      <c r="F386" s="832" t="s">
        <v>1780</v>
      </c>
      <c r="G386" s="832" t="s">
        <v>1781</v>
      </c>
      <c r="H386" s="849">
        <v>24</v>
      </c>
      <c r="I386" s="849">
        <v>7944</v>
      </c>
      <c r="J386" s="832">
        <v>1.0200308166409862</v>
      </c>
      <c r="K386" s="832">
        <v>331</v>
      </c>
      <c r="L386" s="849">
        <v>22</v>
      </c>
      <c r="M386" s="849">
        <v>7788</v>
      </c>
      <c r="N386" s="832">
        <v>1</v>
      </c>
      <c r="O386" s="832">
        <v>354</v>
      </c>
      <c r="P386" s="849">
        <v>21</v>
      </c>
      <c r="Q386" s="849">
        <v>7455</v>
      </c>
      <c r="R386" s="837">
        <v>0.95724191063174113</v>
      </c>
      <c r="S386" s="850">
        <v>355</v>
      </c>
    </row>
    <row r="387" spans="1:19" ht="14.4" customHeight="1" x14ac:dyDescent="0.3">
      <c r="A387" s="831" t="s">
        <v>1646</v>
      </c>
      <c r="B387" s="832" t="s">
        <v>1647</v>
      </c>
      <c r="C387" s="832" t="s">
        <v>570</v>
      </c>
      <c r="D387" s="832" t="s">
        <v>854</v>
      </c>
      <c r="E387" s="832" t="s">
        <v>1714</v>
      </c>
      <c r="F387" s="832" t="s">
        <v>1782</v>
      </c>
      <c r="G387" s="832" t="s">
        <v>1783</v>
      </c>
      <c r="H387" s="849">
        <v>1</v>
      </c>
      <c r="I387" s="849">
        <v>187</v>
      </c>
      <c r="J387" s="832">
        <v>0.95897435897435901</v>
      </c>
      <c r="K387" s="832">
        <v>187</v>
      </c>
      <c r="L387" s="849">
        <v>1</v>
      </c>
      <c r="M387" s="849">
        <v>195</v>
      </c>
      <c r="N387" s="832">
        <v>1</v>
      </c>
      <c r="O387" s="832">
        <v>195</v>
      </c>
      <c r="P387" s="849"/>
      <c r="Q387" s="849"/>
      <c r="R387" s="837"/>
      <c r="S387" s="850"/>
    </row>
    <row r="388" spans="1:19" ht="14.4" customHeight="1" x14ac:dyDescent="0.3">
      <c r="A388" s="831" t="s">
        <v>1646</v>
      </c>
      <c r="B388" s="832" t="s">
        <v>1647</v>
      </c>
      <c r="C388" s="832" t="s">
        <v>570</v>
      </c>
      <c r="D388" s="832" t="s">
        <v>854</v>
      </c>
      <c r="E388" s="832" t="s">
        <v>1714</v>
      </c>
      <c r="F388" s="832" t="s">
        <v>1784</v>
      </c>
      <c r="G388" s="832" t="s">
        <v>1785</v>
      </c>
      <c r="H388" s="849">
        <v>2</v>
      </c>
      <c r="I388" s="849">
        <v>2018</v>
      </c>
      <c r="J388" s="832">
        <v>1.9516441005802707</v>
      </c>
      <c r="K388" s="832">
        <v>1009</v>
      </c>
      <c r="L388" s="849">
        <v>1</v>
      </c>
      <c r="M388" s="849">
        <v>1034</v>
      </c>
      <c r="N388" s="832">
        <v>1</v>
      </c>
      <c r="O388" s="832">
        <v>1034</v>
      </c>
      <c r="P388" s="849">
        <v>3</v>
      </c>
      <c r="Q388" s="849">
        <v>3108</v>
      </c>
      <c r="R388" s="837">
        <v>3.0058027079303673</v>
      </c>
      <c r="S388" s="850">
        <v>1036</v>
      </c>
    </row>
    <row r="389" spans="1:19" ht="14.4" customHeight="1" x14ac:dyDescent="0.3">
      <c r="A389" s="831" t="s">
        <v>1646</v>
      </c>
      <c r="B389" s="832" t="s">
        <v>1647</v>
      </c>
      <c r="C389" s="832" t="s">
        <v>570</v>
      </c>
      <c r="D389" s="832" t="s">
        <v>854</v>
      </c>
      <c r="E389" s="832" t="s">
        <v>1714</v>
      </c>
      <c r="F389" s="832" t="s">
        <v>1786</v>
      </c>
      <c r="G389" s="832" t="s">
        <v>1787</v>
      </c>
      <c r="H389" s="849">
        <v>1</v>
      </c>
      <c r="I389" s="849">
        <v>502</v>
      </c>
      <c r="J389" s="832">
        <v>0.95619047619047615</v>
      </c>
      <c r="K389" s="832">
        <v>502</v>
      </c>
      <c r="L389" s="849">
        <v>1</v>
      </c>
      <c r="M389" s="849">
        <v>525</v>
      </c>
      <c r="N389" s="832">
        <v>1</v>
      </c>
      <c r="O389" s="832">
        <v>525</v>
      </c>
      <c r="P389" s="849"/>
      <c r="Q389" s="849"/>
      <c r="R389" s="837"/>
      <c r="S389" s="850"/>
    </row>
    <row r="390" spans="1:19" ht="14.4" customHeight="1" x14ac:dyDescent="0.3">
      <c r="A390" s="831" t="s">
        <v>1646</v>
      </c>
      <c r="B390" s="832" t="s">
        <v>1647</v>
      </c>
      <c r="C390" s="832" t="s">
        <v>570</v>
      </c>
      <c r="D390" s="832" t="s">
        <v>854</v>
      </c>
      <c r="E390" s="832" t="s">
        <v>1714</v>
      </c>
      <c r="F390" s="832" t="s">
        <v>1788</v>
      </c>
      <c r="G390" s="832" t="s">
        <v>1789</v>
      </c>
      <c r="H390" s="849">
        <v>3</v>
      </c>
      <c r="I390" s="849">
        <v>402</v>
      </c>
      <c r="J390" s="832">
        <v>1.4154929577464788</v>
      </c>
      <c r="K390" s="832">
        <v>134</v>
      </c>
      <c r="L390" s="849">
        <v>2</v>
      </c>
      <c r="M390" s="849">
        <v>284</v>
      </c>
      <c r="N390" s="832">
        <v>1</v>
      </c>
      <c r="O390" s="832">
        <v>142</v>
      </c>
      <c r="P390" s="849"/>
      <c r="Q390" s="849"/>
      <c r="R390" s="837"/>
      <c r="S390" s="850"/>
    </row>
    <row r="391" spans="1:19" ht="14.4" customHeight="1" x14ac:dyDescent="0.3">
      <c r="A391" s="831" t="s">
        <v>1646</v>
      </c>
      <c r="B391" s="832" t="s">
        <v>1647</v>
      </c>
      <c r="C391" s="832" t="s">
        <v>570</v>
      </c>
      <c r="D391" s="832" t="s">
        <v>854</v>
      </c>
      <c r="E391" s="832" t="s">
        <v>1714</v>
      </c>
      <c r="F391" s="832" t="s">
        <v>1794</v>
      </c>
      <c r="G391" s="832" t="s">
        <v>1795</v>
      </c>
      <c r="H391" s="849">
        <v>0</v>
      </c>
      <c r="I391" s="849">
        <v>0</v>
      </c>
      <c r="J391" s="832"/>
      <c r="K391" s="832"/>
      <c r="L391" s="849"/>
      <c r="M391" s="849"/>
      <c r="N391" s="832"/>
      <c r="O391" s="832"/>
      <c r="P391" s="849"/>
      <c r="Q391" s="849"/>
      <c r="R391" s="837"/>
      <c r="S391" s="850"/>
    </row>
    <row r="392" spans="1:19" ht="14.4" customHeight="1" x14ac:dyDescent="0.3">
      <c r="A392" s="831" t="s">
        <v>1646</v>
      </c>
      <c r="B392" s="832" t="s">
        <v>1647</v>
      </c>
      <c r="C392" s="832" t="s">
        <v>570</v>
      </c>
      <c r="D392" s="832" t="s">
        <v>854</v>
      </c>
      <c r="E392" s="832" t="s">
        <v>1714</v>
      </c>
      <c r="F392" s="832" t="s">
        <v>1796</v>
      </c>
      <c r="G392" s="832" t="s">
        <v>1797</v>
      </c>
      <c r="H392" s="849">
        <v>12</v>
      </c>
      <c r="I392" s="849">
        <v>8340</v>
      </c>
      <c r="J392" s="832">
        <v>0.48398328690807801</v>
      </c>
      <c r="K392" s="832">
        <v>695</v>
      </c>
      <c r="L392" s="849">
        <v>24</v>
      </c>
      <c r="M392" s="849">
        <v>17232</v>
      </c>
      <c r="N392" s="832">
        <v>1</v>
      </c>
      <c r="O392" s="832">
        <v>718</v>
      </c>
      <c r="P392" s="849">
        <v>19</v>
      </c>
      <c r="Q392" s="849">
        <v>13661</v>
      </c>
      <c r="R392" s="837">
        <v>0.79276926648096568</v>
      </c>
      <c r="S392" s="850">
        <v>719</v>
      </c>
    </row>
    <row r="393" spans="1:19" ht="14.4" customHeight="1" x14ac:dyDescent="0.3">
      <c r="A393" s="831" t="s">
        <v>1646</v>
      </c>
      <c r="B393" s="832" t="s">
        <v>1647</v>
      </c>
      <c r="C393" s="832" t="s">
        <v>570</v>
      </c>
      <c r="D393" s="832" t="s">
        <v>854</v>
      </c>
      <c r="E393" s="832" t="s">
        <v>1714</v>
      </c>
      <c r="F393" s="832" t="s">
        <v>1800</v>
      </c>
      <c r="G393" s="832" t="s">
        <v>1801</v>
      </c>
      <c r="H393" s="849"/>
      <c r="I393" s="849"/>
      <c r="J393" s="832"/>
      <c r="K393" s="832"/>
      <c r="L393" s="849"/>
      <c r="M393" s="849"/>
      <c r="N393" s="832"/>
      <c r="O393" s="832"/>
      <c r="P393" s="849">
        <v>1</v>
      </c>
      <c r="Q393" s="849">
        <v>1735</v>
      </c>
      <c r="R393" s="837"/>
      <c r="S393" s="850">
        <v>1735</v>
      </c>
    </row>
    <row r="394" spans="1:19" ht="14.4" customHeight="1" x14ac:dyDescent="0.3">
      <c r="A394" s="831" t="s">
        <v>1646</v>
      </c>
      <c r="B394" s="832" t="s">
        <v>1647</v>
      </c>
      <c r="C394" s="832" t="s">
        <v>570</v>
      </c>
      <c r="D394" s="832" t="s">
        <v>855</v>
      </c>
      <c r="E394" s="832" t="s">
        <v>1651</v>
      </c>
      <c r="F394" s="832" t="s">
        <v>1663</v>
      </c>
      <c r="G394" s="832" t="s">
        <v>1664</v>
      </c>
      <c r="H394" s="849"/>
      <c r="I394" s="849"/>
      <c r="J394" s="832"/>
      <c r="K394" s="832"/>
      <c r="L394" s="849"/>
      <c r="M394" s="849"/>
      <c r="N394" s="832"/>
      <c r="O394" s="832"/>
      <c r="P394" s="849">
        <v>388</v>
      </c>
      <c r="Q394" s="849">
        <v>2052.52</v>
      </c>
      <c r="R394" s="837"/>
      <c r="S394" s="850">
        <v>5.29</v>
      </c>
    </row>
    <row r="395" spans="1:19" ht="14.4" customHeight="1" x14ac:dyDescent="0.3">
      <c r="A395" s="831" t="s">
        <v>1646</v>
      </c>
      <c r="B395" s="832" t="s">
        <v>1647</v>
      </c>
      <c r="C395" s="832" t="s">
        <v>570</v>
      </c>
      <c r="D395" s="832" t="s">
        <v>855</v>
      </c>
      <c r="E395" s="832" t="s">
        <v>1714</v>
      </c>
      <c r="F395" s="832" t="s">
        <v>1715</v>
      </c>
      <c r="G395" s="832" t="s">
        <v>1716</v>
      </c>
      <c r="H395" s="849">
        <v>22</v>
      </c>
      <c r="I395" s="849">
        <v>770</v>
      </c>
      <c r="J395" s="832">
        <v>5.2027027027027026</v>
      </c>
      <c r="K395" s="832">
        <v>35</v>
      </c>
      <c r="L395" s="849">
        <v>4</v>
      </c>
      <c r="M395" s="849">
        <v>148</v>
      </c>
      <c r="N395" s="832">
        <v>1</v>
      </c>
      <c r="O395" s="832">
        <v>37</v>
      </c>
      <c r="P395" s="849"/>
      <c r="Q395" s="849"/>
      <c r="R395" s="837"/>
      <c r="S395" s="850"/>
    </row>
    <row r="396" spans="1:19" ht="14.4" customHeight="1" x14ac:dyDescent="0.3">
      <c r="A396" s="831" t="s">
        <v>1646</v>
      </c>
      <c r="B396" s="832" t="s">
        <v>1647</v>
      </c>
      <c r="C396" s="832" t="s">
        <v>570</v>
      </c>
      <c r="D396" s="832" t="s">
        <v>855</v>
      </c>
      <c r="E396" s="832" t="s">
        <v>1714</v>
      </c>
      <c r="F396" s="832" t="s">
        <v>1752</v>
      </c>
      <c r="G396" s="832" t="s">
        <v>1753</v>
      </c>
      <c r="H396" s="849"/>
      <c r="I396" s="849"/>
      <c r="J396" s="832"/>
      <c r="K396" s="832"/>
      <c r="L396" s="849"/>
      <c r="M396" s="849"/>
      <c r="N396" s="832"/>
      <c r="O396" s="832"/>
      <c r="P396" s="849">
        <v>1</v>
      </c>
      <c r="Q396" s="849">
        <v>1825</v>
      </c>
      <c r="R396" s="837"/>
      <c r="S396" s="850">
        <v>1825</v>
      </c>
    </row>
    <row r="397" spans="1:19" ht="14.4" customHeight="1" x14ac:dyDescent="0.3">
      <c r="A397" s="831" t="s">
        <v>1646</v>
      </c>
      <c r="B397" s="832" t="s">
        <v>1647</v>
      </c>
      <c r="C397" s="832" t="s">
        <v>570</v>
      </c>
      <c r="D397" s="832" t="s">
        <v>855</v>
      </c>
      <c r="E397" s="832" t="s">
        <v>1714</v>
      </c>
      <c r="F397" s="832" t="s">
        <v>1754</v>
      </c>
      <c r="G397" s="832" t="s">
        <v>1755</v>
      </c>
      <c r="H397" s="849"/>
      <c r="I397" s="849"/>
      <c r="J397" s="832"/>
      <c r="K397" s="832"/>
      <c r="L397" s="849"/>
      <c r="M397" s="849"/>
      <c r="N397" s="832"/>
      <c r="O397" s="832"/>
      <c r="P397" s="849">
        <v>1</v>
      </c>
      <c r="Q397" s="849">
        <v>429</v>
      </c>
      <c r="R397" s="837"/>
      <c r="S397" s="850">
        <v>429</v>
      </c>
    </row>
    <row r="398" spans="1:19" ht="14.4" customHeight="1" x14ac:dyDescent="0.3">
      <c r="A398" s="831" t="s">
        <v>1646</v>
      </c>
      <c r="B398" s="832" t="s">
        <v>1647</v>
      </c>
      <c r="C398" s="832" t="s">
        <v>570</v>
      </c>
      <c r="D398" s="832" t="s">
        <v>857</v>
      </c>
      <c r="E398" s="832" t="s">
        <v>1651</v>
      </c>
      <c r="F398" s="832" t="s">
        <v>1654</v>
      </c>
      <c r="G398" s="832" t="s">
        <v>1655</v>
      </c>
      <c r="H398" s="849"/>
      <c r="I398" s="849"/>
      <c r="J398" s="832"/>
      <c r="K398" s="832"/>
      <c r="L398" s="849">
        <v>230</v>
      </c>
      <c r="M398" s="849">
        <v>595.70000000000005</v>
      </c>
      <c r="N398" s="832">
        <v>1</v>
      </c>
      <c r="O398" s="832">
        <v>2.5900000000000003</v>
      </c>
      <c r="P398" s="849">
        <v>718</v>
      </c>
      <c r="Q398" s="849">
        <v>1856.7399999999998</v>
      </c>
      <c r="R398" s="837">
        <v>3.116904482121873</v>
      </c>
      <c r="S398" s="850">
        <v>2.5859888579387182</v>
      </c>
    </row>
    <row r="399" spans="1:19" ht="14.4" customHeight="1" x14ac:dyDescent="0.3">
      <c r="A399" s="831" t="s">
        <v>1646</v>
      </c>
      <c r="B399" s="832" t="s">
        <v>1647</v>
      </c>
      <c r="C399" s="832" t="s">
        <v>570</v>
      </c>
      <c r="D399" s="832" t="s">
        <v>857</v>
      </c>
      <c r="E399" s="832" t="s">
        <v>1651</v>
      </c>
      <c r="F399" s="832" t="s">
        <v>1656</v>
      </c>
      <c r="G399" s="832" t="s">
        <v>1657</v>
      </c>
      <c r="H399" s="849"/>
      <c r="I399" s="849"/>
      <c r="J399" s="832"/>
      <c r="K399" s="832"/>
      <c r="L399" s="849">
        <v>1974</v>
      </c>
      <c r="M399" s="849">
        <v>10955.7</v>
      </c>
      <c r="N399" s="832">
        <v>1</v>
      </c>
      <c r="O399" s="832">
        <v>5.5500000000000007</v>
      </c>
      <c r="P399" s="849">
        <v>540</v>
      </c>
      <c r="Q399" s="849">
        <v>3871.8</v>
      </c>
      <c r="R399" s="837">
        <v>0.35340507680933214</v>
      </c>
      <c r="S399" s="850">
        <v>7.17</v>
      </c>
    </row>
    <row r="400" spans="1:19" ht="14.4" customHeight="1" x14ac:dyDescent="0.3">
      <c r="A400" s="831" t="s">
        <v>1646</v>
      </c>
      <c r="B400" s="832" t="s">
        <v>1647</v>
      </c>
      <c r="C400" s="832" t="s">
        <v>570</v>
      </c>
      <c r="D400" s="832" t="s">
        <v>857</v>
      </c>
      <c r="E400" s="832" t="s">
        <v>1651</v>
      </c>
      <c r="F400" s="832" t="s">
        <v>1663</v>
      </c>
      <c r="G400" s="832" t="s">
        <v>1664</v>
      </c>
      <c r="H400" s="849"/>
      <c r="I400" s="849"/>
      <c r="J400" s="832"/>
      <c r="K400" s="832"/>
      <c r="L400" s="849">
        <v>800</v>
      </c>
      <c r="M400" s="849">
        <v>4784</v>
      </c>
      <c r="N400" s="832">
        <v>1</v>
      </c>
      <c r="O400" s="832">
        <v>5.98</v>
      </c>
      <c r="P400" s="849">
        <v>2314</v>
      </c>
      <c r="Q400" s="849">
        <v>12305.18</v>
      </c>
      <c r="R400" s="837">
        <v>2.5721530100334449</v>
      </c>
      <c r="S400" s="850">
        <v>5.3177095937770096</v>
      </c>
    </row>
    <row r="401" spans="1:19" ht="14.4" customHeight="1" x14ac:dyDescent="0.3">
      <c r="A401" s="831" t="s">
        <v>1646</v>
      </c>
      <c r="B401" s="832" t="s">
        <v>1647</v>
      </c>
      <c r="C401" s="832" t="s">
        <v>570</v>
      </c>
      <c r="D401" s="832" t="s">
        <v>857</v>
      </c>
      <c r="E401" s="832" t="s">
        <v>1651</v>
      </c>
      <c r="F401" s="832" t="s">
        <v>1665</v>
      </c>
      <c r="G401" s="832" t="s">
        <v>1666</v>
      </c>
      <c r="H401" s="849"/>
      <c r="I401" s="849"/>
      <c r="J401" s="832"/>
      <c r="K401" s="832"/>
      <c r="L401" s="849">
        <v>140</v>
      </c>
      <c r="M401" s="849">
        <v>1281</v>
      </c>
      <c r="N401" s="832">
        <v>1</v>
      </c>
      <c r="O401" s="832">
        <v>9.15</v>
      </c>
      <c r="P401" s="849">
        <v>140</v>
      </c>
      <c r="Q401" s="849">
        <v>1279.5999999999999</v>
      </c>
      <c r="R401" s="837">
        <v>0.99890710382513659</v>
      </c>
      <c r="S401" s="850">
        <v>9.1399999999999988</v>
      </c>
    </row>
    <row r="402" spans="1:19" ht="14.4" customHeight="1" x14ac:dyDescent="0.3">
      <c r="A402" s="831" t="s">
        <v>1646</v>
      </c>
      <c r="B402" s="832" t="s">
        <v>1647</v>
      </c>
      <c r="C402" s="832" t="s">
        <v>570</v>
      </c>
      <c r="D402" s="832" t="s">
        <v>857</v>
      </c>
      <c r="E402" s="832" t="s">
        <v>1651</v>
      </c>
      <c r="F402" s="832" t="s">
        <v>1667</v>
      </c>
      <c r="G402" s="832" t="s">
        <v>1668</v>
      </c>
      <c r="H402" s="849"/>
      <c r="I402" s="849"/>
      <c r="J402" s="832"/>
      <c r="K402" s="832"/>
      <c r="L402" s="849"/>
      <c r="M402" s="849"/>
      <c r="N402" s="832"/>
      <c r="O402" s="832"/>
      <c r="P402" s="849">
        <v>300</v>
      </c>
      <c r="Q402" s="849">
        <v>2754</v>
      </c>
      <c r="R402" s="837"/>
      <c r="S402" s="850">
        <v>9.18</v>
      </c>
    </row>
    <row r="403" spans="1:19" ht="14.4" customHeight="1" x14ac:dyDescent="0.3">
      <c r="A403" s="831" t="s">
        <v>1646</v>
      </c>
      <c r="B403" s="832" t="s">
        <v>1647</v>
      </c>
      <c r="C403" s="832" t="s">
        <v>570</v>
      </c>
      <c r="D403" s="832" t="s">
        <v>857</v>
      </c>
      <c r="E403" s="832" t="s">
        <v>1651</v>
      </c>
      <c r="F403" s="832" t="s">
        <v>1677</v>
      </c>
      <c r="G403" s="832" t="s">
        <v>1678</v>
      </c>
      <c r="H403" s="849"/>
      <c r="I403" s="849"/>
      <c r="J403" s="832"/>
      <c r="K403" s="832"/>
      <c r="L403" s="849">
        <v>500</v>
      </c>
      <c r="M403" s="849">
        <v>10220</v>
      </c>
      <c r="N403" s="832">
        <v>1</v>
      </c>
      <c r="O403" s="832">
        <v>20.440000000000001</v>
      </c>
      <c r="P403" s="849"/>
      <c r="Q403" s="849"/>
      <c r="R403" s="837"/>
      <c r="S403" s="850"/>
    </row>
    <row r="404" spans="1:19" ht="14.4" customHeight="1" x14ac:dyDescent="0.3">
      <c r="A404" s="831" t="s">
        <v>1646</v>
      </c>
      <c r="B404" s="832" t="s">
        <v>1647</v>
      </c>
      <c r="C404" s="832" t="s">
        <v>570</v>
      </c>
      <c r="D404" s="832" t="s">
        <v>857</v>
      </c>
      <c r="E404" s="832" t="s">
        <v>1651</v>
      </c>
      <c r="F404" s="832" t="s">
        <v>1683</v>
      </c>
      <c r="G404" s="832" t="s">
        <v>1684</v>
      </c>
      <c r="H404" s="849"/>
      <c r="I404" s="849"/>
      <c r="J404" s="832"/>
      <c r="K404" s="832"/>
      <c r="L404" s="849">
        <v>8</v>
      </c>
      <c r="M404" s="849">
        <v>17312.64</v>
      </c>
      <c r="N404" s="832">
        <v>1</v>
      </c>
      <c r="O404" s="832">
        <v>2164.08</v>
      </c>
      <c r="P404" s="849">
        <v>1</v>
      </c>
      <c r="Q404" s="849">
        <v>1986.65</v>
      </c>
      <c r="R404" s="837">
        <v>0.114751418616687</v>
      </c>
      <c r="S404" s="850">
        <v>1986.65</v>
      </c>
    </row>
    <row r="405" spans="1:19" ht="14.4" customHeight="1" x14ac:dyDescent="0.3">
      <c r="A405" s="831" t="s">
        <v>1646</v>
      </c>
      <c r="B405" s="832" t="s">
        <v>1647</v>
      </c>
      <c r="C405" s="832" t="s">
        <v>570</v>
      </c>
      <c r="D405" s="832" t="s">
        <v>857</v>
      </c>
      <c r="E405" s="832" t="s">
        <v>1651</v>
      </c>
      <c r="F405" s="832" t="s">
        <v>1687</v>
      </c>
      <c r="G405" s="832" t="s">
        <v>1688</v>
      </c>
      <c r="H405" s="849"/>
      <c r="I405" s="849"/>
      <c r="J405" s="832"/>
      <c r="K405" s="832"/>
      <c r="L405" s="849"/>
      <c r="M405" s="849"/>
      <c r="N405" s="832"/>
      <c r="O405" s="832"/>
      <c r="P405" s="849">
        <v>4839</v>
      </c>
      <c r="Q405" s="849">
        <v>18186.03</v>
      </c>
      <c r="R405" s="837"/>
      <c r="S405" s="850">
        <v>3.7582207067575943</v>
      </c>
    </row>
    <row r="406" spans="1:19" ht="14.4" customHeight="1" x14ac:dyDescent="0.3">
      <c r="A406" s="831" t="s">
        <v>1646</v>
      </c>
      <c r="B406" s="832" t="s">
        <v>1647</v>
      </c>
      <c r="C406" s="832" t="s">
        <v>570</v>
      </c>
      <c r="D406" s="832" t="s">
        <v>857</v>
      </c>
      <c r="E406" s="832" t="s">
        <v>1651</v>
      </c>
      <c r="F406" s="832" t="s">
        <v>1699</v>
      </c>
      <c r="G406" s="832" t="s">
        <v>1700</v>
      </c>
      <c r="H406" s="849"/>
      <c r="I406" s="849"/>
      <c r="J406" s="832"/>
      <c r="K406" s="832"/>
      <c r="L406" s="849">
        <v>1330</v>
      </c>
      <c r="M406" s="849">
        <v>26696.5</v>
      </c>
      <c r="N406" s="832">
        <v>1</v>
      </c>
      <c r="O406" s="832">
        <v>20.072556390977443</v>
      </c>
      <c r="P406" s="849">
        <v>3940</v>
      </c>
      <c r="Q406" s="849">
        <v>80056.800000000003</v>
      </c>
      <c r="R406" s="837">
        <v>2.9987751203341264</v>
      </c>
      <c r="S406" s="850">
        <v>20.318984771573604</v>
      </c>
    </row>
    <row r="407" spans="1:19" ht="14.4" customHeight="1" x14ac:dyDescent="0.3">
      <c r="A407" s="831" t="s">
        <v>1646</v>
      </c>
      <c r="B407" s="832" t="s">
        <v>1647</v>
      </c>
      <c r="C407" s="832" t="s">
        <v>570</v>
      </c>
      <c r="D407" s="832" t="s">
        <v>857</v>
      </c>
      <c r="E407" s="832" t="s">
        <v>1714</v>
      </c>
      <c r="F407" s="832" t="s">
        <v>1715</v>
      </c>
      <c r="G407" s="832" t="s">
        <v>1716</v>
      </c>
      <c r="H407" s="849">
        <v>2</v>
      </c>
      <c r="I407" s="849">
        <v>70</v>
      </c>
      <c r="J407" s="832">
        <v>7.8828828828828829E-2</v>
      </c>
      <c r="K407" s="832">
        <v>35</v>
      </c>
      <c r="L407" s="849">
        <v>24</v>
      </c>
      <c r="M407" s="849">
        <v>888</v>
      </c>
      <c r="N407" s="832">
        <v>1</v>
      </c>
      <c r="O407" s="832">
        <v>37</v>
      </c>
      <c r="P407" s="849">
        <v>13</v>
      </c>
      <c r="Q407" s="849">
        <v>481</v>
      </c>
      <c r="R407" s="837">
        <v>0.54166666666666663</v>
      </c>
      <c r="S407" s="850">
        <v>37</v>
      </c>
    </row>
    <row r="408" spans="1:19" ht="14.4" customHeight="1" x14ac:dyDescent="0.3">
      <c r="A408" s="831" t="s">
        <v>1646</v>
      </c>
      <c r="B408" s="832" t="s">
        <v>1647</v>
      </c>
      <c r="C408" s="832" t="s">
        <v>570</v>
      </c>
      <c r="D408" s="832" t="s">
        <v>857</v>
      </c>
      <c r="E408" s="832" t="s">
        <v>1714</v>
      </c>
      <c r="F408" s="832" t="s">
        <v>1719</v>
      </c>
      <c r="G408" s="832" t="s">
        <v>1720</v>
      </c>
      <c r="H408" s="849">
        <v>31</v>
      </c>
      <c r="I408" s="849">
        <v>5115</v>
      </c>
      <c r="J408" s="832">
        <v>9.8629027592988958E-2</v>
      </c>
      <c r="K408" s="832">
        <v>165</v>
      </c>
      <c r="L408" s="849">
        <v>293</v>
      </c>
      <c r="M408" s="849">
        <v>51861</v>
      </c>
      <c r="N408" s="832">
        <v>1</v>
      </c>
      <c r="O408" s="832">
        <v>177</v>
      </c>
      <c r="P408" s="849">
        <v>341</v>
      </c>
      <c r="Q408" s="849">
        <v>60357</v>
      </c>
      <c r="R408" s="837">
        <v>1.1638225255972696</v>
      </c>
      <c r="S408" s="850">
        <v>177</v>
      </c>
    </row>
    <row r="409" spans="1:19" ht="14.4" customHeight="1" x14ac:dyDescent="0.3">
      <c r="A409" s="831" t="s">
        <v>1646</v>
      </c>
      <c r="B409" s="832" t="s">
        <v>1647</v>
      </c>
      <c r="C409" s="832" t="s">
        <v>570</v>
      </c>
      <c r="D409" s="832" t="s">
        <v>857</v>
      </c>
      <c r="E409" s="832" t="s">
        <v>1714</v>
      </c>
      <c r="F409" s="832" t="s">
        <v>1728</v>
      </c>
      <c r="G409" s="832" t="s">
        <v>1729</v>
      </c>
      <c r="H409" s="849"/>
      <c r="I409" s="849"/>
      <c r="J409" s="832"/>
      <c r="K409" s="832"/>
      <c r="L409" s="849">
        <v>1</v>
      </c>
      <c r="M409" s="849">
        <v>2038</v>
      </c>
      <c r="N409" s="832">
        <v>1</v>
      </c>
      <c r="O409" s="832">
        <v>2038</v>
      </c>
      <c r="P409" s="849">
        <v>3</v>
      </c>
      <c r="Q409" s="849">
        <v>6117</v>
      </c>
      <c r="R409" s="837">
        <v>3.0014720314033365</v>
      </c>
      <c r="S409" s="850">
        <v>2039</v>
      </c>
    </row>
    <row r="410" spans="1:19" ht="14.4" customHeight="1" x14ac:dyDescent="0.3">
      <c r="A410" s="831" t="s">
        <v>1646</v>
      </c>
      <c r="B410" s="832" t="s">
        <v>1647</v>
      </c>
      <c r="C410" s="832" t="s">
        <v>570</v>
      </c>
      <c r="D410" s="832" t="s">
        <v>857</v>
      </c>
      <c r="E410" s="832" t="s">
        <v>1714</v>
      </c>
      <c r="F410" s="832" t="s">
        <v>1734</v>
      </c>
      <c r="G410" s="832" t="s">
        <v>1735</v>
      </c>
      <c r="H410" s="849"/>
      <c r="I410" s="849"/>
      <c r="J410" s="832"/>
      <c r="K410" s="832"/>
      <c r="L410" s="849">
        <v>1</v>
      </c>
      <c r="M410" s="849">
        <v>1348</v>
      </c>
      <c r="N410" s="832">
        <v>1</v>
      </c>
      <c r="O410" s="832">
        <v>1348</v>
      </c>
      <c r="P410" s="849"/>
      <c r="Q410" s="849"/>
      <c r="R410" s="837"/>
      <c r="S410" s="850"/>
    </row>
    <row r="411" spans="1:19" ht="14.4" customHeight="1" x14ac:dyDescent="0.3">
      <c r="A411" s="831" t="s">
        <v>1646</v>
      </c>
      <c r="B411" s="832" t="s">
        <v>1647</v>
      </c>
      <c r="C411" s="832" t="s">
        <v>570</v>
      </c>
      <c r="D411" s="832" t="s">
        <v>857</v>
      </c>
      <c r="E411" s="832" t="s">
        <v>1714</v>
      </c>
      <c r="F411" s="832" t="s">
        <v>1736</v>
      </c>
      <c r="G411" s="832" t="s">
        <v>1737</v>
      </c>
      <c r="H411" s="849"/>
      <c r="I411" s="849"/>
      <c r="J411" s="832"/>
      <c r="K411" s="832"/>
      <c r="L411" s="849">
        <v>1</v>
      </c>
      <c r="M411" s="849">
        <v>1431</v>
      </c>
      <c r="N411" s="832">
        <v>1</v>
      </c>
      <c r="O411" s="832">
        <v>1431</v>
      </c>
      <c r="P411" s="849">
        <v>1</v>
      </c>
      <c r="Q411" s="849">
        <v>1431</v>
      </c>
      <c r="R411" s="837">
        <v>1</v>
      </c>
      <c r="S411" s="850">
        <v>1431</v>
      </c>
    </row>
    <row r="412" spans="1:19" ht="14.4" customHeight="1" x14ac:dyDescent="0.3">
      <c r="A412" s="831" t="s">
        <v>1646</v>
      </c>
      <c r="B412" s="832" t="s">
        <v>1647</v>
      </c>
      <c r="C412" s="832" t="s">
        <v>570</v>
      </c>
      <c r="D412" s="832" t="s">
        <v>857</v>
      </c>
      <c r="E412" s="832" t="s">
        <v>1714</v>
      </c>
      <c r="F412" s="832" t="s">
        <v>1738</v>
      </c>
      <c r="G412" s="832" t="s">
        <v>1739</v>
      </c>
      <c r="H412" s="849"/>
      <c r="I412" s="849"/>
      <c r="J412" s="832"/>
      <c r="K412" s="832"/>
      <c r="L412" s="849"/>
      <c r="M412" s="849"/>
      <c r="N412" s="832"/>
      <c r="O412" s="832"/>
      <c r="P412" s="849">
        <v>1</v>
      </c>
      <c r="Q412" s="849">
        <v>1912</v>
      </c>
      <c r="R412" s="837"/>
      <c r="S412" s="850">
        <v>1912</v>
      </c>
    </row>
    <row r="413" spans="1:19" ht="14.4" customHeight="1" x14ac:dyDescent="0.3">
      <c r="A413" s="831" t="s">
        <v>1646</v>
      </c>
      <c r="B413" s="832" t="s">
        <v>1647</v>
      </c>
      <c r="C413" s="832" t="s">
        <v>570</v>
      </c>
      <c r="D413" s="832" t="s">
        <v>857</v>
      </c>
      <c r="E413" s="832" t="s">
        <v>1714</v>
      </c>
      <c r="F413" s="832" t="s">
        <v>1746</v>
      </c>
      <c r="G413" s="832" t="s">
        <v>1747</v>
      </c>
      <c r="H413" s="849"/>
      <c r="I413" s="849"/>
      <c r="J413" s="832"/>
      <c r="K413" s="832"/>
      <c r="L413" s="849">
        <v>8</v>
      </c>
      <c r="M413" s="849">
        <v>5448</v>
      </c>
      <c r="N413" s="832">
        <v>1</v>
      </c>
      <c r="O413" s="832">
        <v>681</v>
      </c>
      <c r="P413" s="849">
        <v>1</v>
      </c>
      <c r="Q413" s="849">
        <v>682</v>
      </c>
      <c r="R413" s="837">
        <v>0.12518355359765052</v>
      </c>
      <c r="S413" s="850">
        <v>682</v>
      </c>
    </row>
    <row r="414" spans="1:19" ht="14.4" customHeight="1" x14ac:dyDescent="0.3">
      <c r="A414" s="831" t="s">
        <v>1646</v>
      </c>
      <c r="B414" s="832" t="s">
        <v>1647</v>
      </c>
      <c r="C414" s="832" t="s">
        <v>570</v>
      </c>
      <c r="D414" s="832" t="s">
        <v>857</v>
      </c>
      <c r="E414" s="832" t="s">
        <v>1714</v>
      </c>
      <c r="F414" s="832" t="s">
        <v>1748</v>
      </c>
      <c r="G414" s="832" t="s">
        <v>1749</v>
      </c>
      <c r="H414" s="849"/>
      <c r="I414" s="849"/>
      <c r="J414" s="832"/>
      <c r="K414" s="832"/>
      <c r="L414" s="849">
        <v>6</v>
      </c>
      <c r="M414" s="849">
        <v>4296</v>
      </c>
      <c r="N414" s="832">
        <v>1</v>
      </c>
      <c r="O414" s="832">
        <v>716</v>
      </c>
      <c r="P414" s="849">
        <v>8</v>
      </c>
      <c r="Q414" s="849">
        <v>5736</v>
      </c>
      <c r="R414" s="837">
        <v>1.3351955307262571</v>
      </c>
      <c r="S414" s="850">
        <v>717</v>
      </c>
    </row>
    <row r="415" spans="1:19" ht="14.4" customHeight="1" x14ac:dyDescent="0.3">
      <c r="A415" s="831" t="s">
        <v>1646</v>
      </c>
      <c r="B415" s="832" t="s">
        <v>1647</v>
      </c>
      <c r="C415" s="832" t="s">
        <v>570</v>
      </c>
      <c r="D415" s="832" t="s">
        <v>857</v>
      </c>
      <c r="E415" s="832" t="s">
        <v>1714</v>
      </c>
      <c r="F415" s="832" t="s">
        <v>1750</v>
      </c>
      <c r="G415" s="832" t="s">
        <v>1751</v>
      </c>
      <c r="H415" s="849"/>
      <c r="I415" s="849"/>
      <c r="J415" s="832"/>
      <c r="K415" s="832"/>
      <c r="L415" s="849"/>
      <c r="M415" s="849"/>
      <c r="N415" s="832"/>
      <c r="O415" s="832"/>
      <c r="P415" s="849">
        <v>1</v>
      </c>
      <c r="Q415" s="849">
        <v>2638</v>
      </c>
      <c r="R415" s="837"/>
      <c r="S415" s="850">
        <v>2638</v>
      </c>
    </row>
    <row r="416" spans="1:19" ht="14.4" customHeight="1" x14ac:dyDescent="0.3">
      <c r="A416" s="831" t="s">
        <v>1646</v>
      </c>
      <c r="B416" s="832" t="s">
        <v>1647</v>
      </c>
      <c r="C416" s="832" t="s">
        <v>570</v>
      </c>
      <c r="D416" s="832" t="s">
        <v>857</v>
      </c>
      <c r="E416" s="832" t="s">
        <v>1714</v>
      </c>
      <c r="F416" s="832" t="s">
        <v>1752</v>
      </c>
      <c r="G416" s="832" t="s">
        <v>1753</v>
      </c>
      <c r="H416" s="849"/>
      <c r="I416" s="849"/>
      <c r="J416" s="832"/>
      <c r="K416" s="832"/>
      <c r="L416" s="849">
        <v>13</v>
      </c>
      <c r="M416" s="849">
        <v>23725</v>
      </c>
      <c r="N416" s="832">
        <v>1</v>
      </c>
      <c r="O416" s="832">
        <v>1825</v>
      </c>
      <c r="P416" s="849">
        <v>21</v>
      </c>
      <c r="Q416" s="849">
        <v>38325</v>
      </c>
      <c r="R416" s="837">
        <v>1.6153846153846154</v>
      </c>
      <c r="S416" s="850">
        <v>1825</v>
      </c>
    </row>
    <row r="417" spans="1:19" ht="14.4" customHeight="1" x14ac:dyDescent="0.3">
      <c r="A417" s="831" t="s">
        <v>1646</v>
      </c>
      <c r="B417" s="832" t="s">
        <v>1647</v>
      </c>
      <c r="C417" s="832" t="s">
        <v>570</v>
      </c>
      <c r="D417" s="832" t="s">
        <v>857</v>
      </c>
      <c r="E417" s="832" t="s">
        <v>1714</v>
      </c>
      <c r="F417" s="832" t="s">
        <v>1754</v>
      </c>
      <c r="G417" s="832" t="s">
        <v>1755</v>
      </c>
      <c r="H417" s="849"/>
      <c r="I417" s="849"/>
      <c r="J417" s="832"/>
      <c r="K417" s="832"/>
      <c r="L417" s="849"/>
      <c r="M417" s="849"/>
      <c r="N417" s="832"/>
      <c r="O417" s="832"/>
      <c r="P417" s="849">
        <v>1</v>
      </c>
      <c r="Q417" s="849">
        <v>429</v>
      </c>
      <c r="R417" s="837"/>
      <c r="S417" s="850">
        <v>429</v>
      </c>
    </row>
    <row r="418" spans="1:19" ht="14.4" customHeight="1" x14ac:dyDescent="0.3">
      <c r="A418" s="831" t="s">
        <v>1646</v>
      </c>
      <c r="B418" s="832" t="s">
        <v>1647</v>
      </c>
      <c r="C418" s="832" t="s">
        <v>570</v>
      </c>
      <c r="D418" s="832" t="s">
        <v>857</v>
      </c>
      <c r="E418" s="832" t="s">
        <v>1714</v>
      </c>
      <c r="F418" s="832" t="s">
        <v>1756</v>
      </c>
      <c r="G418" s="832" t="s">
        <v>1757</v>
      </c>
      <c r="H418" s="849"/>
      <c r="I418" s="849"/>
      <c r="J418" s="832"/>
      <c r="K418" s="832"/>
      <c r="L418" s="849">
        <v>4</v>
      </c>
      <c r="M418" s="849">
        <v>14072</v>
      </c>
      <c r="N418" s="832">
        <v>1</v>
      </c>
      <c r="O418" s="832">
        <v>3518</v>
      </c>
      <c r="P418" s="849">
        <v>21</v>
      </c>
      <c r="Q418" s="849">
        <v>73920</v>
      </c>
      <c r="R418" s="837">
        <v>5.2529846503695286</v>
      </c>
      <c r="S418" s="850">
        <v>3520</v>
      </c>
    </row>
    <row r="419" spans="1:19" ht="14.4" customHeight="1" x14ac:dyDescent="0.3">
      <c r="A419" s="831" t="s">
        <v>1646</v>
      </c>
      <c r="B419" s="832" t="s">
        <v>1647</v>
      </c>
      <c r="C419" s="832" t="s">
        <v>570</v>
      </c>
      <c r="D419" s="832" t="s">
        <v>857</v>
      </c>
      <c r="E419" s="832" t="s">
        <v>1714</v>
      </c>
      <c r="F419" s="832" t="s">
        <v>1760</v>
      </c>
      <c r="G419" s="832" t="s">
        <v>1761</v>
      </c>
      <c r="H419" s="849"/>
      <c r="I419" s="849"/>
      <c r="J419" s="832"/>
      <c r="K419" s="832"/>
      <c r="L419" s="849">
        <v>293</v>
      </c>
      <c r="M419" s="849">
        <v>9766.68</v>
      </c>
      <c r="N419" s="832">
        <v>1</v>
      </c>
      <c r="O419" s="832">
        <v>33.333378839590445</v>
      </c>
      <c r="P419" s="849">
        <v>312</v>
      </c>
      <c r="Q419" s="849">
        <v>10400</v>
      </c>
      <c r="R419" s="837">
        <v>1.0648449626689929</v>
      </c>
      <c r="S419" s="850">
        <v>33.333333333333336</v>
      </c>
    </row>
    <row r="420" spans="1:19" ht="14.4" customHeight="1" x14ac:dyDescent="0.3">
      <c r="A420" s="831" t="s">
        <v>1646</v>
      </c>
      <c r="B420" s="832" t="s">
        <v>1647</v>
      </c>
      <c r="C420" s="832" t="s">
        <v>570</v>
      </c>
      <c r="D420" s="832" t="s">
        <v>857</v>
      </c>
      <c r="E420" s="832" t="s">
        <v>1714</v>
      </c>
      <c r="F420" s="832" t="s">
        <v>1762</v>
      </c>
      <c r="G420" s="832" t="s">
        <v>1763</v>
      </c>
      <c r="H420" s="849">
        <v>31</v>
      </c>
      <c r="I420" s="849">
        <v>1116</v>
      </c>
      <c r="J420" s="832">
        <v>0.10329507589781563</v>
      </c>
      <c r="K420" s="832">
        <v>36</v>
      </c>
      <c r="L420" s="849">
        <v>292</v>
      </c>
      <c r="M420" s="849">
        <v>10804</v>
      </c>
      <c r="N420" s="832">
        <v>1</v>
      </c>
      <c r="O420" s="832">
        <v>37</v>
      </c>
      <c r="P420" s="849">
        <v>341</v>
      </c>
      <c r="Q420" s="849">
        <v>12617</v>
      </c>
      <c r="R420" s="837">
        <v>1.1678082191780821</v>
      </c>
      <c r="S420" s="850">
        <v>37</v>
      </c>
    </row>
    <row r="421" spans="1:19" ht="14.4" customHeight="1" x14ac:dyDescent="0.3">
      <c r="A421" s="831" t="s">
        <v>1646</v>
      </c>
      <c r="B421" s="832" t="s">
        <v>1647</v>
      </c>
      <c r="C421" s="832" t="s">
        <v>570</v>
      </c>
      <c r="D421" s="832" t="s">
        <v>857</v>
      </c>
      <c r="E421" s="832" t="s">
        <v>1714</v>
      </c>
      <c r="F421" s="832" t="s">
        <v>1768</v>
      </c>
      <c r="G421" s="832" t="s">
        <v>1769</v>
      </c>
      <c r="H421" s="849"/>
      <c r="I421" s="849"/>
      <c r="J421" s="832"/>
      <c r="K421" s="832"/>
      <c r="L421" s="849"/>
      <c r="M421" s="849"/>
      <c r="N421" s="832"/>
      <c r="O421" s="832"/>
      <c r="P421" s="849">
        <v>2</v>
      </c>
      <c r="Q421" s="849">
        <v>874</v>
      </c>
      <c r="R421" s="837"/>
      <c r="S421" s="850">
        <v>437</v>
      </c>
    </row>
    <row r="422" spans="1:19" ht="14.4" customHeight="1" x14ac:dyDescent="0.3">
      <c r="A422" s="831" t="s">
        <v>1646</v>
      </c>
      <c r="B422" s="832" t="s">
        <v>1647</v>
      </c>
      <c r="C422" s="832" t="s">
        <v>570</v>
      </c>
      <c r="D422" s="832" t="s">
        <v>857</v>
      </c>
      <c r="E422" s="832" t="s">
        <v>1714</v>
      </c>
      <c r="F422" s="832" t="s">
        <v>1772</v>
      </c>
      <c r="G422" s="832" t="s">
        <v>1773</v>
      </c>
      <c r="H422" s="849"/>
      <c r="I422" s="849"/>
      <c r="J422" s="832"/>
      <c r="K422" s="832"/>
      <c r="L422" s="849"/>
      <c r="M422" s="849"/>
      <c r="N422" s="832"/>
      <c r="O422" s="832"/>
      <c r="P422" s="849">
        <v>7</v>
      </c>
      <c r="Q422" s="849">
        <v>9394</v>
      </c>
      <c r="R422" s="837"/>
      <c r="S422" s="850">
        <v>1342</v>
      </c>
    </row>
    <row r="423" spans="1:19" ht="14.4" customHeight="1" x14ac:dyDescent="0.3">
      <c r="A423" s="831" t="s">
        <v>1646</v>
      </c>
      <c r="B423" s="832" t="s">
        <v>1647</v>
      </c>
      <c r="C423" s="832" t="s">
        <v>570</v>
      </c>
      <c r="D423" s="832" t="s">
        <v>857</v>
      </c>
      <c r="E423" s="832" t="s">
        <v>1714</v>
      </c>
      <c r="F423" s="832" t="s">
        <v>1774</v>
      </c>
      <c r="G423" s="832" t="s">
        <v>1775</v>
      </c>
      <c r="H423" s="849"/>
      <c r="I423" s="849"/>
      <c r="J423" s="832"/>
      <c r="K423" s="832"/>
      <c r="L423" s="849">
        <v>11</v>
      </c>
      <c r="M423" s="849">
        <v>5599</v>
      </c>
      <c r="N423" s="832">
        <v>1</v>
      </c>
      <c r="O423" s="832">
        <v>509</v>
      </c>
      <c r="P423" s="849">
        <v>3</v>
      </c>
      <c r="Q423" s="849">
        <v>1527</v>
      </c>
      <c r="R423" s="837">
        <v>0.27272727272727271</v>
      </c>
      <c r="S423" s="850">
        <v>509</v>
      </c>
    </row>
    <row r="424" spans="1:19" ht="14.4" customHeight="1" x14ac:dyDescent="0.3">
      <c r="A424" s="831" t="s">
        <v>1646</v>
      </c>
      <c r="B424" s="832" t="s">
        <v>1647</v>
      </c>
      <c r="C424" s="832" t="s">
        <v>570</v>
      </c>
      <c r="D424" s="832" t="s">
        <v>857</v>
      </c>
      <c r="E424" s="832" t="s">
        <v>1714</v>
      </c>
      <c r="F424" s="832" t="s">
        <v>1776</v>
      </c>
      <c r="G424" s="832" t="s">
        <v>1777</v>
      </c>
      <c r="H424" s="849"/>
      <c r="I424" s="849"/>
      <c r="J424" s="832"/>
      <c r="K424" s="832"/>
      <c r="L424" s="849">
        <v>1</v>
      </c>
      <c r="M424" s="849">
        <v>2329</v>
      </c>
      <c r="N424" s="832">
        <v>1</v>
      </c>
      <c r="O424" s="832">
        <v>2329</v>
      </c>
      <c r="P424" s="849"/>
      <c r="Q424" s="849"/>
      <c r="R424" s="837"/>
      <c r="S424" s="850"/>
    </row>
    <row r="425" spans="1:19" ht="14.4" customHeight="1" x14ac:dyDescent="0.3">
      <c r="A425" s="831" t="s">
        <v>1646</v>
      </c>
      <c r="B425" s="832" t="s">
        <v>1647</v>
      </c>
      <c r="C425" s="832" t="s">
        <v>570</v>
      </c>
      <c r="D425" s="832" t="s">
        <v>857</v>
      </c>
      <c r="E425" s="832" t="s">
        <v>1714</v>
      </c>
      <c r="F425" s="832" t="s">
        <v>1780</v>
      </c>
      <c r="G425" s="832" t="s">
        <v>1781</v>
      </c>
      <c r="H425" s="849"/>
      <c r="I425" s="849"/>
      <c r="J425" s="832"/>
      <c r="K425" s="832"/>
      <c r="L425" s="849">
        <v>1</v>
      </c>
      <c r="M425" s="849">
        <v>354</v>
      </c>
      <c r="N425" s="832">
        <v>1</v>
      </c>
      <c r="O425" s="832">
        <v>354</v>
      </c>
      <c r="P425" s="849"/>
      <c r="Q425" s="849"/>
      <c r="R425" s="837"/>
      <c r="S425" s="850"/>
    </row>
    <row r="426" spans="1:19" ht="14.4" customHeight="1" x14ac:dyDescent="0.3">
      <c r="A426" s="831" t="s">
        <v>1646</v>
      </c>
      <c r="B426" s="832" t="s">
        <v>1647</v>
      </c>
      <c r="C426" s="832" t="s">
        <v>570</v>
      </c>
      <c r="D426" s="832" t="s">
        <v>857</v>
      </c>
      <c r="E426" s="832" t="s">
        <v>1714</v>
      </c>
      <c r="F426" s="832" t="s">
        <v>1796</v>
      </c>
      <c r="G426" s="832" t="s">
        <v>1797</v>
      </c>
      <c r="H426" s="849"/>
      <c r="I426" s="849"/>
      <c r="J426" s="832"/>
      <c r="K426" s="832"/>
      <c r="L426" s="849">
        <v>1</v>
      </c>
      <c r="M426" s="849">
        <v>718</v>
      </c>
      <c r="N426" s="832">
        <v>1</v>
      </c>
      <c r="O426" s="832">
        <v>718</v>
      </c>
      <c r="P426" s="849">
        <v>1</v>
      </c>
      <c r="Q426" s="849">
        <v>719</v>
      </c>
      <c r="R426" s="837">
        <v>1.0013927576601671</v>
      </c>
      <c r="S426" s="850">
        <v>719</v>
      </c>
    </row>
    <row r="427" spans="1:19" ht="14.4" customHeight="1" x14ac:dyDescent="0.3">
      <c r="A427" s="831" t="s">
        <v>1646</v>
      </c>
      <c r="B427" s="832" t="s">
        <v>1647</v>
      </c>
      <c r="C427" s="832" t="s">
        <v>570</v>
      </c>
      <c r="D427" s="832" t="s">
        <v>858</v>
      </c>
      <c r="E427" s="832" t="s">
        <v>1651</v>
      </c>
      <c r="F427" s="832" t="s">
        <v>1652</v>
      </c>
      <c r="G427" s="832" t="s">
        <v>1653</v>
      </c>
      <c r="H427" s="849"/>
      <c r="I427" s="849"/>
      <c r="J427" s="832"/>
      <c r="K427" s="832"/>
      <c r="L427" s="849">
        <v>2313</v>
      </c>
      <c r="M427" s="849">
        <v>44976.75</v>
      </c>
      <c r="N427" s="832">
        <v>1</v>
      </c>
      <c r="O427" s="832">
        <v>19.44520103761349</v>
      </c>
      <c r="P427" s="849">
        <v>600</v>
      </c>
      <c r="Q427" s="849">
        <v>13638</v>
      </c>
      <c r="R427" s="837">
        <v>0.30322333205489505</v>
      </c>
      <c r="S427" s="850">
        <v>22.73</v>
      </c>
    </row>
    <row r="428" spans="1:19" ht="14.4" customHeight="1" x14ac:dyDescent="0.3">
      <c r="A428" s="831" t="s">
        <v>1646</v>
      </c>
      <c r="B428" s="832" t="s">
        <v>1647</v>
      </c>
      <c r="C428" s="832" t="s">
        <v>570</v>
      </c>
      <c r="D428" s="832" t="s">
        <v>858</v>
      </c>
      <c r="E428" s="832" t="s">
        <v>1651</v>
      </c>
      <c r="F428" s="832" t="s">
        <v>1654</v>
      </c>
      <c r="G428" s="832" t="s">
        <v>1655</v>
      </c>
      <c r="H428" s="849"/>
      <c r="I428" s="849"/>
      <c r="J428" s="832"/>
      <c r="K428" s="832"/>
      <c r="L428" s="849">
        <v>3867</v>
      </c>
      <c r="M428" s="849">
        <v>10302.49</v>
      </c>
      <c r="N428" s="832">
        <v>1</v>
      </c>
      <c r="O428" s="832">
        <v>2.6642073959141452</v>
      </c>
      <c r="P428" s="849">
        <v>6529</v>
      </c>
      <c r="Q428" s="849">
        <v>16880.590000000007</v>
      </c>
      <c r="R428" s="837">
        <v>1.638496130547082</v>
      </c>
      <c r="S428" s="850">
        <v>2.5854786337877176</v>
      </c>
    </row>
    <row r="429" spans="1:19" ht="14.4" customHeight="1" x14ac:dyDescent="0.3">
      <c r="A429" s="831" t="s">
        <v>1646</v>
      </c>
      <c r="B429" s="832" t="s">
        <v>1647</v>
      </c>
      <c r="C429" s="832" t="s">
        <v>570</v>
      </c>
      <c r="D429" s="832" t="s">
        <v>858</v>
      </c>
      <c r="E429" s="832" t="s">
        <v>1651</v>
      </c>
      <c r="F429" s="832" t="s">
        <v>1656</v>
      </c>
      <c r="G429" s="832" t="s">
        <v>1657</v>
      </c>
      <c r="H429" s="849"/>
      <c r="I429" s="849"/>
      <c r="J429" s="832"/>
      <c r="K429" s="832"/>
      <c r="L429" s="849">
        <v>14507</v>
      </c>
      <c r="M429" s="849">
        <v>77277.75</v>
      </c>
      <c r="N429" s="832">
        <v>1</v>
      </c>
      <c r="O429" s="832">
        <v>5.3269283794030464</v>
      </c>
      <c r="P429" s="849">
        <v>16312</v>
      </c>
      <c r="Q429" s="849">
        <v>116356.52000000002</v>
      </c>
      <c r="R429" s="837">
        <v>1.5056923888182565</v>
      </c>
      <c r="S429" s="850">
        <v>7.133185384992645</v>
      </c>
    </row>
    <row r="430" spans="1:19" ht="14.4" customHeight="1" x14ac:dyDescent="0.3">
      <c r="A430" s="831" t="s">
        <v>1646</v>
      </c>
      <c r="B430" s="832" t="s">
        <v>1647</v>
      </c>
      <c r="C430" s="832" t="s">
        <v>570</v>
      </c>
      <c r="D430" s="832" t="s">
        <v>858</v>
      </c>
      <c r="E430" s="832" t="s">
        <v>1651</v>
      </c>
      <c r="F430" s="832" t="s">
        <v>1663</v>
      </c>
      <c r="G430" s="832" t="s">
        <v>1664</v>
      </c>
      <c r="H430" s="849"/>
      <c r="I430" s="849"/>
      <c r="J430" s="832"/>
      <c r="K430" s="832"/>
      <c r="L430" s="849">
        <v>17602</v>
      </c>
      <c r="M430" s="849">
        <v>107460.49000000002</v>
      </c>
      <c r="N430" s="832">
        <v>1</v>
      </c>
      <c r="O430" s="832">
        <v>6.1050159072832644</v>
      </c>
      <c r="P430" s="849">
        <v>25720</v>
      </c>
      <c r="Q430" s="849">
        <v>136345.56000000003</v>
      </c>
      <c r="R430" s="837">
        <v>1.2687971178988668</v>
      </c>
      <c r="S430" s="850">
        <v>5.3011493001555223</v>
      </c>
    </row>
    <row r="431" spans="1:19" ht="14.4" customHeight="1" x14ac:dyDescent="0.3">
      <c r="A431" s="831" t="s">
        <v>1646</v>
      </c>
      <c r="B431" s="832" t="s">
        <v>1647</v>
      </c>
      <c r="C431" s="832" t="s">
        <v>570</v>
      </c>
      <c r="D431" s="832" t="s">
        <v>858</v>
      </c>
      <c r="E431" s="832" t="s">
        <v>1651</v>
      </c>
      <c r="F431" s="832" t="s">
        <v>1665</v>
      </c>
      <c r="G431" s="832" t="s">
        <v>1666</v>
      </c>
      <c r="H431" s="849"/>
      <c r="I431" s="849"/>
      <c r="J431" s="832"/>
      <c r="K431" s="832"/>
      <c r="L431" s="849">
        <v>3074</v>
      </c>
      <c r="M431" s="849">
        <v>27973.609999999997</v>
      </c>
      <c r="N431" s="832">
        <v>1</v>
      </c>
      <c r="O431" s="832">
        <v>9.1000683148991524</v>
      </c>
      <c r="P431" s="849">
        <v>1262</v>
      </c>
      <c r="Q431" s="849">
        <v>11534.68</v>
      </c>
      <c r="R431" s="837">
        <v>0.41234148899623613</v>
      </c>
      <c r="S431" s="850">
        <v>9.14</v>
      </c>
    </row>
    <row r="432" spans="1:19" ht="14.4" customHeight="1" x14ac:dyDescent="0.3">
      <c r="A432" s="831" t="s">
        <v>1646</v>
      </c>
      <c r="B432" s="832" t="s">
        <v>1647</v>
      </c>
      <c r="C432" s="832" t="s">
        <v>570</v>
      </c>
      <c r="D432" s="832" t="s">
        <v>858</v>
      </c>
      <c r="E432" s="832" t="s">
        <v>1651</v>
      </c>
      <c r="F432" s="832" t="s">
        <v>1667</v>
      </c>
      <c r="G432" s="832" t="s">
        <v>1668</v>
      </c>
      <c r="H432" s="849"/>
      <c r="I432" s="849"/>
      <c r="J432" s="832"/>
      <c r="K432" s="832"/>
      <c r="L432" s="849">
        <v>1470</v>
      </c>
      <c r="M432" s="849">
        <v>13435.8</v>
      </c>
      <c r="N432" s="832">
        <v>1</v>
      </c>
      <c r="O432" s="832">
        <v>9.1399999999999988</v>
      </c>
      <c r="P432" s="849">
        <v>2208</v>
      </c>
      <c r="Q432" s="849">
        <v>20269.440000000002</v>
      </c>
      <c r="R432" s="837">
        <v>1.5086142991113296</v>
      </c>
      <c r="S432" s="850">
        <v>9.1800000000000015</v>
      </c>
    </row>
    <row r="433" spans="1:19" ht="14.4" customHeight="1" x14ac:dyDescent="0.3">
      <c r="A433" s="831" t="s">
        <v>1646</v>
      </c>
      <c r="B433" s="832" t="s">
        <v>1647</v>
      </c>
      <c r="C433" s="832" t="s">
        <v>570</v>
      </c>
      <c r="D433" s="832" t="s">
        <v>858</v>
      </c>
      <c r="E433" s="832" t="s">
        <v>1651</v>
      </c>
      <c r="F433" s="832" t="s">
        <v>1669</v>
      </c>
      <c r="G433" s="832" t="s">
        <v>1670</v>
      </c>
      <c r="H433" s="849"/>
      <c r="I433" s="849"/>
      <c r="J433" s="832"/>
      <c r="K433" s="832"/>
      <c r="L433" s="849">
        <v>1822</v>
      </c>
      <c r="M433" s="849">
        <v>18657.280000000002</v>
      </c>
      <c r="N433" s="832">
        <v>1</v>
      </c>
      <c r="O433" s="832">
        <v>10.240000000000002</v>
      </c>
      <c r="P433" s="849">
        <v>403</v>
      </c>
      <c r="Q433" s="849">
        <v>4122.6899999999996</v>
      </c>
      <c r="R433" s="837">
        <v>0.22096950895307349</v>
      </c>
      <c r="S433" s="850">
        <v>10.229999999999999</v>
      </c>
    </row>
    <row r="434" spans="1:19" ht="14.4" customHeight="1" x14ac:dyDescent="0.3">
      <c r="A434" s="831" t="s">
        <v>1646</v>
      </c>
      <c r="B434" s="832" t="s">
        <v>1647</v>
      </c>
      <c r="C434" s="832" t="s">
        <v>570</v>
      </c>
      <c r="D434" s="832" t="s">
        <v>858</v>
      </c>
      <c r="E434" s="832" t="s">
        <v>1651</v>
      </c>
      <c r="F434" s="832" t="s">
        <v>1671</v>
      </c>
      <c r="G434" s="832" t="s">
        <v>1672</v>
      </c>
      <c r="H434" s="849"/>
      <c r="I434" s="849"/>
      <c r="J434" s="832"/>
      <c r="K434" s="832"/>
      <c r="L434" s="849">
        <v>4000</v>
      </c>
      <c r="M434" s="849">
        <v>78496</v>
      </c>
      <c r="N434" s="832">
        <v>1</v>
      </c>
      <c r="O434" s="832">
        <v>19.623999999999999</v>
      </c>
      <c r="P434" s="849"/>
      <c r="Q434" s="849"/>
      <c r="R434" s="837"/>
      <c r="S434" s="850"/>
    </row>
    <row r="435" spans="1:19" ht="14.4" customHeight="1" x14ac:dyDescent="0.3">
      <c r="A435" s="831" t="s">
        <v>1646</v>
      </c>
      <c r="B435" s="832" t="s">
        <v>1647</v>
      </c>
      <c r="C435" s="832" t="s">
        <v>570</v>
      </c>
      <c r="D435" s="832" t="s">
        <v>858</v>
      </c>
      <c r="E435" s="832" t="s">
        <v>1651</v>
      </c>
      <c r="F435" s="832" t="s">
        <v>1673</v>
      </c>
      <c r="G435" s="832" t="s">
        <v>1674</v>
      </c>
      <c r="H435" s="849"/>
      <c r="I435" s="849"/>
      <c r="J435" s="832"/>
      <c r="K435" s="832"/>
      <c r="L435" s="849">
        <v>0.4</v>
      </c>
      <c r="M435" s="849">
        <v>15.82</v>
      </c>
      <c r="N435" s="832">
        <v>1</v>
      </c>
      <c r="O435" s="832">
        <v>39.549999999999997</v>
      </c>
      <c r="P435" s="849"/>
      <c r="Q435" s="849"/>
      <c r="R435" s="837"/>
      <c r="S435" s="850"/>
    </row>
    <row r="436" spans="1:19" ht="14.4" customHeight="1" x14ac:dyDescent="0.3">
      <c r="A436" s="831" t="s">
        <v>1646</v>
      </c>
      <c r="B436" s="832" t="s">
        <v>1647</v>
      </c>
      <c r="C436" s="832" t="s">
        <v>570</v>
      </c>
      <c r="D436" s="832" t="s">
        <v>858</v>
      </c>
      <c r="E436" s="832" t="s">
        <v>1651</v>
      </c>
      <c r="F436" s="832" t="s">
        <v>1675</v>
      </c>
      <c r="G436" s="832" t="s">
        <v>1676</v>
      </c>
      <c r="H436" s="849"/>
      <c r="I436" s="849"/>
      <c r="J436" s="832"/>
      <c r="K436" s="832"/>
      <c r="L436" s="849"/>
      <c r="M436" s="849"/>
      <c r="N436" s="832"/>
      <c r="O436" s="832"/>
      <c r="P436" s="849">
        <v>700</v>
      </c>
      <c r="Q436" s="849">
        <v>5432</v>
      </c>
      <c r="R436" s="837"/>
      <c r="S436" s="850">
        <v>7.76</v>
      </c>
    </row>
    <row r="437" spans="1:19" ht="14.4" customHeight="1" x14ac:dyDescent="0.3">
      <c r="A437" s="831" t="s">
        <v>1646</v>
      </c>
      <c r="B437" s="832" t="s">
        <v>1647</v>
      </c>
      <c r="C437" s="832" t="s">
        <v>570</v>
      </c>
      <c r="D437" s="832" t="s">
        <v>858</v>
      </c>
      <c r="E437" s="832" t="s">
        <v>1651</v>
      </c>
      <c r="F437" s="832" t="s">
        <v>1677</v>
      </c>
      <c r="G437" s="832" t="s">
        <v>1678</v>
      </c>
      <c r="H437" s="849"/>
      <c r="I437" s="849"/>
      <c r="J437" s="832"/>
      <c r="K437" s="832"/>
      <c r="L437" s="849">
        <v>12347</v>
      </c>
      <c r="M437" s="849">
        <v>250611.19999999995</v>
      </c>
      <c r="N437" s="832">
        <v>1</v>
      </c>
      <c r="O437" s="832">
        <v>20.29733538511379</v>
      </c>
      <c r="P437" s="849">
        <v>2730</v>
      </c>
      <c r="Q437" s="849">
        <v>56046.5</v>
      </c>
      <c r="R437" s="837">
        <v>0.22363924676949798</v>
      </c>
      <c r="S437" s="850">
        <v>20.529853479853479</v>
      </c>
    </row>
    <row r="438" spans="1:19" ht="14.4" customHeight="1" x14ac:dyDescent="0.3">
      <c r="A438" s="831" t="s">
        <v>1646</v>
      </c>
      <c r="B438" s="832" t="s">
        <v>1647</v>
      </c>
      <c r="C438" s="832" t="s">
        <v>570</v>
      </c>
      <c r="D438" s="832" t="s">
        <v>858</v>
      </c>
      <c r="E438" s="832" t="s">
        <v>1651</v>
      </c>
      <c r="F438" s="832" t="s">
        <v>1683</v>
      </c>
      <c r="G438" s="832" t="s">
        <v>1684</v>
      </c>
      <c r="H438" s="849"/>
      <c r="I438" s="849"/>
      <c r="J438" s="832"/>
      <c r="K438" s="832"/>
      <c r="L438" s="849">
        <v>47</v>
      </c>
      <c r="M438" s="849">
        <v>101698.50000000003</v>
      </c>
      <c r="N438" s="832">
        <v>1</v>
      </c>
      <c r="O438" s="832">
        <v>2163.7978723404262</v>
      </c>
      <c r="P438" s="849">
        <v>50</v>
      </c>
      <c r="Q438" s="849">
        <v>100033.57999999997</v>
      </c>
      <c r="R438" s="837">
        <v>0.98362886374921898</v>
      </c>
      <c r="S438" s="850">
        <v>2000.6715999999994</v>
      </c>
    </row>
    <row r="439" spans="1:19" ht="14.4" customHeight="1" x14ac:dyDescent="0.3">
      <c r="A439" s="831" t="s">
        <v>1646</v>
      </c>
      <c r="B439" s="832" t="s">
        <v>1647</v>
      </c>
      <c r="C439" s="832" t="s">
        <v>570</v>
      </c>
      <c r="D439" s="832" t="s">
        <v>858</v>
      </c>
      <c r="E439" s="832" t="s">
        <v>1651</v>
      </c>
      <c r="F439" s="832" t="s">
        <v>1687</v>
      </c>
      <c r="G439" s="832" t="s">
        <v>1688</v>
      </c>
      <c r="H439" s="849"/>
      <c r="I439" s="849"/>
      <c r="J439" s="832"/>
      <c r="K439" s="832"/>
      <c r="L439" s="849">
        <v>248188</v>
      </c>
      <c r="M439" s="849">
        <v>1024543.9300000003</v>
      </c>
      <c r="N439" s="832">
        <v>1</v>
      </c>
      <c r="O439" s="832">
        <v>4.1280961609747457</v>
      </c>
      <c r="P439" s="849">
        <v>247941</v>
      </c>
      <c r="Q439" s="849">
        <v>932712.67000000016</v>
      </c>
      <c r="R439" s="837">
        <v>0.91036864568608578</v>
      </c>
      <c r="S439" s="850">
        <v>3.7618331377222813</v>
      </c>
    </row>
    <row r="440" spans="1:19" ht="14.4" customHeight="1" x14ac:dyDescent="0.3">
      <c r="A440" s="831" t="s">
        <v>1646</v>
      </c>
      <c r="B440" s="832" t="s">
        <v>1647</v>
      </c>
      <c r="C440" s="832" t="s">
        <v>570</v>
      </c>
      <c r="D440" s="832" t="s">
        <v>858</v>
      </c>
      <c r="E440" s="832" t="s">
        <v>1651</v>
      </c>
      <c r="F440" s="832" t="s">
        <v>1697</v>
      </c>
      <c r="G440" s="832" t="s">
        <v>1698</v>
      </c>
      <c r="H440" s="849"/>
      <c r="I440" s="849"/>
      <c r="J440" s="832"/>
      <c r="K440" s="832"/>
      <c r="L440" s="849">
        <v>450</v>
      </c>
      <c r="M440" s="849">
        <v>72963</v>
      </c>
      <c r="N440" s="832">
        <v>1</v>
      </c>
      <c r="O440" s="832">
        <v>162.13999999999999</v>
      </c>
      <c r="P440" s="849">
        <v>948</v>
      </c>
      <c r="Q440" s="849">
        <v>150707.79999999999</v>
      </c>
      <c r="R440" s="837">
        <v>2.0655373271384123</v>
      </c>
      <c r="S440" s="850">
        <v>158.97447257383965</v>
      </c>
    </row>
    <row r="441" spans="1:19" ht="14.4" customHeight="1" x14ac:dyDescent="0.3">
      <c r="A441" s="831" t="s">
        <v>1646</v>
      </c>
      <c r="B441" s="832" t="s">
        <v>1647</v>
      </c>
      <c r="C441" s="832" t="s">
        <v>570</v>
      </c>
      <c r="D441" s="832" t="s">
        <v>858</v>
      </c>
      <c r="E441" s="832" t="s">
        <v>1651</v>
      </c>
      <c r="F441" s="832" t="s">
        <v>1699</v>
      </c>
      <c r="G441" s="832" t="s">
        <v>1700</v>
      </c>
      <c r="H441" s="849"/>
      <c r="I441" s="849"/>
      <c r="J441" s="832"/>
      <c r="K441" s="832"/>
      <c r="L441" s="849">
        <v>8510</v>
      </c>
      <c r="M441" s="849">
        <v>171161.9</v>
      </c>
      <c r="N441" s="832">
        <v>1</v>
      </c>
      <c r="O441" s="832">
        <v>20.113031727379553</v>
      </c>
      <c r="P441" s="849">
        <v>15036</v>
      </c>
      <c r="Q441" s="849">
        <v>304887.12</v>
      </c>
      <c r="R441" s="837">
        <v>1.7812791281237239</v>
      </c>
      <c r="S441" s="850">
        <v>20.277142857142856</v>
      </c>
    </row>
    <row r="442" spans="1:19" ht="14.4" customHeight="1" x14ac:dyDescent="0.3">
      <c r="A442" s="831" t="s">
        <v>1646</v>
      </c>
      <c r="B442" s="832" t="s">
        <v>1647</v>
      </c>
      <c r="C442" s="832" t="s">
        <v>570</v>
      </c>
      <c r="D442" s="832" t="s">
        <v>858</v>
      </c>
      <c r="E442" s="832" t="s">
        <v>1651</v>
      </c>
      <c r="F442" s="832" t="s">
        <v>1649</v>
      </c>
      <c r="G442" s="832"/>
      <c r="H442" s="849"/>
      <c r="I442" s="849"/>
      <c r="J442" s="832"/>
      <c r="K442" s="832"/>
      <c r="L442" s="849">
        <v>2102</v>
      </c>
      <c r="M442" s="849">
        <v>53359.020000000004</v>
      </c>
      <c r="N442" s="832">
        <v>1</v>
      </c>
      <c r="O442" s="832">
        <v>25.384881065651761</v>
      </c>
      <c r="P442" s="849"/>
      <c r="Q442" s="849"/>
      <c r="R442" s="837"/>
      <c r="S442" s="850"/>
    </row>
    <row r="443" spans="1:19" ht="14.4" customHeight="1" x14ac:dyDescent="0.3">
      <c r="A443" s="831" t="s">
        <v>1646</v>
      </c>
      <c r="B443" s="832" t="s">
        <v>1647</v>
      </c>
      <c r="C443" s="832" t="s">
        <v>570</v>
      </c>
      <c r="D443" s="832" t="s">
        <v>858</v>
      </c>
      <c r="E443" s="832" t="s">
        <v>1651</v>
      </c>
      <c r="F443" s="832" t="s">
        <v>1703</v>
      </c>
      <c r="G443" s="832" t="s">
        <v>1704</v>
      </c>
      <c r="H443" s="849"/>
      <c r="I443" s="849"/>
      <c r="J443" s="832"/>
      <c r="K443" s="832"/>
      <c r="L443" s="849"/>
      <c r="M443" s="849"/>
      <c r="N443" s="832"/>
      <c r="O443" s="832"/>
      <c r="P443" s="849">
        <v>2</v>
      </c>
      <c r="Q443" s="849">
        <v>136.12</v>
      </c>
      <c r="R443" s="837"/>
      <c r="S443" s="850">
        <v>68.06</v>
      </c>
    </row>
    <row r="444" spans="1:19" ht="14.4" customHeight="1" x14ac:dyDescent="0.3">
      <c r="A444" s="831" t="s">
        <v>1646</v>
      </c>
      <c r="B444" s="832" t="s">
        <v>1647</v>
      </c>
      <c r="C444" s="832" t="s">
        <v>570</v>
      </c>
      <c r="D444" s="832" t="s">
        <v>858</v>
      </c>
      <c r="E444" s="832" t="s">
        <v>1651</v>
      </c>
      <c r="F444" s="832" t="s">
        <v>1705</v>
      </c>
      <c r="G444" s="832"/>
      <c r="H444" s="849"/>
      <c r="I444" s="849"/>
      <c r="J444" s="832"/>
      <c r="K444" s="832"/>
      <c r="L444" s="849">
        <v>1.5</v>
      </c>
      <c r="M444" s="849">
        <v>18609</v>
      </c>
      <c r="N444" s="832">
        <v>1</v>
      </c>
      <c r="O444" s="832">
        <v>12406</v>
      </c>
      <c r="P444" s="849"/>
      <c r="Q444" s="849"/>
      <c r="R444" s="837"/>
      <c r="S444" s="850"/>
    </row>
    <row r="445" spans="1:19" ht="14.4" customHeight="1" x14ac:dyDescent="0.3">
      <c r="A445" s="831" t="s">
        <v>1646</v>
      </c>
      <c r="B445" s="832" t="s">
        <v>1647</v>
      </c>
      <c r="C445" s="832" t="s">
        <v>570</v>
      </c>
      <c r="D445" s="832" t="s">
        <v>858</v>
      </c>
      <c r="E445" s="832" t="s">
        <v>1651</v>
      </c>
      <c r="F445" s="832" t="s">
        <v>1708</v>
      </c>
      <c r="G445" s="832" t="s">
        <v>1709</v>
      </c>
      <c r="H445" s="849"/>
      <c r="I445" s="849"/>
      <c r="J445" s="832"/>
      <c r="K445" s="832"/>
      <c r="L445" s="849"/>
      <c r="M445" s="849"/>
      <c r="N445" s="832"/>
      <c r="O445" s="832"/>
      <c r="P445" s="849">
        <v>16056</v>
      </c>
      <c r="Q445" s="849">
        <v>318749.71999999997</v>
      </c>
      <c r="R445" s="837"/>
      <c r="S445" s="850">
        <v>19.85237419033383</v>
      </c>
    </row>
    <row r="446" spans="1:19" ht="14.4" customHeight="1" x14ac:dyDescent="0.3">
      <c r="A446" s="831" t="s">
        <v>1646</v>
      </c>
      <c r="B446" s="832" t="s">
        <v>1647</v>
      </c>
      <c r="C446" s="832" t="s">
        <v>570</v>
      </c>
      <c r="D446" s="832" t="s">
        <v>858</v>
      </c>
      <c r="E446" s="832" t="s">
        <v>1651</v>
      </c>
      <c r="F446" s="832" t="s">
        <v>1710</v>
      </c>
      <c r="G446" s="832" t="s">
        <v>1711</v>
      </c>
      <c r="H446" s="849"/>
      <c r="I446" s="849"/>
      <c r="J446" s="832"/>
      <c r="K446" s="832"/>
      <c r="L446" s="849"/>
      <c r="M446" s="849"/>
      <c r="N446" s="832"/>
      <c r="O446" s="832"/>
      <c r="P446" s="849">
        <v>700</v>
      </c>
      <c r="Q446" s="849">
        <v>14231</v>
      </c>
      <c r="R446" s="837"/>
      <c r="S446" s="850">
        <v>20.329999999999998</v>
      </c>
    </row>
    <row r="447" spans="1:19" ht="14.4" customHeight="1" x14ac:dyDescent="0.3">
      <c r="A447" s="831" t="s">
        <v>1646</v>
      </c>
      <c r="B447" s="832" t="s">
        <v>1647</v>
      </c>
      <c r="C447" s="832" t="s">
        <v>570</v>
      </c>
      <c r="D447" s="832" t="s">
        <v>858</v>
      </c>
      <c r="E447" s="832" t="s">
        <v>1714</v>
      </c>
      <c r="F447" s="832" t="s">
        <v>1715</v>
      </c>
      <c r="G447" s="832" t="s">
        <v>1716</v>
      </c>
      <c r="H447" s="849"/>
      <c r="I447" s="849"/>
      <c r="J447" s="832"/>
      <c r="K447" s="832"/>
      <c r="L447" s="849">
        <v>36</v>
      </c>
      <c r="M447" s="849">
        <v>1332</v>
      </c>
      <c r="N447" s="832">
        <v>1</v>
      </c>
      <c r="O447" s="832">
        <v>37</v>
      </c>
      <c r="P447" s="849">
        <v>29</v>
      </c>
      <c r="Q447" s="849">
        <v>1073</v>
      </c>
      <c r="R447" s="837">
        <v>0.80555555555555558</v>
      </c>
      <c r="S447" s="850">
        <v>37</v>
      </c>
    </row>
    <row r="448" spans="1:19" ht="14.4" customHeight="1" x14ac:dyDescent="0.3">
      <c r="A448" s="831" t="s">
        <v>1646</v>
      </c>
      <c r="B448" s="832" t="s">
        <v>1647</v>
      </c>
      <c r="C448" s="832" t="s">
        <v>570</v>
      </c>
      <c r="D448" s="832" t="s">
        <v>858</v>
      </c>
      <c r="E448" s="832" t="s">
        <v>1714</v>
      </c>
      <c r="F448" s="832" t="s">
        <v>1719</v>
      </c>
      <c r="G448" s="832" t="s">
        <v>1720</v>
      </c>
      <c r="H448" s="849"/>
      <c r="I448" s="849"/>
      <c r="J448" s="832"/>
      <c r="K448" s="832"/>
      <c r="L448" s="849">
        <v>176</v>
      </c>
      <c r="M448" s="849">
        <v>31152</v>
      </c>
      <c r="N448" s="832">
        <v>1</v>
      </c>
      <c r="O448" s="832">
        <v>177</v>
      </c>
      <c r="P448" s="849">
        <v>493</v>
      </c>
      <c r="Q448" s="849">
        <v>87261</v>
      </c>
      <c r="R448" s="837">
        <v>2.8011363636363638</v>
      </c>
      <c r="S448" s="850">
        <v>177</v>
      </c>
    </row>
    <row r="449" spans="1:19" ht="14.4" customHeight="1" x14ac:dyDescent="0.3">
      <c r="A449" s="831" t="s">
        <v>1646</v>
      </c>
      <c r="B449" s="832" t="s">
        <v>1647</v>
      </c>
      <c r="C449" s="832" t="s">
        <v>570</v>
      </c>
      <c r="D449" s="832" t="s">
        <v>858</v>
      </c>
      <c r="E449" s="832" t="s">
        <v>1714</v>
      </c>
      <c r="F449" s="832" t="s">
        <v>1723</v>
      </c>
      <c r="G449" s="832" t="s">
        <v>1724</v>
      </c>
      <c r="H449" s="849"/>
      <c r="I449" s="849"/>
      <c r="J449" s="832"/>
      <c r="K449" s="832"/>
      <c r="L449" s="849">
        <v>12</v>
      </c>
      <c r="M449" s="849">
        <v>3816</v>
      </c>
      <c r="N449" s="832">
        <v>1</v>
      </c>
      <c r="O449" s="832">
        <v>318</v>
      </c>
      <c r="P449" s="849">
        <v>5</v>
      </c>
      <c r="Q449" s="849">
        <v>1590</v>
      </c>
      <c r="R449" s="837">
        <v>0.41666666666666669</v>
      </c>
      <c r="S449" s="850">
        <v>318</v>
      </c>
    </row>
    <row r="450" spans="1:19" ht="14.4" customHeight="1" x14ac:dyDescent="0.3">
      <c r="A450" s="831" t="s">
        <v>1646</v>
      </c>
      <c r="B450" s="832" t="s">
        <v>1647</v>
      </c>
      <c r="C450" s="832" t="s">
        <v>570</v>
      </c>
      <c r="D450" s="832" t="s">
        <v>858</v>
      </c>
      <c r="E450" s="832" t="s">
        <v>1714</v>
      </c>
      <c r="F450" s="832" t="s">
        <v>1728</v>
      </c>
      <c r="G450" s="832" t="s">
        <v>1729</v>
      </c>
      <c r="H450" s="849"/>
      <c r="I450" s="849"/>
      <c r="J450" s="832"/>
      <c r="K450" s="832"/>
      <c r="L450" s="849">
        <v>17</v>
      </c>
      <c r="M450" s="849">
        <v>34646</v>
      </c>
      <c r="N450" s="832">
        <v>1</v>
      </c>
      <c r="O450" s="832">
        <v>2038</v>
      </c>
      <c r="P450" s="849">
        <v>27</v>
      </c>
      <c r="Q450" s="849">
        <v>55053</v>
      </c>
      <c r="R450" s="837">
        <v>1.58901460486059</v>
      </c>
      <c r="S450" s="850">
        <v>2039</v>
      </c>
    </row>
    <row r="451" spans="1:19" ht="14.4" customHeight="1" x14ac:dyDescent="0.3">
      <c r="A451" s="831" t="s">
        <v>1646</v>
      </c>
      <c r="B451" s="832" t="s">
        <v>1647</v>
      </c>
      <c r="C451" s="832" t="s">
        <v>570</v>
      </c>
      <c r="D451" s="832" t="s">
        <v>858</v>
      </c>
      <c r="E451" s="832" t="s">
        <v>1714</v>
      </c>
      <c r="F451" s="832" t="s">
        <v>1732</v>
      </c>
      <c r="G451" s="832" t="s">
        <v>1733</v>
      </c>
      <c r="H451" s="849"/>
      <c r="I451" s="849"/>
      <c r="J451" s="832"/>
      <c r="K451" s="832"/>
      <c r="L451" s="849"/>
      <c r="M451" s="849"/>
      <c r="N451" s="832"/>
      <c r="O451" s="832"/>
      <c r="P451" s="849">
        <v>1</v>
      </c>
      <c r="Q451" s="849">
        <v>667</v>
      </c>
      <c r="R451" s="837"/>
      <c r="S451" s="850">
        <v>667</v>
      </c>
    </row>
    <row r="452" spans="1:19" ht="14.4" customHeight="1" x14ac:dyDescent="0.3">
      <c r="A452" s="831" t="s">
        <v>1646</v>
      </c>
      <c r="B452" s="832" t="s">
        <v>1647</v>
      </c>
      <c r="C452" s="832" t="s">
        <v>570</v>
      </c>
      <c r="D452" s="832" t="s">
        <v>858</v>
      </c>
      <c r="E452" s="832" t="s">
        <v>1714</v>
      </c>
      <c r="F452" s="832" t="s">
        <v>1734</v>
      </c>
      <c r="G452" s="832" t="s">
        <v>1735</v>
      </c>
      <c r="H452" s="849"/>
      <c r="I452" s="849"/>
      <c r="J452" s="832"/>
      <c r="K452" s="832"/>
      <c r="L452" s="849">
        <v>1</v>
      </c>
      <c r="M452" s="849">
        <v>1348</v>
      </c>
      <c r="N452" s="832">
        <v>1</v>
      </c>
      <c r="O452" s="832">
        <v>1348</v>
      </c>
      <c r="P452" s="849">
        <v>1</v>
      </c>
      <c r="Q452" s="849">
        <v>1349</v>
      </c>
      <c r="R452" s="837">
        <v>1.0007418397626113</v>
      </c>
      <c r="S452" s="850">
        <v>1349</v>
      </c>
    </row>
    <row r="453" spans="1:19" ht="14.4" customHeight="1" x14ac:dyDescent="0.3">
      <c r="A453" s="831" t="s">
        <v>1646</v>
      </c>
      <c r="B453" s="832" t="s">
        <v>1647</v>
      </c>
      <c r="C453" s="832" t="s">
        <v>570</v>
      </c>
      <c r="D453" s="832" t="s">
        <v>858</v>
      </c>
      <c r="E453" s="832" t="s">
        <v>1714</v>
      </c>
      <c r="F453" s="832" t="s">
        <v>1736</v>
      </c>
      <c r="G453" s="832" t="s">
        <v>1737</v>
      </c>
      <c r="H453" s="849"/>
      <c r="I453" s="849"/>
      <c r="J453" s="832"/>
      <c r="K453" s="832"/>
      <c r="L453" s="849">
        <v>17</v>
      </c>
      <c r="M453" s="849">
        <v>24327</v>
      </c>
      <c r="N453" s="832">
        <v>1</v>
      </c>
      <c r="O453" s="832">
        <v>1431</v>
      </c>
      <c r="P453" s="849">
        <v>16</v>
      </c>
      <c r="Q453" s="849">
        <v>22896</v>
      </c>
      <c r="R453" s="837">
        <v>0.94117647058823528</v>
      </c>
      <c r="S453" s="850">
        <v>1431</v>
      </c>
    </row>
    <row r="454" spans="1:19" ht="14.4" customHeight="1" x14ac:dyDescent="0.3">
      <c r="A454" s="831" t="s">
        <v>1646</v>
      </c>
      <c r="B454" s="832" t="s">
        <v>1647</v>
      </c>
      <c r="C454" s="832" t="s">
        <v>570</v>
      </c>
      <c r="D454" s="832" t="s">
        <v>858</v>
      </c>
      <c r="E454" s="832" t="s">
        <v>1714</v>
      </c>
      <c r="F454" s="832" t="s">
        <v>1738</v>
      </c>
      <c r="G454" s="832" t="s">
        <v>1739</v>
      </c>
      <c r="H454" s="849"/>
      <c r="I454" s="849"/>
      <c r="J454" s="832"/>
      <c r="K454" s="832"/>
      <c r="L454" s="849">
        <v>25</v>
      </c>
      <c r="M454" s="849">
        <v>47800</v>
      </c>
      <c r="N454" s="832">
        <v>1</v>
      </c>
      <c r="O454" s="832">
        <v>1912</v>
      </c>
      <c r="P454" s="849">
        <v>15</v>
      </c>
      <c r="Q454" s="849">
        <v>28680</v>
      </c>
      <c r="R454" s="837">
        <v>0.6</v>
      </c>
      <c r="S454" s="850">
        <v>1912</v>
      </c>
    </row>
    <row r="455" spans="1:19" ht="14.4" customHeight="1" x14ac:dyDescent="0.3">
      <c r="A455" s="831" t="s">
        <v>1646</v>
      </c>
      <c r="B455" s="832" t="s">
        <v>1647</v>
      </c>
      <c r="C455" s="832" t="s">
        <v>570</v>
      </c>
      <c r="D455" s="832" t="s">
        <v>858</v>
      </c>
      <c r="E455" s="832" t="s">
        <v>1714</v>
      </c>
      <c r="F455" s="832" t="s">
        <v>1742</v>
      </c>
      <c r="G455" s="832" t="s">
        <v>1743</v>
      </c>
      <c r="H455" s="849"/>
      <c r="I455" s="849"/>
      <c r="J455" s="832"/>
      <c r="K455" s="832"/>
      <c r="L455" s="849">
        <v>35</v>
      </c>
      <c r="M455" s="849">
        <v>42455</v>
      </c>
      <c r="N455" s="832">
        <v>1</v>
      </c>
      <c r="O455" s="832">
        <v>1213</v>
      </c>
      <c r="P455" s="849">
        <v>34</v>
      </c>
      <c r="Q455" s="849">
        <v>41242</v>
      </c>
      <c r="R455" s="837">
        <v>0.97142857142857142</v>
      </c>
      <c r="S455" s="850">
        <v>1213</v>
      </c>
    </row>
    <row r="456" spans="1:19" ht="14.4" customHeight="1" x14ac:dyDescent="0.3">
      <c r="A456" s="831" t="s">
        <v>1646</v>
      </c>
      <c r="B456" s="832" t="s">
        <v>1647</v>
      </c>
      <c r="C456" s="832" t="s">
        <v>570</v>
      </c>
      <c r="D456" s="832" t="s">
        <v>858</v>
      </c>
      <c r="E456" s="832" t="s">
        <v>1714</v>
      </c>
      <c r="F456" s="832" t="s">
        <v>1746</v>
      </c>
      <c r="G456" s="832" t="s">
        <v>1747</v>
      </c>
      <c r="H456" s="849"/>
      <c r="I456" s="849"/>
      <c r="J456" s="832"/>
      <c r="K456" s="832"/>
      <c r="L456" s="849">
        <v>44</v>
      </c>
      <c r="M456" s="849">
        <v>29964</v>
      </c>
      <c r="N456" s="832">
        <v>1</v>
      </c>
      <c r="O456" s="832">
        <v>681</v>
      </c>
      <c r="P456" s="849">
        <v>50</v>
      </c>
      <c r="Q456" s="849">
        <v>34100</v>
      </c>
      <c r="R456" s="837">
        <v>1.1380323054331865</v>
      </c>
      <c r="S456" s="850">
        <v>682</v>
      </c>
    </row>
    <row r="457" spans="1:19" ht="14.4" customHeight="1" x14ac:dyDescent="0.3">
      <c r="A457" s="831" t="s">
        <v>1646</v>
      </c>
      <c r="B457" s="832" t="s">
        <v>1647</v>
      </c>
      <c r="C457" s="832" t="s">
        <v>570</v>
      </c>
      <c r="D457" s="832" t="s">
        <v>858</v>
      </c>
      <c r="E457" s="832" t="s">
        <v>1714</v>
      </c>
      <c r="F457" s="832" t="s">
        <v>1748</v>
      </c>
      <c r="G457" s="832" t="s">
        <v>1749</v>
      </c>
      <c r="H457" s="849"/>
      <c r="I457" s="849"/>
      <c r="J457" s="832"/>
      <c r="K457" s="832"/>
      <c r="L457" s="849">
        <v>15</v>
      </c>
      <c r="M457" s="849">
        <v>10740</v>
      </c>
      <c r="N457" s="832">
        <v>1</v>
      </c>
      <c r="O457" s="832">
        <v>716</v>
      </c>
      <c r="P457" s="849">
        <v>42</v>
      </c>
      <c r="Q457" s="849">
        <v>30114</v>
      </c>
      <c r="R457" s="837">
        <v>2.8039106145251398</v>
      </c>
      <c r="S457" s="850">
        <v>717</v>
      </c>
    </row>
    <row r="458" spans="1:19" ht="14.4" customHeight="1" x14ac:dyDescent="0.3">
      <c r="A458" s="831" t="s">
        <v>1646</v>
      </c>
      <c r="B458" s="832" t="s">
        <v>1647</v>
      </c>
      <c r="C458" s="832" t="s">
        <v>570</v>
      </c>
      <c r="D458" s="832" t="s">
        <v>858</v>
      </c>
      <c r="E458" s="832" t="s">
        <v>1714</v>
      </c>
      <c r="F458" s="832" t="s">
        <v>1750</v>
      </c>
      <c r="G458" s="832" t="s">
        <v>1751</v>
      </c>
      <c r="H458" s="849"/>
      <c r="I458" s="849"/>
      <c r="J458" s="832"/>
      <c r="K458" s="832"/>
      <c r="L458" s="849">
        <v>5</v>
      </c>
      <c r="M458" s="849">
        <v>13185</v>
      </c>
      <c r="N458" s="832">
        <v>1</v>
      </c>
      <c r="O458" s="832">
        <v>2637</v>
      </c>
      <c r="P458" s="849">
        <v>30</v>
      </c>
      <c r="Q458" s="849">
        <v>79140</v>
      </c>
      <c r="R458" s="837">
        <v>6.0022753128555175</v>
      </c>
      <c r="S458" s="850">
        <v>2638</v>
      </c>
    </row>
    <row r="459" spans="1:19" ht="14.4" customHeight="1" x14ac:dyDescent="0.3">
      <c r="A459" s="831" t="s">
        <v>1646</v>
      </c>
      <c r="B459" s="832" t="s">
        <v>1647</v>
      </c>
      <c r="C459" s="832" t="s">
        <v>570</v>
      </c>
      <c r="D459" s="832" t="s">
        <v>858</v>
      </c>
      <c r="E459" s="832" t="s">
        <v>1714</v>
      </c>
      <c r="F459" s="832" t="s">
        <v>1752</v>
      </c>
      <c r="G459" s="832" t="s">
        <v>1753</v>
      </c>
      <c r="H459" s="849"/>
      <c r="I459" s="849"/>
      <c r="J459" s="832"/>
      <c r="K459" s="832"/>
      <c r="L459" s="849">
        <v>742</v>
      </c>
      <c r="M459" s="849">
        <v>1354150</v>
      </c>
      <c r="N459" s="832">
        <v>1</v>
      </c>
      <c r="O459" s="832">
        <v>1825</v>
      </c>
      <c r="P459" s="849">
        <v>831</v>
      </c>
      <c r="Q459" s="849">
        <v>1516575</v>
      </c>
      <c r="R459" s="837">
        <v>1.1199460916442048</v>
      </c>
      <c r="S459" s="850">
        <v>1825</v>
      </c>
    </row>
    <row r="460" spans="1:19" ht="14.4" customHeight="1" x14ac:dyDescent="0.3">
      <c r="A460" s="831" t="s">
        <v>1646</v>
      </c>
      <c r="B460" s="832" t="s">
        <v>1647</v>
      </c>
      <c r="C460" s="832" t="s">
        <v>570</v>
      </c>
      <c r="D460" s="832" t="s">
        <v>858</v>
      </c>
      <c r="E460" s="832" t="s">
        <v>1714</v>
      </c>
      <c r="F460" s="832" t="s">
        <v>1754</v>
      </c>
      <c r="G460" s="832" t="s">
        <v>1755</v>
      </c>
      <c r="H460" s="849"/>
      <c r="I460" s="849"/>
      <c r="J460" s="832"/>
      <c r="K460" s="832"/>
      <c r="L460" s="849">
        <v>3</v>
      </c>
      <c r="M460" s="849">
        <v>1287</v>
      </c>
      <c r="N460" s="832">
        <v>1</v>
      </c>
      <c r="O460" s="832">
        <v>429</v>
      </c>
      <c r="P460" s="849">
        <v>39</v>
      </c>
      <c r="Q460" s="849">
        <v>16731</v>
      </c>
      <c r="R460" s="837">
        <v>13</v>
      </c>
      <c r="S460" s="850">
        <v>429</v>
      </c>
    </row>
    <row r="461" spans="1:19" ht="14.4" customHeight="1" x14ac:dyDescent="0.3">
      <c r="A461" s="831" t="s">
        <v>1646</v>
      </c>
      <c r="B461" s="832" t="s">
        <v>1647</v>
      </c>
      <c r="C461" s="832" t="s">
        <v>570</v>
      </c>
      <c r="D461" s="832" t="s">
        <v>858</v>
      </c>
      <c r="E461" s="832" t="s">
        <v>1714</v>
      </c>
      <c r="F461" s="832" t="s">
        <v>1756</v>
      </c>
      <c r="G461" s="832" t="s">
        <v>1757</v>
      </c>
      <c r="H461" s="849"/>
      <c r="I461" s="849"/>
      <c r="J461" s="832"/>
      <c r="K461" s="832"/>
      <c r="L461" s="849">
        <v>47</v>
      </c>
      <c r="M461" s="849">
        <v>165346</v>
      </c>
      <c r="N461" s="832">
        <v>1</v>
      </c>
      <c r="O461" s="832">
        <v>3518</v>
      </c>
      <c r="P461" s="849">
        <v>68</v>
      </c>
      <c r="Q461" s="849">
        <v>239360</v>
      </c>
      <c r="R461" s="837">
        <v>1.4476310282679956</v>
      </c>
      <c r="S461" s="850">
        <v>3520</v>
      </c>
    </row>
    <row r="462" spans="1:19" ht="14.4" customHeight="1" x14ac:dyDescent="0.3">
      <c r="A462" s="831" t="s">
        <v>1646</v>
      </c>
      <c r="B462" s="832" t="s">
        <v>1647</v>
      </c>
      <c r="C462" s="832" t="s">
        <v>570</v>
      </c>
      <c r="D462" s="832" t="s">
        <v>858</v>
      </c>
      <c r="E462" s="832" t="s">
        <v>1714</v>
      </c>
      <c r="F462" s="832" t="s">
        <v>1760</v>
      </c>
      <c r="G462" s="832" t="s">
        <v>1761</v>
      </c>
      <c r="H462" s="849"/>
      <c r="I462" s="849"/>
      <c r="J462" s="832"/>
      <c r="K462" s="832"/>
      <c r="L462" s="849">
        <v>184</v>
      </c>
      <c r="M462" s="849">
        <v>6133.33</v>
      </c>
      <c r="N462" s="832">
        <v>1</v>
      </c>
      <c r="O462" s="832">
        <v>33.333315217391302</v>
      </c>
      <c r="P462" s="849">
        <v>458</v>
      </c>
      <c r="Q462" s="849">
        <v>15266.68</v>
      </c>
      <c r="R462" s="837">
        <v>2.4891339614858485</v>
      </c>
      <c r="S462" s="850">
        <v>33.333362445414849</v>
      </c>
    </row>
    <row r="463" spans="1:19" ht="14.4" customHeight="1" x14ac:dyDescent="0.3">
      <c r="A463" s="831" t="s">
        <v>1646</v>
      </c>
      <c r="B463" s="832" t="s">
        <v>1647</v>
      </c>
      <c r="C463" s="832" t="s">
        <v>570</v>
      </c>
      <c r="D463" s="832" t="s">
        <v>858</v>
      </c>
      <c r="E463" s="832" t="s">
        <v>1714</v>
      </c>
      <c r="F463" s="832" t="s">
        <v>1762</v>
      </c>
      <c r="G463" s="832" t="s">
        <v>1763</v>
      </c>
      <c r="H463" s="849"/>
      <c r="I463" s="849"/>
      <c r="J463" s="832"/>
      <c r="K463" s="832"/>
      <c r="L463" s="849">
        <v>174</v>
      </c>
      <c r="M463" s="849">
        <v>6438</v>
      </c>
      <c r="N463" s="832">
        <v>1</v>
      </c>
      <c r="O463" s="832">
        <v>37</v>
      </c>
      <c r="P463" s="849">
        <v>489</v>
      </c>
      <c r="Q463" s="849">
        <v>18093</v>
      </c>
      <c r="R463" s="837">
        <v>2.8103448275862069</v>
      </c>
      <c r="S463" s="850">
        <v>37</v>
      </c>
    </row>
    <row r="464" spans="1:19" ht="14.4" customHeight="1" x14ac:dyDescent="0.3">
      <c r="A464" s="831" t="s">
        <v>1646</v>
      </c>
      <c r="B464" s="832" t="s">
        <v>1647</v>
      </c>
      <c r="C464" s="832" t="s">
        <v>570</v>
      </c>
      <c r="D464" s="832" t="s">
        <v>858</v>
      </c>
      <c r="E464" s="832" t="s">
        <v>1714</v>
      </c>
      <c r="F464" s="832" t="s">
        <v>1768</v>
      </c>
      <c r="G464" s="832" t="s">
        <v>1769</v>
      </c>
      <c r="H464" s="849"/>
      <c r="I464" s="849"/>
      <c r="J464" s="832"/>
      <c r="K464" s="832"/>
      <c r="L464" s="849">
        <v>11</v>
      </c>
      <c r="M464" s="849">
        <v>4807</v>
      </c>
      <c r="N464" s="832">
        <v>1</v>
      </c>
      <c r="O464" s="832">
        <v>437</v>
      </c>
      <c r="P464" s="849">
        <v>19</v>
      </c>
      <c r="Q464" s="849">
        <v>8303</v>
      </c>
      <c r="R464" s="837">
        <v>1.7272727272727273</v>
      </c>
      <c r="S464" s="850">
        <v>437</v>
      </c>
    </row>
    <row r="465" spans="1:19" ht="14.4" customHeight="1" x14ac:dyDescent="0.3">
      <c r="A465" s="831" t="s">
        <v>1646</v>
      </c>
      <c r="B465" s="832" t="s">
        <v>1647</v>
      </c>
      <c r="C465" s="832" t="s">
        <v>570</v>
      </c>
      <c r="D465" s="832" t="s">
        <v>858</v>
      </c>
      <c r="E465" s="832" t="s">
        <v>1714</v>
      </c>
      <c r="F465" s="832" t="s">
        <v>1772</v>
      </c>
      <c r="G465" s="832" t="s">
        <v>1773</v>
      </c>
      <c r="H465" s="849"/>
      <c r="I465" s="849"/>
      <c r="J465" s="832"/>
      <c r="K465" s="832"/>
      <c r="L465" s="849">
        <v>356</v>
      </c>
      <c r="M465" s="849">
        <v>477752</v>
      </c>
      <c r="N465" s="832">
        <v>1</v>
      </c>
      <c r="O465" s="832">
        <v>1342</v>
      </c>
      <c r="P465" s="849">
        <v>350</v>
      </c>
      <c r="Q465" s="849">
        <v>469700</v>
      </c>
      <c r="R465" s="837">
        <v>0.9831460674157303</v>
      </c>
      <c r="S465" s="850">
        <v>1342</v>
      </c>
    </row>
    <row r="466" spans="1:19" ht="14.4" customHeight="1" x14ac:dyDescent="0.3">
      <c r="A466" s="831" t="s">
        <v>1646</v>
      </c>
      <c r="B466" s="832" t="s">
        <v>1647</v>
      </c>
      <c r="C466" s="832" t="s">
        <v>570</v>
      </c>
      <c r="D466" s="832" t="s">
        <v>858</v>
      </c>
      <c r="E466" s="832" t="s">
        <v>1714</v>
      </c>
      <c r="F466" s="832" t="s">
        <v>1774</v>
      </c>
      <c r="G466" s="832" t="s">
        <v>1775</v>
      </c>
      <c r="H466" s="849"/>
      <c r="I466" s="849"/>
      <c r="J466" s="832"/>
      <c r="K466" s="832"/>
      <c r="L466" s="849">
        <v>82</v>
      </c>
      <c r="M466" s="849">
        <v>41738</v>
      </c>
      <c r="N466" s="832">
        <v>1</v>
      </c>
      <c r="O466" s="832">
        <v>509</v>
      </c>
      <c r="P466" s="849">
        <v>88</v>
      </c>
      <c r="Q466" s="849">
        <v>44792</v>
      </c>
      <c r="R466" s="837">
        <v>1.0731707317073171</v>
      </c>
      <c r="S466" s="850">
        <v>509</v>
      </c>
    </row>
    <row r="467" spans="1:19" ht="14.4" customHeight="1" x14ac:dyDescent="0.3">
      <c r="A467" s="831" t="s">
        <v>1646</v>
      </c>
      <c r="B467" s="832" t="s">
        <v>1647</v>
      </c>
      <c r="C467" s="832" t="s">
        <v>570</v>
      </c>
      <c r="D467" s="832" t="s">
        <v>858</v>
      </c>
      <c r="E467" s="832" t="s">
        <v>1714</v>
      </c>
      <c r="F467" s="832" t="s">
        <v>1776</v>
      </c>
      <c r="G467" s="832" t="s">
        <v>1777</v>
      </c>
      <c r="H467" s="849"/>
      <c r="I467" s="849"/>
      <c r="J467" s="832"/>
      <c r="K467" s="832"/>
      <c r="L467" s="849">
        <v>23</v>
      </c>
      <c r="M467" s="849">
        <v>53567</v>
      </c>
      <c r="N467" s="832">
        <v>1</v>
      </c>
      <c r="O467" s="832">
        <v>2329</v>
      </c>
      <c r="P467" s="849">
        <v>5</v>
      </c>
      <c r="Q467" s="849">
        <v>11650</v>
      </c>
      <c r="R467" s="837">
        <v>0.21748464539735285</v>
      </c>
      <c r="S467" s="850">
        <v>2330</v>
      </c>
    </row>
    <row r="468" spans="1:19" ht="14.4" customHeight="1" x14ac:dyDescent="0.3">
      <c r="A468" s="831" t="s">
        <v>1646</v>
      </c>
      <c r="B468" s="832" t="s">
        <v>1647</v>
      </c>
      <c r="C468" s="832" t="s">
        <v>570</v>
      </c>
      <c r="D468" s="832" t="s">
        <v>858</v>
      </c>
      <c r="E468" s="832" t="s">
        <v>1714</v>
      </c>
      <c r="F468" s="832" t="s">
        <v>1778</v>
      </c>
      <c r="G468" s="832" t="s">
        <v>1779</v>
      </c>
      <c r="H468" s="849"/>
      <c r="I468" s="849"/>
      <c r="J468" s="832"/>
      <c r="K468" s="832"/>
      <c r="L468" s="849">
        <v>17</v>
      </c>
      <c r="M468" s="849">
        <v>44965</v>
      </c>
      <c r="N468" s="832">
        <v>1</v>
      </c>
      <c r="O468" s="832">
        <v>2645</v>
      </c>
      <c r="P468" s="849">
        <v>27</v>
      </c>
      <c r="Q468" s="849">
        <v>71442</v>
      </c>
      <c r="R468" s="837">
        <v>1.5888357611475592</v>
      </c>
      <c r="S468" s="850">
        <v>2646</v>
      </c>
    </row>
    <row r="469" spans="1:19" ht="14.4" customHeight="1" x14ac:dyDescent="0.3">
      <c r="A469" s="831" t="s">
        <v>1646</v>
      </c>
      <c r="B469" s="832" t="s">
        <v>1647</v>
      </c>
      <c r="C469" s="832" t="s">
        <v>570</v>
      </c>
      <c r="D469" s="832" t="s">
        <v>858</v>
      </c>
      <c r="E469" s="832" t="s">
        <v>1714</v>
      </c>
      <c r="F469" s="832" t="s">
        <v>1780</v>
      </c>
      <c r="G469" s="832" t="s">
        <v>1781</v>
      </c>
      <c r="H469" s="849"/>
      <c r="I469" s="849"/>
      <c r="J469" s="832"/>
      <c r="K469" s="832"/>
      <c r="L469" s="849">
        <v>14</v>
      </c>
      <c r="M469" s="849">
        <v>4956</v>
      </c>
      <c r="N469" s="832">
        <v>1</v>
      </c>
      <c r="O469" s="832">
        <v>354</v>
      </c>
      <c r="P469" s="849">
        <v>7</v>
      </c>
      <c r="Q469" s="849">
        <v>2485</v>
      </c>
      <c r="R469" s="837">
        <v>0.50141242937853103</v>
      </c>
      <c r="S469" s="850">
        <v>355</v>
      </c>
    </row>
    <row r="470" spans="1:19" ht="14.4" customHeight="1" x14ac:dyDescent="0.3">
      <c r="A470" s="831" t="s">
        <v>1646</v>
      </c>
      <c r="B470" s="832" t="s">
        <v>1647</v>
      </c>
      <c r="C470" s="832" t="s">
        <v>570</v>
      </c>
      <c r="D470" s="832" t="s">
        <v>858</v>
      </c>
      <c r="E470" s="832" t="s">
        <v>1714</v>
      </c>
      <c r="F470" s="832" t="s">
        <v>1782</v>
      </c>
      <c r="G470" s="832" t="s">
        <v>1783</v>
      </c>
      <c r="H470" s="849"/>
      <c r="I470" s="849"/>
      <c r="J470" s="832"/>
      <c r="K470" s="832"/>
      <c r="L470" s="849"/>
      <c r="M470" s="849"/>
      <c r="N470" s="832"/>
      <c r="O470" s="832"/>
      <c r="P470" s="849">
        <v>1</v>
      </c>
      <c r="Q470" s="849">
        <v>195</v>
      </c>
      <c r="R470" s="837"/>
      <c r="S470" s="850">
        <v>195</v>
      </c>
    </row>
    <row r="471" spans="1:19" ht="14.4" customHeight="1" x14ac:dyDescent="0.3">
      <c r="A471" s="831" t="s">
        <v>1646</v>
      </c>
      <c r="B471" s="832" t="s">
        <v>1647</v>
      </c>
      <c r="C471" s="832" t="s">
        <v>570</v>
      </c>
      <c r="D471" s="832" t="s">
        <v>858</v>
      </c>
      <c r="E471" s="832" t="s">
        <v>1714</v>
      </c>
      <c r="F471" s="832" t="s">
        <v>1784</v>
      </c>
      <c r="G471" s="832" t="s">
        <v>1785</v>
      </c>
      <c r="H471" s="849"/>
      <c r="I471" s="849"/>
      <c r="J471" s="832"/>
      <c r="K471" s="832"/>
      <c r="L471" s="849">
        <v>2</v>
      </c>
      <c r="M471" s="849">
        <v>2068</v>
      </c>
      <c r="N471" s="832">
        <v>1</v>
      </c>
      <c r="O471" s="832">
        <v>1034</v>
      </c>
      <c r="P471" s="849"/>
      <c r="Q471" s="849"/>
      <c r="R471" s="837"/>
      <c r="S471" s="850"/>
    </row>
    <row r="472" spans="1:19" ht="14.4" customHeight="1" x14ac:dyDescent="0.3">
      <c r="A472" s="831" t="s">
        <v>1646</v>
      </c>
      <c r="B472" s="832" t="s">
        <v>1647</v>
      </c>
      <c r="C472" s="832" t="s">
        <v>570</v>
      </c>
      <c r="D472" s="832" t="s">
        <v>858</v>
      </c>
      <c r="E472" s="832" t="s">
        <v>1714</v>
      </c>
      <c r="F472" s="832" t="s">
        <v>1786</v>
      </c>
      <c r="G472" s="832" t="s">
        <v>1787</v>
      </c>
      <c r="H472" s="849"/>
      <c r="I472" s="849"/>
      <c r="J472" s="832"/>
      <c r="K472" s="832"/>
      <c r="L472" s="849">
        <v>1</v>
      </c>
      <c r="M472" s="849">
        <v>525</v>
      </c>
      <c r="N472" s="832">
        <v>1</v>
      </c>
      <c r="O472" s="832">
        <v>525</v>
      </c>
      <c r="P472" s="849">
        <v>1</v>
      </c>
      <c r="Q472" s="849">
        <v>525</v>
      </c>
      <c r="R472" s="837">
        <v>1</v>
      </c>
      <c r="S472" s="850">
        <v>525</v>
      </c>
    </row>
    <row r="473" spans="1:19" ht="14.4" customHeight="1" x14ac:dyDescent="0.3">
      <c r="A473" s="831" t="s">
        <v>1646</v>
      </c>
      <c r="B473" s="832" t="s">
        <v>1647</v>
      </c>
      <c r="C473" s="832" t="s">
        <v>570</v>
      </c>
      <c r="D473" s="832" t="s">
        <v>858</v>
      </c>
      <c r="E473" s="832" t="s">
        <v>1714</v>
      </c>
      <c r="F473" s="832" t="s">
        <v>1796</v>
      </c>
      <c r="G473" s="832" t="s">
        <v>1797</v>
      </c>
      <c r="H473" s="849"/>
      <c r="I473" s="849"/>
      <c r="J473" s="832"/>
      <c r="K473" s="832"/>
      <c r="L473" s="849">
        <v>27</v>
      </c>
      <c r="M473" s="849">
        <v>19386</v>
      </c>
      <c r="N473" s="832">
        <v>1</v>
      </c>
      <c r="O473" s="832">
        <v>718</v>
      </c>
      <c r="P473" s="849">
        <v>33</v>
      </c>
      <c r="Q473" s="849">
        <v>23727</v>
      </c>
      <c r="R473" s="837">
        <v>1.2239244815846486</v>
      </c>
      <c r="S473" s="850">
        <v>719</v>
      </c>
    </row>
    <row r="474" spans="1:19" ht="14.4" customHeight="1" x14ac:dyDescent="0.3">
      <c r="A474" s="831" t="s">
        <v>1646</v>
      </c>
      <c r="B474" s="832" t="s">
        <v>1647</v>
      </c>
      <c r="C474" s="832" t="s">
        <v>570</v>
      </c>
      <c r="D474" s="832" t="s">
        <v>858</v>
      </c>
      <c r="E474" s="832" t="s">
        <v>1714</v>
      </c>
      <c r="F474" s="832" t="s">
        <v>1802</v>
      </c>
      <c r="G474" s="832" t="s">
        <v>1803</v>
      </c>
      <c r="H474" s="849"/>
      <c r="I474" s="849"/>
      <c r="J474" s="832"/>
      <c r="K474" s="832"/>
      <c r="L474" s="849"/>
      <c r="M474" s="849"/>
      <c r="N474" s="832"/>
      <c r="O474" s="832"/>
      <c r="P474" s="849">
        <v>1</v>
      </c>
      <c r="Q474" s="849">
        <v>671</v>
      </c>
      <c r="R474" s="837"/>
      <c r="S474" s="850">
        <v>671</v>
      </c>
    </row>
    <row r="475" spans="1:19" ht="14.4" customHeight="1" x14ac:dyDescent="0.3">
      <c r="A475" s="831" t="s">
        <v>1646</v>
      </c>
      <c r="B475" s="832" t="s">
        <v>1647</v>
      </c>
      <c r="C475" s="832" t="s">
        <v>570</v>
      </c>
      <c r="D475" s="832" t="s">
        <v>856</v>
      </c>
      <c r="E475" s="832" t="s">
        <v>1651</v>
      </c>
      <c r="F475" s="832" t="s">
        <v>1654</v>
      </c>
      <c r="G475" s="832" t="s">
        <v>1655</v>
      </c>
      <c r="H475" s="849"/>
      <c r="I475" s="849"/>
      <c r="J475" s="832"/>
      <c r="K475" s="832"/>
      <c r="L475" s="849"/>
      <c r="M475" s="849"/>
      <c r="N475" s="832"/>
      <c r="O475" s="832"/>
      <c r="P475" s="849">
        <v>5534</v>
      </c>
      <c r="Q475" s="849">
        <v>14299.69</v>
      </c>
      <c r="R475" s="837"/>
      <c r="S475" s="850">
        <v>2.5839700036140223</v>
      </c>
    </row>
    <row r="476" spans="1:19" ht="14.4" customHeight="1" x14ac:dyDescent="0.3">
      <c r="A476" s="831" t="s">
        <v>1646</v>
      </c>
      <c r="B476" s="832" t="s">
        <v>1647</v>
      </c>
      <c r="C476" s="832" t="s">
        <v>570</v>
      </c>
      <c r="D476" s="832" t="s">
        <v>856</v>
      </c>
      <c r="E476" s="832" t="s">
        <v>1651</v>
      </c>
      <c r="F476" s="832" t="s">
        <v>1656</v>
      </c>
      <c r="G476" s="832" t="s">
        <v>1657</v>
      </c>
      <c r="H476" s="849"/>
      <c r="I476" s="849"/>
      <c r="J476" s="832"/>
      <c r="K476" s="832"/>
      <c r="L476" s="849"/>
      <c r="M476" s="849"/>
      <c r="N476" s="832"/>
      <c r="O476" s="832"/>
      <c r="P476" s="849">
        <v>13780</v>
      </c>
      <c r="Q476" s="849">
        <v>97579.100000000035</v>
      </c>
      <c r="R476" s="837"/>
      <c r="S476" s="850">
        <v>7.0812119013062436</v>
      </c>
    </row>
    <row r="477" spans="1:19" ht="14.4" customHeight="1" x14ac:dyDescent="0.3">
      <c r="A477" s="831" t="s">
        <v>1646</v>
      </c>
      <c r="B477" s="832" t="s">
        <v>1647</v>
      </c>
      <c r="C477" s="832" t="s">
        <v>570</v>
      </c>
      <c r="D477" s="832" t="s">
        <v>856</v>
      </c>
      <c r="E477" s="832" t="s">
        <v>1651</v>
      </c>
      <c r="F477" s="832" t="s">
        <v>1661</v>
      </c>
      <c r="G477" s="832" t="s">
        <v>1662</v>
      </c>
      <c r="H477" s="849"/>
      <c r="I477" s="849"/>
      <c r="J477" s="832"/>
      <c r="K477" s="832"/>
      <c r="L477" s="849"/>
      <c r="M477" s="849"/>
      <c r="N477" s="832"/>
      <c r="O477" s="832"/>
      <c r="P477" s="849">
        <v>700</v>
      </c>
      <c r="Q477" s="849">
        <v>5537</v>
      </c>
      <c r="R477" s="837"/>
      <c r="S477" s="850">
        <v>7.91</v>
      </c>
    </row>
    <row r="478" spans="1:19" ht="14.4" customHeight="1" x14ac:dyDescent="0.3">
      <c r="A478" s="831" t="s">
        <v>1646</v>
      </c>
      <c r="B478" s="832" t="s">
        <v>1647</v>
      </c>
      <c r="C478" s="832" t="s">
        <v>570</v>
      </c>
      <c r="D478" s="832" t="s">
        <v>856</v>
      </c>
      <c r="E478" s="832" t="s">
        <v>1651</v>
      </c>
      <c r="F478" s="832" t="s">
        <v>1663</v>
      </c>
      <c r="G478" s="832" t="s">
        <v>1664</v>
      </c>
      <c r="H478" s="849"/>
      <c r="I478" s="849"/>
      <c r="J478" s="832"/>
      <c r="K478" s="832"/>
      <c r="L478" s="849"/>
      <c r="M478" s="849"/>
      <c r="N478" s="832"/>
      <c r="O478" s="832"/>
      <c r="P478" s="849">
        <v>34072</v>
      </c>
      <c r="Q478" s="849">
        <v>180626.2</v>
      </c>
      <c r="R478" s="837"/>
      <c r="S478" s="850">
        <v>5.3013089927212969</v>
      </c>
    </row>
    <row r="479" spans="1:19" ht="14.4" customHeight="1" x14ac:dyDescent="0.3">
      <c r="A479" s="831" t="s">
        <v>1646</v>
      </c>
      <c r="B479" s="832" t="s">
        <v>1647</v>
      </c>
      <c r="C479" s="832" t="s">
        <v>570</v>
      </c>
      <c r="D479" s="832" t="s">
        <v>856</v>
      </c>
      <c r="E479" s="832" t="s">
        <v>1651</v>
      </c>
      <c r="F479" s="832" t="s">
        <v>1665</v>
      </c>
      <c r="G479" s="832" t="s">
        <v>1666</v>
      </c>
      <c r="H479" s="849"/>
      <c r="I479" s="849"/>
      <c r="J479" s="832"/>
      <c r="K479" s="832"/>
      <c r="L479" s="849"/>
      <c r="M479" s="849"/>
      <c r="N479" s="832"/>
      <c r="O479" s="832"/>
      <c r="P479" s="849">
        <v>1624</v>
      </c>
      <c r="Q479" s="849">
        <v>14843.36</v>
      </c>
      <c r="R479" s="837"/>
      <c r="S479" s="850">
        <v>9.14</v>
      </c>
    </row>
    <row r="480" spans="1:19" ht="14.4" customHeight="1" x14ac:dyDescent="0.3">
      <c r="A480" s="831" t="s">
        <v>1646</v>
      </c>
      <c r="B480" s="832" t="s">
        <v>1647</v>
      </c>
      <c r="C480" s="832" t="s">
        <v>570</v>
      </c>
      <c r="D480" s="832" t="s">
        <v>856</v>
      </c>
      <c r="E480" s="832" t="s">
        <v>1651</v>
      </c>
      <c r="F480" s="832" t="s">
        <v>1667</v>
      </c>
      <c r="G480" s="832" t="s">
        <v>1668</v>
      </c>
      <c r="H480" s="849"/>
      <c r="I480" s="849"/>
      <c r="J480" s="832"/>
      <c r="K480" s="832"/>
      <c r="L480" s="849"/>
      <c r="M480" s="849"/>
      <c r="N480" s="832"/>
      <c r="O480" s="832"/>
      <c r="P480" s="849">
        <v>1120</v>
      </c>
      <c r="Q480" s="849">
        <v>10281.6</v>
      </c>
      <c r="R480" s="837"/>
      <c r="S480" s="850">
        <v>9.18</v>
      </c>
    </row>
    <row r="481" spans="1:19" ht="14.4" customHeight="1" x14ac:dyDescent="0.3">
      <c r="A481" s="831" t="s">
        <v>1646</v>
      </c>
      <c r="B481" s="832" t="s">
        <v>1647</v>
      </c>
      <c r="C481" s="832" t="s">
        <v>570</v>
      </c>
      <c r="D481" s="832" t="s">
        <v>856</v>
      </c>
      <c r="E481" s="832" t="s">
        <v>1651</v>
      </c>
      <c r="F481" s="832" t="s">
        <v>1669</v>
      </c>
      <c r="G481" s="832" t="s">
        <v>1670</v>
      </c>
      <c r="H481" s="849"/>
      <c r="I481" s="849"/>
      <c r="J481" s="832"/>
      <c r="K481" s="832"/>
      <c r="L481" s="849"/>
      <c r="M481" s="849"/>
      <c r="N481" s="832"/>
      <c r="O481" s="832"/>
      <c r="P481" s="849">
        <v>1256</v>
      </c>
      <c r="Q481" s="849">
        <v>12773.760000000002</v>
      </c>
      <c r="R481" s="837"/>
      <c r="S481" s="850">
        <v>10.17019108280255</v>
      </c>
    </row>
    <row r="482" spans="1:19" ht="14.4" customHeight="1" x14ac:dyDescent="0.3">
      <c r="A482" s="831" t="s">
        <v>1646</v>
      </c>
      <c r="B482" s="832" t="s">
        <v>1647</v>
      </c>
      <c r="C482" s="832" t="s">
        <v>570</v>
      </c>
      <c r="D482" s="832" t="s">
        <v>856</v>
      </c>
      <c r="E482" s="832" t="s">
        <v>1651</v>
      </c>
      <c r="F482" s="832" t="s">
        <v>1675</v>
      </c>
      <c r="G482" s="832" t="s">
        <v>1676</v>
      </c>
      <c r="H482" s="849"/>
      <c r="I482" s="849"/>
      <c r="J482" s="832"/>
      <c r="K482" s="832"/>
      <c r="L482" s="849"/>
      <c r="M482" s="849"/>
      <c r="N482" s="832"/>
      <c r="O482" s="832"/>
      <c r="P482" s="849">
        <v>600</v>
      </c>
      <c r="Q482" s="849">
        <v>4656</v>
      </c>
      <c r="R482" s="837"/>
      <c r="S482" s="850">
        <v>7.76</v>
      </c>
    </row>
    <row r="483" spans="1:19" ht="14.4" customHeight="1" x14ac:dyDescent="0.3">
      <c r="A483" s="831" t="s">
        <v>1646</v>
      </c>
      <c r="B483" s="832" t="s">
        <v>1647</v>
      </c>
      <c r="C483" s="832" t="s">
        <v>570</v>
      </c>
      <c r="D483" s="832" t="s">
        <v>856</v>
      </c>
      <c r="E483" s="832" t="s">
        <v>1651</v>
      </c>
      <c r="F483" s="832" t="s">
        <v>1677</v>
      </c>
      <c r="G483" s="832" t="s">
        <v>1678</v>
      </c>
      <c r="H483" s="849"/>
      <c r="I483" s="849"/>
      <c r="J483" s="832"/>
      <c r="K483" s="832"/>
      <c r="L483" s="849"/>
      <c r="M483" s="849"/>
      <c r="N483" s="832"/>
      <c r="O483" s="832"/>
      <c r="P483" s="849">
        <v>1080</v>
      </c>
      <c r="Q483" s="849">
        <v>22313.5</v>
      </c>
      <c r="R483" s="837"/>
      <c r="S483" s="850">
        <v>20.660648148148148</v>
      </c>
    </row>
    <row r="484" spans="1:19" ht="14.4" customHeight="1" x14ac:dyDescent="0.3">
      <c r="A484" s="831" t="s">
        <v>1646</v>
      </c>
      <c r="B484" s="832" t="s">
        <v>1647</v>
      </c>
      <c r="C484" s="832" t="s">
        <v>570</v>
      </c>
      <c r="D484" s="832" t="s">
        <v>856</v>
      </c>
      <c r="E484" s="832" t="s">
        <v>1651</v>
      </c>
      <c r="F484" s="832" t="s">
        <v>1683</v>
      </c>
      <c r="G484" s="832" t="s">
        <v>1684</v>
      </c>
      <c r="H484" s="849"/>
      <c r="I484" s="849"/>
      <c r="J484" s="832"/>
      <c r="K484" s="832"/>
      <c r="L484" s="849"/>
      <c r="M484" s="849"/>
      <c r="N484" s="832"/>
      <c r="O484" s="832"/>
      <c r="P484" s="849">
        <v>31</v>
      </c>
      <c r="Q484" s="849">
        <v>61833.590000000018</v>
      </c>
      <c r="R484" s="837"/>
      <c r="S484" s="850">
        <v>1994.6319354838715</v>
      </c>
    </row>
    <row r="485" spans="1:19" ht="14.4" customHeight="1" x14ac:dyDescent="0.3">
      <c r="A485" s="831" t="s">
        <v>1646</v>
      </c>
      <c r="B485" s="832" t="s">
        <v>1647</v>
      </c>
      <c r="C485" s="832" t="s">
        <v>570</v>
      </c>
      <c r="D485" s="832" t="s">
        <v>856</v>
      </c>
      <c r="E485" s="832" t="s">
        <v>1651</v>
      </c>
      <c r="F485" s="832" t="s">
        <v>1687</v>
      </c>
      <c r="G485" s="832" t="s">
        <v>1688</v>
      </c>
      <c r="H485" s="849"/>
      <c r="I485" s="849"/>
      <c r="J485" s="832"/>
      <c r="K485" s="832"/>
      <c r="L485" s="849"/>
      <c r="M485" s="849"/>
      <c r="N485" s="832"/>
      <c r="O485" s="832"/>
      <c r="P485" s="849">
        <v>168658</v>
      </c>
      <c r="Q485" s="849">
        <v>633916.81999999983</v>
      </c>
      <c r="R485" s="837"/>
      <c r="S485" s="850">
        <v>3.7585932478743955</v>
      </c>
    </row>
    <row r="486" spans="1:19" ht="14.4" customHeight="1" x14ac:dyDescent="0.3">
      <c r="A486" s="831" t="s">
        <v>1646</v>
      </c>
      <c r="B486" s="832" t="s">
        <v>1647</v>
      </c>
      <c r="C486" s="832" t="s">
        <v>570</v>
      </c>
      <c r="D486" s="832" t="s">
        <v>856</v>
      </c>
      <c r="E486" s="832" t="s">
        <v>1651</v>
      </c>
      <c r="F486" s="832" t="s">
        <v>1699</v>
      </c>
      <c r="G486" s="832" t="s">
        <v>1700</v>
      </c>
      <c r="H486" s="849"/>
      <c r="I486" s="849"/>
      <c r="J486" s="832"/>
      <c r="K486" s="832"/>
      <c r="L486" s="849"/>
      <c r="M486" s="849"/>
      <c r="N486" s="832"/>
      <c r="O486" s="832"/>
      <c r="P486" s="849">
        <v>12085</v>
      </c>
      <c r="Q486" s="849">
        <v>245309.12000000002</v>
      </c>
      <c r="R486" s="837"/>
      <c r="S486" s="850">
        <v>20.298644600744726</v>
      </c>
    </row>
    <row r="487" spans="1:19" ht="14.4" customHeight="1" x14ac:dyDescent="0.3">
      <c r="A487" s="831" t="s">
        <v>1646</v>
      </c>
      <c r="B487" s="832" t="s">
        <v>1647</v>
      </c>
      <c r="C487" s="832" t="s">
        <v>570</v>
      </c>
      <c r="D487" s="832" t="s">
        <v>856</v>
      </c>
      <c r="E487" s="832" t="s">
        <v>1651</v>
      </c>
      <c r="F487" s="832" t="s">
        <v>1701</v>
      </c>
      <c r="G487" s="832" t="s">
        <v>1702</v>
      </c>
      <c r="H487" s="849"/>
      <c r="I487" s="849"/>
      <c r="J487" s="832"/>
      <c r="K487" s="832"/>
      <c r="L487" s="849"/>
      <c r="M487" s="849"/>
      <c r="N487" s="832"/>
      <c r="O487" s="832"/>
      <c r="P487" s="849">
        <v>600</v>
      </c>
      <c r="Q487" s="849">
        <v>3900</v>
      </c>
      <c r="R487" s="837"/>
      <c r="S487" s="850">
        <v>6.5</v>
      </c>
    </row>
    <row r="488" spans="1:19" ht="14.4" customHeight="1" x14ac:dyDescent="0.3">
      <c r="A488" s="831" t="s">
        <v>1646</v>
      </c>
      <c r="B488" s="832" t="s">
        <v>1647</v>
      </c>
      <c r="C488" s="832" t="s">
        <v>570</v>
      </c>
      <c r="D488" s="832" t="s">
        <v>856</v>
      </c>
      <c r="E488" s="832" t="s">
        <v>1651</v>
      </c>
      <c r="F488" s="832" t="s">
        <v>1708</v>
      </c>
      <c r="G488" s="832" t="s">
        <v>1709</v>
      </c>
      <c r="H488" s="849"/>
      <c r="I488" s="849"/>
      <c r="J488" s="832"/>
      <c r="K488" s="832"/>
      <c r="L488" s="849"/>
      <c r="M488" s="849"/>
      <c r="N488" s="832"/>
      <c r="O488" s="832"/>
      <c r="P488" s="849">
        <v>10887</v>
      </c>
      <c r="Q488" s="849">
        <v>216072.87999999998</v>
      </c>
      <c r="R488" s="837"/>
      <c r="S488" s="850">
        <v>19.846870579590334</v>
      </c>
    </row>
    <row r="489" spans="1:19" ht="14.4" customHeight="1" x14ac:dyDescent="0.3">
      <c r="A489" s="831" t="s">
        <v>1646</v>
      </c>
      <c r="B489" s="832" t="s">
        <v>1647</v>
      </c>
      <c r="C489" s="832" t="s">
        <v>570</v>
      </c>
      <c r="D489" s="832" t="s">
        <v>856</v>
      </c>
      <c r="E489" s="832" t="s">
        <v>1651</v>
      </c>
      <c r="F489" s="832" t="s">
        <v>1712</v>
      </c>
      <c r="G489" s="832" t="s">
        <v>1713</v>
      </c>
      <c r="H489" s="849"/>
      <c r="I489" s="849"/>
      <c r="J489" s="832"/>
      <c r="K489" s="832"/>
      <c r="L489" s="849"/>
      <c r="M489" s="849"/>
      <c r="N489" s="832"/>
      <c r="O489" s="832"/>
      <c r="P489" s="849">
        <v>1</v>
      </c>
      <c r="Q489" s="849">
        <v>8.24</v>
      </c>
      <c r="R489" s="837"/>
      <c r="S489" s="850">
        <v>8.24</v>
      </c>
    </row>
    <row r="490" spans="1:19" ht="14.4" customHeight="1" x14ac:dyDescent="0.3">
      <c r="A490" s="831" t="s">
        <v>1646</v>
      </c>
      <c r="B490" s="832" t="s">
        <v>1647</v>
      </c>
      <c r="C490" s="832" t="s">
        <v>570</v>
      </c>
      <c r="D490" s="832" t="s">
        <v>856</v>
      </c>
      <c r="E490" s="832" t="s">
        <v>1714</v>
      </c>
      <c r="F490" s="832" t="s">
        <v>1715</v>
      </c>
      <c r="G490" s="832" t="s">
        <v>1716</v>
      </c>
      <c r="H490" s="849"/>
      <c r="I490" s="849"/>
      <c r="J490" s="832"/>
      <c r="K490" s="832"/>
      <c r="L490" s="849"/>
      <c r="M490" s="849"/>
      <c r="N490" s="832"/>
      <c r="O490" s="832"/>
      <c r="P490" s="849">
        <v>2</v>
      </c>
      <c r="Q490" s="849">
        <v>74</v>
      </c>
      <c r="R490" s="837"/>
      <c r="S490" s="850">
        <v>37</v>
      </c>
    </row>
    <row r="491" spans="1:19" ht="14.4" customHeight="1" x14ac:dyDescent="0.3">
      <c r="A491" s="831" t="s">
        <v>1646</v>
      </c>
      <c r="B491" s="832" t="s">
        <v>1647</v>
      </c>
      <c r="C491" s="832" t="s">
        <v>570</v>
      </c>
      <c r="D491" s="832" t="s">
        <v>856</v>
      </c>
      <c r="E491" s="832" t="s">
        <v>1714</v>
      </c>
      <c r="F491" s="832" t="s">
        <v>1728</v>
      </c>
      <c r="G491" s="832" t="s">
        <v>1729</v>
      </c>
      <c r="H491" s="849"/>
      <c r="I491" s="849"/>
      <c r="J491" s="832"/>
      <c r="K491" s="832"/>
      <c r="L491" s="849"/>
      <c r="M491" s="849"/>
      <c r="N491" s="832"/>
      <c r="O491" s="832"/>
      <c r="P491" s="849">
        <v>35</v>
      </c>
      <c r="Q491" s="849">
        <v>71365</v>
      </c>
      <c r="R491" s="837"/>
      <c r="S491" s="850">
        <v>2039</v>
      </c>
    </row>
    <row r="492" spans="1:19" ht="14.4" customHeight="1" x14ac:dyDescent="0.3">
      <c r="A492" s="831" t="s">
        <v>1646</v>
      </c>
      <c r="B492" s="832" t="s">
        <v>1647</v>
      </c>
      <c r="C492" s="832" t="s">
        <v>570</v>
      </c>
      <c r="D492" s="832" t="s">
        <v>856</v>
      </c>
      <c r="E492" s="832" t="s">
        <v>1714</v>
      </c>
      <c r="F492" s="832" t="s">
        <v>1734</v>
      </c>
      <c r="G492" s="832" t="s">
        <v>1735</v>
      </c>
      <c r="H492" s="849"/>
      <c r="I492" s="849"/>
      <c r="J492" s="832"/>
      <c r="K492" s="832"/>
      <c r="L492" s="849"/>
      <c r="M492" s="849"/>
      <c r="N492" s="832"/>
      <c r="O492" s="832"/>
      <c r="P492" s="849">
        <v>1</v>
      </c>
      <c r="Q492" s="849">
        <v>1349</v>
      </c>
      <c r="R492" s="837"/>
      <c r="S492" s="850">
        <v>1349</v>
      </c>
    </row>
    <row r="493" spans="1:19" ht="14.4" customHeight="1" x14ac:dyDescent="0.3">
      <c r="A493" s="831" t="s">
        <v>1646</v>
      </c>
      <c r="B493" s="832" t="s">
        <v>1647</v>
      </c>
      <c r="C493" s="832" t="s">
        <v>570</v>
      </c>
      <c r="D493" s="832" t="s">
        <v>856</v>
      </c>
      <c r="E493" s="832" t="s">
        <v>1714</v>
      </c>
      <c r="F493" s="832" t="s">
        <v>1736</v>
      </c>
      <c r="G493" s="832" t="s">
        <v>1737</v>
      </c>
      <c r="H493" s="849"/>
      <c r="I493" s="849"/>
      <c r="J493" s="832"/>
      <c r="K493" s="832"/>
      <c r="L493" s="849"/>
      <c r="M493" s="849"/>
      <c r="N493" s="832"/>
      <c r="O493" s="832"/>
      <c r="P493" s="849">
        <v>16</v>
      </c>
      <c r="Q493" s="849">
        <v>22896</v>
      </c>
      <c r="R493" s="837"/>
      <c r="S493" s="850">
        <v>1431</v>
      </c>
    </row>
    <row r="494" spans="1:19" ht="14.4" customHeight="1" x14ac:dyDescent="0.3">
      <c r="A494" s="831" t="s">
        <v>1646</v>
      </c>
      <c r="B494" s="832" t="s">
        <v>1647</v>
      </c>
      <c r="C494" s="832" t="s">
        <v>570</v>
      </c>
      <c r="D494" s="832" t="s">
        <v>856</v>
      </c>
      <c r="E494" s="832" t="s">
        <v>1714</v>
      </c>
      <c r="F494" s="832" t="s">
        <v>1738</v>
      </c>
      <c r="G494" s="832" t="s">
        <v>1739</v>
      </c>
      <c r="H494" s="849"/>
      <c r="I494" s="849"/>
      <c r="J494" s="832"/>
      <c r="K494" s="832"/>
      <c r="L494" s="849"/>
      <c r="M494" s="849"/>
      <c r="N494" s="832"/>
      <c r="O494" s="832"/>
      <c r="P494" s="849">
        <v>13</v>
      </c>
      <c r="Q494" s="849">
        <v>24856</v>
      </c>
      <c r="R494" s="837"/>
      <c r="S494" s="850">
        <v>1912</v>
      </c>
    </row>
    <row r="495" spans="1:19" ht="14.4" customHeight="1" x14ac:dyDescent="0.3">
      <c r="A495" s="831" t="s">
        <v>1646</v>
      </c>
      <c r="B495" s="832" t="s">
        <v>1647</v>
      </c>
      <c r="C495" s="832" t="s">
        <v>570</v>
      </c>
      <c r="D495" s="832" t="s">
        <v>856</v>
      </c>
      <c r="E495" s="832" t="s">
        <v>1714</v>
      </c>
      <c r="F495" s="832" t="s">
        <v>1742</v>
      </c>
      <c r="G495" s="832" t="s">
        <v>1743</v>
      </c>
      <c r="H495" s="849"/>
      <c r="I495" s="849"/>
      <c r="J495" s="832"/>
      <c r="K495" s="832"/>
      <c r="L495" s="849"/>
      <c r="M495" s="849"/>
      <c r="N495" s="832"/>
      <c r="O495" s="832"/>
      <c r="P495" s="849">
        <v>23</v>
      </c>
      <c r="Q495" s="849">
        <v>27899</v>
      </c>
      <c r="R495" s="837"/>
      <c r="S495" s="850">
        <v>1213</v>
      </c>
    </row>
    <row r="496" spans="1:19" ht="14.4" customHeight="1" x14ac:dyDescent="0.3">
      <c r="A496" s="831" t="s">
        <v>1646</v>
      </c>
      <c r="B496" s="832" t="s">
        <v>1647</v>
      </c>
      <c r="C496" s="832" t="s">
        <v>570</v>
      </c>
      <c r="D496" s="832" t="s">
        <v>856</v>
      </c>
      <c r="E496" s="832" t="s">
        <v>1714</v>
      </c>
      <c r="F496" s="832" t="s">
        <v>1744</v>
      </c>
      <c r="G496" s="832" t="s">
        <v>1745</v>
      </c>
      <c r="H496" s="849"/>
      <c r="I496" s="849"/>
      <c r="J496" s="832"/>
      <c r="K496" s="832"/>
      <c r="L496" s="849"/>
      <c r="M496" s="849"/>
      <c r="N496" s="832"/>
      <c r="O496" s="832"/>
      <c r="P496" s="849">
        <v>1</v>
      </c>
      <c r="Q496" s="849">
        <v>1609</v>
      </c>
      <c r="R496" s="837"/>
      <c r="S496" s="850">
        <v>1609</v>
      </c>
    </row>
    <row r="497" spans="1:19" ht="14.4" customHeight="1" x14ac:dyDescent="0.3">
      <c r="A497" s="831" t="s">
        <v>1646</v>
      </c>
      <c r="B497" s="832" t="s">
        <v>1647</v>
      </c>
      <c r="C497" s="832" t="s">
        <v>570</v>
      </c>
      <c r="D497" s="832" t="s">
        <v>856</v>
      </c>
      <c r="E497" s="832" t="s">
        <v>1714</v>
      </c>
      <c r="F497" s="832" t="s">
        <v>1746</v>
      </c>
      <c r="G497" s="832" t="s">
        <v>1747</v>
      </c>
      <c r="H497" s="849"/>
      <c r="I497" s="849"/>
      <c r="J497" s="832"/>
      <c r="K497" s="832"/>
      <c r="L497" s="849"/>
      <c r="M497" s="849"/>
      <c r="N497" s="832"/>
      <c r="O497" s="832"/>
      <c r="P497" s="849">
        <v>31</v>
      </c>
      <c r="Q497" s="849">
        <v>21142</v>
      </c>
      <c r="R497" s="837"/>
      <c r="S497" s="850">
        <v>682</v>
      </c>
    </row>
    <row r="498" spans="1:19" ht="14.4" customHeight="1" x14ac:dyDescent="0.3">
      <c r="A498" s="831" t="s">
        <v>1646</v>
      </c>
      <c r="B498" s="832" t="s">
        <v>1647</v>
      </c>
      <c r="C498" s="832" t="s">
        <v>570</v>
      </c>
      <c r="D498" s="832" t="s">
        <v>856</v>
      </c>
      <c r="E498" s="832" t="s">
        <v>1714</v>
      </c>
      <c r="F498" s="832" t="s">
        <v>1748</v>
      </c>
      <c r="G498" s="832" t="s">
        <v>1749</v>
      </c>
      <c r="H498" s="849"/>
      <c r="I498" s="849"/>
      <c r="J498" s="832"/>
      <c r="K498" s="832"/>
      <c r="L498" s="849"/>
      <c r="M498" s="849"/>
      <c r="N498" s="832"/>
      <c r="O498" s="832"/>
      <c r="P498" s="849">
        <v>45</v>
      </c>
      <c r="Q498" s="849">
        <v>32265</v>
      </c>
      <c r="R498" s="837"/>
      <c r="S498" s="850">
        <v>717</v>
      </c>
    </row>
    <row r="499" spans="1:19" ht="14.4" customHeight="1" x14ac:dyDescent="0.3">
      <c r="A499" s="831" t="s">
        <v>1646</v>
      </c>
      <c r="B499" s="832" t="s">
        <v>1647</v>
      </c>
      <c r="C499" s="832" t="s">
        <v>570</v>
      </c>
      <c r="D499" s="832" t="s">
        <v>856</v>
      </c>
      <c r="E499" s="832" t="s">
        <v>1714</v>
      </c>
      <c r="F499" s="832" t="s">
        <v>1750</v>
      </c>
      <c r="G499" s="832" t="s">
        <v>1751</v>
      </c>
      <c r="H499" s="849"/>
      <c r="I499" s="849"/>
      <c r="J499" s="832"/>
      <c r="K499" s="832"/>
      <c r="L499" s="849"/>
      <c r="M499" s="849"/>
      <c r="N499" s="832"/>
      <c r="O499" s="832"/>
      <c r="P499" s="849">
        <v>20</v>
      </c>
      <c r="Q499" s="849">
        <v>52760</v>
      </c>
      <c r="R499" s="837"/>
      <c r="S499" s="850">
        <v>2638</v>
      </c>
    </row>
    <row r="500" spans="1:19" ht="14.4" customHeight="1" x14ac:dyDescent="0.3">
      <c r="A500" s="831" t="s">
        <v>1646</v>
      </c>
      <c r="B500" s="832" t="s">
        <v>1647</v>
      </c>
      <c r="C500" s="832" t="s">
        <v>570</v>
      </c>
      <c r="D500" s="832" t="s">
        <v>856</v>
      </c>
      <c r="E500" s="832" t="s">
        <v>1714</v>
      </c>
      <c r="F500" s="832" t="s">
        <v>1752</v>
      </c>
      <c r="G500" s="832" t="s">
        <v>1753</v>
      </c>
      <c r="H500" s="849"/>
      <c r="I500" s="849"/>
      <c r="J500" s="832"/>
      <c r="K500" s="832"/>
      <c r="L500" s="849"/>
      <c r="M500" s="849"/>
      <c r="N500" s="832"/>
      <c r="O500" s="832"/>
      <c r="P500" s="849">
        <v>609</v>
      </c>
      <c r="Q500" s="849">
        <v>1111425</v>
      </c>
      <c r="R500" s="837"/>
      <c r="S500" s="850">
        <v>1825</v>
      </c>
    </row>
    <row r="501" spans="1:19" ht="14.4" customHeight="1" x14ac:dyDescent="0.3">
      <c r="A501" s="831" t="s">
        <v>1646</v>
      </c>
      <c r="B501" s="832" t="s">
        <v>1647</v>
      </c>
      <c r="C501" s="832" t="s">
        <v>570</v>
      </c>
      <c r="D501" s="832" t="s">
        <v>856</v>
      </c>
      <c r="E501" s="832" t="s">
        <v>1714</v>
      </c>
      <c r="F501" s="832" t="s">
        <v>1754</v>
      </c>
      <c r="G501" s="832" t="s">
        <v>1755</v>
      </c>
      <c r="H501" s="849"/>
      <c r="I501" s="849"/>
      <c r="J501" s="832"/>
      <c r="K501" s="832"/>
      <c r="L501" s="849"/>
      <c r="M501" s="849"/>
      <c r="N501" s="832"/>
      <c r="O501" s="832"/>
      <c r="P501" s="849">
        <v>23</v>
      </c>
      <c r="Q501" s="849">
        <v>9867</v>
      </c>
      <c r="R501" s="837"/>
      <c r="S501" s="850">
        <v>429</v>
      </c>
    </row>
    <row r="502" spans="1:19" ht="14.4" customHeight="1" x14ac:dyDescent="0.3">
      <c r="A502" s="831" t="s">
        <v>1646</v>
      </c>
      <c r="B502" s="832" t="s">
        <v>1647</v>
      </c>
      <c r="C502" s="832" t="s">
        <v>570</v>
      </c>
      <c r="D502" s="832" t="s">
        <v>856</v>
      </c>
      <c r="E502" s="832" t="s">
        <v>1714</v>
      </c>
      <c r="F502" s="832" t="s">
        <v>1756</v>
      </c>
      <c r="G502" s="832" t="s">
        <v>1757</v>
      </c>
      <c r="H502" s="849"/>
      <c r="I502" s="849"/>
      <c r="J502" s="832"/>
      <c r="K502" s="832"/>
      <c r="L502" s="849"/>
      <c r="M502" s="849"/>
      <c r="N502" s="832"/>
      <c r="O502" s="832"/>
      <c r="P502" s="849">
        <v>50</v>
      </c>
      <c r="Q502" s="849">
        <v>176000</v>
      </c>
      <c r="R502" s="837"/>
      <c r="S502" s="850">
        <v>3520</v>
      </c>
    </row>
    <row r="503" spans="1:19" ht="14.4" customHeight="1" x14ac:dyDescent="0.3">
      <c r="A503" s="831" t="s">
        <v>1646</v>
      </c>
      <c r="B503" s="832" t="s">
        <v>1647</v>
      </c>
      <c r="C503" s="832" t="s">
        <v>570</v>
      </c>
      <c r="D503" s="832" t="s">
        <v>856</v>
      </c>
      <c r="E503" s="832" t="s">
        <v>1714</v>
      </c>
      <c r="F503" s="832" t="s">
        <v>1768</v>
      </c>
      <c r="G503" s="832" t="s">
        <v>1769</v>
      </c>
      <c r="H503" s="849"/>
      <c r="I503" s="849"/>
      <c r="J503" s="832"/>
      <c r="K503" s="832"/>
      <c r="L503" s="849"/>
      <c r="M503" s="849"/>
      <c r="N503" s="832"/>
      <c r="O503" s="832"/>
      <c r="P503" s="849">
        <v>11</v>
      </c>
      <c r="Q503" s="849">
        <v>4807</v>
      </c>
      <c r="R503" s="837"/>
      <c r="S503" s="850">
        <v>437</v>
      </c>
    </row>
    <row r="504" spans="1:19" ht="14.4" customHeight="1" x14ac:dyDescent="0.3">
      <c r="A504" s="831" t="s">
        <v>1646</v>
      </c>
      <c r="B504" s="832" t="s">
        <v>1647</v>
      </c>
      <c r="C504" s="832" t="s">
        <v>570</v>
      </c>
      <c r="D504" s="832" t="s">
        <v>856</v>
      </c>
      <c r="E504" s="832" t="s">
        <v>1714</v>
      </c>
      <c r="F504" s="832" t="s">
        <v>1772</v>
      </c>
      <c r="G504" s="832" t="s">
        <v>1773</v>
      </c>
      <c r="H504" s="849"/>
      <c r="I504" s="849"/>
      <c r="J504" s="832"/>
      <c r="K504" s="832"/>
      <c r="L504" s="849"/>
      <c r="M504" s="849"/>
      <c r="N504" s="832"/>
      <c r="O504" s="832"/>
      <c r="P504" s="849">
        <v>237</v>
      </c>
      <c r="Q504" s="849">
        <v>318054</v>
      </c>
      <c r="R504" s="837"/>
      <c r="S504" s="850">
        <v>1342</v>
      </c>
    </row>
    <row r="505" spans="1:19" ht="14.4" customHeight="1" x14ac:dyDescent="0.3">
      <c r="A505" s="831" t="s">
        <v>1646</v>
      </c>
      <c r="B505" s="832" t="s">
        <v>1647</v>
      </c>
      <c r="C505" s="832" t="s">
        <v>570</v>
      </c>
      <c r="D505" s="832" t="s">
        <v>856</v>
      </c>
      <c r="E505" s="832" t="s">
        <v>1714</v>
      </c>
      <c r="F505" s="832" t="s">
        <v>1774</v>
      </c>
      <c r="G505" s="832" t="s">
        <v>1775</v>
      </c>
      <c r="H505" s="849"/>
      <c r="I505" s="849"/>
      <c r="J505" s="832"/>
      <c r="K505" s="832"/>
      <c r="L505" s="849"/>
      <c r="M505" s="849"/>
      <c r="N505" s="832"/>
      <c r="O505" s="832"/>
      <c r="P505" s="849">
        <v>75</v>
      </c>
      <c r="Q505" s="849">
        <v>38175</v>
      </c>
      <c r="R505" s="837"/>
      <c r="S505" s="850">
        <v>509</v>
      </c>
    </row>
    <row r="506" spans="1:19" ht="14.4" customHeight="1" x14ac:dyDescent="0.3">
      <c r="A506" s="831" t="s">
        <v>1646</v>
      </c>
      <c r="B506" s="832" t="s">
        <v>1647</v>
      </c>
      <c r="C506" s="832" t="s">
        <v>570</v>
      </c>
      <c r="D506" s="832" t="s">
        <v>856</v>
      </c>
      <c r="E506" s="832" t="s">
        <v>1714</v>
      </c>
      <c r="F506" s="832" t="s">
        <v>1776</v>
      </c>
      <c r="G506" s="832" t="s">
        <v>1777</v>
      </c>
      <c r="H506" s="849"/>
      <c r="I506" s="849"/>
      <c r="J506" s="832"/>
      <c r="K506" s="832"/>
      <c r="L506" s="849"/>
      <c r="M506" s="849"/>
      <c r="N506" s="832"/>
      <c r="O506" s="832"/>
      <c r="P506" s="849">
        <v>2</v>
      </c>
      <c r="Q506" s="849">
        <v>4660</v>
      </c>
      <c r="R506" s="837"/>
      <c r="S506" s="850">
        <v>2330</v>
      </c>
    </row>
    <row r="507" spans="1:19" ht="14.4" customHeight="1" x14ac:dyDescent="0.3">
      <c r="A507" s="831" t="s">
        <v>1646</v>
      </c>
      <c r="B507" s="832" t="s">
        <v>1647</v>
      </c>
      <c r="C507" s="832" t="s">
        <v>570</v>
      </c>
      <c r="D507" s="832" t="s">
        <v>856</v>
      </c>
      <c r="E507" s="832" t="s">
        <v>1714</v>
      </c>
      <c r="F507" s="832" t="s">
        <v>1778</v>
      </c>
      <c r="G507" s="832" t="s">
        <v>1779</v>
      </c>
      <c r="H507" s="849"/>
      <c r="I507" s="849"/>
      <c r="J507" s="832"/>
      <c r="K507" s="832"/>
      <c r="L507" s="849"/>
      <c r="M507" s="849"/>
      <c r="N507" s="832"/>
      <c r="O507" s="832"/>
      <c r="P507" s="849">
        <v>23</v>
      </c>
      <c r="Q507" s="849">
        <v>60858</v>
      </c>
      <c r="R507" s="837"/>
      <c r="S507" s="850">
        <v>2646</v>
      </c>
    </row>
    <row r="508" spans="1:19" ht="14.4" customHeight="1" x14ac:dyDescent="0.3">
      <c r="A508" s="831" t="s">
        <v>1646</v>
      </c>
      <c r="B508" s="832" t="s">
        <v>1647</v>
      </c>
      <c r="C508" s="832" t="s">
        <v>570</v>
      </c>
      <c r="D508" s="832" t="s">
        <v>856</v>
      </c>
      <c r="E508" s="832" t="s">
        <v>1714</v>
      </c>
      <c r="F508" s="832" t="s">
        <v>1796</v>
      </c>
      <c r="G508" s="832" t="s">
        <v>1797</v>
      </c>
      <c r="H508" s="849"/>
      <c r="I508" s="849"/>
      <c r="J508" s="832"/>
      <c r="K508" s="832"/>
      <c r="L508" s="849"/>
      <c r="M508" s="849"/>
      <c r="N508" s="832"/>
      <c r="O508" s="832"/>
      <c r="P508" s="849">
        <v>23</v>
      </c>
      <c r="Q508" s="849">
        <v>16537</v>
      </c>
      <c r="R508" s="837"/>
      <c r="S508" s="850">
        <v>719</v>
      </c>
    </row>
    <row r="509" spans="1:19" ht="14.4" customHeight="1" x14ac:dyDescent="0.3">
      <c r="A509" s="831" t="s">
        <v>1646</v>
      </c>
      <c r="B509" s="832" t="s">
        <v>1647</v>
      </c>
      <c r="C509" s="832" t="s">
        <v>570</v>
      </c>
      <c r="D509" s="832" t="s">
        <v>856</v>
      </c>
      <c r="E509" s="832" t="s">
        <v>1714</v>
      </c>
      <c r="F509" s="832" t="s">
        <v>1802</v>
      </c>
      <c r="G509" s="832" t="s">
        <v>1803</v>
      </c>
      <c r="H509" s="849"/>
      <c r="I509" s="849"/>
      <c r="J509" s="832"/>
      <c r="K509" s="832"/>
      <c r="L509" s="849"/>
      <c r="M509" s="849"/>
      <c r="N509" s="832"/>
      <c r="O509" s="832"/>
      <c r="P509" s="849">
        <v>1</v>
      </c>
      <c r="Q509" s="849">
        <v>671</v>
      </c>
      <c r="R509" s="837"/>
      <c r="S509" s="850">
        <v>671</v>
      </c>
    </row>
    <row r="510" spans="1:19" ht="14.4" customHeight="1" x14ac:dyDescent="0.3">
      <c r="A510" s="831" t="s">
        <v>1646</v>
      </c>
      <c r="B510" s="832" t="s">
        <v>1647</v>
      </c>
      <c r="C510" s="832" t="s">
        <v>570</v>
      </c>
      <c r="D510" s="832" t="s">
        <v>1643</v>
      </c>
      <c r="E510" s="832" t="s">
        <v>1651</v>
      </c>
      <c r="F510" s="832" t="s">
        <v>1654</v>
      </c>
      <c r="G510" s="832" t="s">
        <v>1655</v>
      </c>
      <c r="H510" s="849"/>
      <c r="I510" s="849"/>
      <c r="J510" s="832"/>
      <c r="K510" s="832"/>
      <c r="L510" s="849"/>
      <c r="M510" s="849"/>
      <c r="N510" s="832"/>
      <c r="O510" s="832"/>
      <c r="P510" s="849">
        <v>1309</v>
      </c>
      <c r="Q510" s="849">
        <v>3377.22</v>
      </c>
      <c r="R510" s="837"/>
      <c r="S510" s="850">
        <v>2.5799999999999996</v>
      </c>
    </row>
    <row r="511" spans="1:19" ht="14.4" customHeight="1" x14ac:dyDescent="0.3">
      <c r="A511" s="831" t="s">
        <v>1646</v>
      </c>
      <c r="B511" s="832" t="s">
        <v>1647</v>
      </c>
      <c r="C511" s="832" t="s">
        <v>570</v>
      </c>
      <c r="D511" s="832" t="s">
        <v>1643</v>
      </c>
      <c r="E511" s="832" t="s">
        <v>1651</v>
      </c>
      <c r="F511" s="832" t="s">
        <v>1656</v>
      </c>
      <c r="G511" s="832" t="s">
        <v>1657</v>
      </c>
      <c r="H511" s="849"/>
      <c r="I511" s="849"/>
      <c r="J511" s="832"/>
      <c r="K511" s="832"/>
      <c r="L511" s="849"/>
      <c r="M511" s="849"/>
      <c r="N511" s="832"/>
      <c r="O511" s="832"/>
      <c r="P511" s="849">
        <v>180</v>
      </c>
      <c r="Q511" s="849">
        <v>1294.2</v>
      </c>
      <c r="R511" s="837"/>
      <c r="S511" s="850">
        <v>7.19</v>
      </c>
    </row>
    <row r="512" spans="1:19" ht="14.4" customHeight="1" x14ac:dyDescent="0.3">
      <c r="A512" s="831" t="s">
        <v>1646</v>
      </c>
      <c r="B512" s="832" t="s">
        <v>1647</v>
      </c>
      <c r="C512" s="832" t="s">
        <v>570</v>
      </c>
      <c r="D512" s="832" t="s">
        <v>1643</v>
      </c>
      <c r="E512" s="832" t="s">
        <v>1651</v>
      </c>
      <c r="F512" s="832" t="s">
        <v>1663</v>
      </c>
      <c r="G512" s="832" t="s">
        <v>1664</v>
      </c>
      <c r="H512" s="849"/>
      <c r="I512" s="849"/>
      <c r="J512" s="832"/>
      <c r="K512" s="832"/>
      <c r="L512" s="849"/>
      <c r="M512" s="849"/>
      <c r="N512" s="832"/>
      <c r="O512" s="832"/>
      <c r="P512" s="849">
        <v>4583</v>
      </c>
      <c r="Q512" s="849">
        <v>24427.39</v>
      </c>
      <c r="R512" s="837"/>
      <c r="S512" s="850">
        <v>5.33</v>
      </c>
    </row>
    <row r="513" spans="1:19" ht="14.4" customHeight="1" x14ac:dyDescent="0.3">
      <c r="A513" s="831" t="s">
        <v>1646</v>
      </c>
      <c r="B513" s="832" t="s">
        <v>1647</v>
      </c>
      <c r="C513" s="832" t="s">
        <v>570</v>
      </c>
      <c r="D513" s="832" t="s">
        <v>1643</v>
      </c>
      <c r="E513" s="832" t="s">
        <v>1651</v>
      </c>
      <c r="F513" s="832" t="s">
        <v>1665</v>
      </c>
      <c r="G513" s="832" t="s">
        <v>1666</v>
      </c>
      <c r="H513" s="849"/>
      <c r="I513" s="849"/>
      <c r="J513" s="832"/>
      <c r="K513" s="832"/>
      <c r="L513" s="849"/>
      <c r="M513" s="849"/>
      <c r="N513" s="832"/>
      <c r="O513" s="832"/>
      <c r="P513" s="849">
        <v>306</v>
      </c>
      <c r="Q513" s="849">
        <v>2796.84</v>
      </c>
      <c r="R513" s="837"/>
      <c r="S513" s="850">
        <v>9.14</v>
      </c>
    </row>
    <row r="514" spans="1:19" ht="14.4" customHeight="1" x14ac:dyDescent="0.3">
      <c r="A514" s="831" t="s">
        <v>1646</v>
      </c>
      <c r="B514" s="832" t="s">
        <v>1647</v>
      </c>
      <c r="C514" s="832" t="s">
        <v>570</v>
      </c>
      <c r="D514" s="832" t="s">
        <v>1643</v>
      </c>
      <c r="E514" s="832" t="s">
        <v>1651</v>
      </c>
      <c r="F514" s="832" t="s">
        <v>1667</v>
      </c>
      <c r="G514" s="832" t="s">
        <v>1668</v>
      </c>
      <c r="H514" s="849"/>
      <c r="I514" s="849"/>
      <c r="J514" s="832"/>
      <c r="K514" s="832"/>
      <c r="L514" s="849"/>
      <c r="M514" s="849"/>
      <c r="N514" s="832"/>
      <c r="O514" s="832"/>
      <c r="P514" s="849">
        <v>1694</v>
      </c>
      <c r="Q514" s="849">
        <v>15550.92</v>
      </c>
      <c r="R514" s="837"/>
      <c r="S514" s="850">
        <v>9.18</v>
      </c>
    </row>
    <row r="515" spans="1:19" ht="14.4" customHeight="1" x14ac:dyDescent="0.3">
      <c r="A515" s="831" t="s">
        <v>1646</v>
      </c>
      <c r="B515" s="832" t="s">
        <v>1647</v>
      </c>
      <c r="C515" s="832" t="s">
        <v>570</v>
      </c>
      <c r="D515" s="832" t="s">
        <v>1643</v>
      </c>
      <c r="E515" s="832" t="s">
        <v>1651</v>
      </c>
      <c r="F515" s="832" t="s">
        <v>1687</v>
      </c>
      <c r="G515" s="832" t="s">
        <v>1688</v>
      </c>
      <c r="H515" s="849"/>
      <c r="I515" s="849"/>
      <c r="J515" s="832"/>
      <c r="K515" s="832"/>
      <c r="L515" s="849"/>
      <c r="M515" s="849"/>
      <c r="N515" s="832"/>
      <c r="O515" s="832"/>
      <c r="P515" s="849">
        <v>46469</v>
      </c>
      <c r="Q515" s="849">
        <v>174258.75</v>
      </c>
      <c r="R515" s="837"/>
      <c r="S515" s="850">
        <v>3.75</v>
      </c>
    </row>
    <row r="516" spans="1:19" ht="14.4" customHeight="1" x14ac:dyDescent="0.3">
      <c r="A516" s="831" t="s">
        <v>1646</v>
      </c>
      <c r="B516" s="832" t="s">
        <v>1647</v>
      </c>
      <c r="C516" s="832" t="s">
        <v>570</v>
      </c>
      <c r="D516" s="832" t="s">
        <v>1643</v>
      </c>
      <c r="E516" s="832" t="s">
        <v>1651</v>
      </c>
      <c r="F516" s="832" t="s">
        <v>1697</v>
      </c>
      <c r="G516" s="832" t="s">
        <v>1698</v>
      </c>
      <c r="H516" s="849"/>
      <c r="I516" s="849"/>
      <c r="J516" s="832"/>
      <c r="K516" s="832"/>
      <c r="L516" s="849"/>
      <c r="M516" s="849"/>
      <c r="N516" s="832"/>
      <c r="O516" s="832"/>
      <c r="P516" s="849">
        <v>794</v>
      </c>
      <c r="Q516" s="849">
        <v>126158.66</v>
      </c>
      <c r="R516" s="837"/>
      <c r="S516" s="850">
        <v>158.89000000000001</v>
      </c>
    </row>
    <row r="517" spans="1:19" ht="14.4" customHeight="1" x14ac:dyDescent="0.3">
      <c r="A517" s="831" t="s">
        <v>1646</v>
      </c>
      <c r="B517" s="832" t="s">
        <v>1647</v>
      </c>
      <c r="C517" s="832" t="s">
        <v>570</v>
      </c>
      <c r="D517" s="832" t="s">
        <v>1643</v>
      </c>
      <c r="E517" s="832" t="s">
        <v>1651</v>
      </c>
      <c r="F517" s="832" t="s">
        <v>1699</v>
      </c>
      <c r="G517" s="832" t="s">
        <v>1700</v>
      </c>
      <c r="H517" s="849"/>
      <c r="I517" s="849"/>
      <c r="J517" s="832"/>
      <c r="K517" s="832"/>
      <c r="L517" s="849"/>
      <c r="M517" s="849"/>
      <c r="N517" s="832"/>
      <c r="O517" s="832"/>
      <c r="P517" s="849">
        <v>8150</v>
      </c>
      <c r="Q517" s="849">
        <v>168667</v>
      </c>
      <c r="R517" s="837"/>
      <c r="S517" s="850">
        <v>20.695337423312882</v>
      </c>
    </row>
    <row r="518" spans="1:19" ht="14.4" customHeight="1" x14ac:dyDescent="0.3">
      <c r="A518" s="831" t="s">
        <v>1646</v>
      </c>
      <c r="B518" s="832" t="s">
        <v>1647</v>
      </c>
      <c r="C518" s="832" t="s">
        <v>570</v>
      </c>
      <c r="D518" s="832" t="s">
        <v>1643</v>
      </c>
      <c r="E518" s="832" t="s">
        <v>1714</v>
      </c>
      <c r="F518" s="832" t="s">
        <v>1728</v>
      </c>
      <c r="G518" s="832" t="s">
        <v>1729</v>
      </c>
      <c r="H518" s="849"/>
      <c r="I518" s="849"/>
      <c r="J518" s="832"/>
      <c r="K518" s="832"/>
      <c r="L518" s="849"/>
      <c r="M518" s="849"/>
      <c r="N518" s="832"/>
      <c r="O518" s="832"/>
      <c r="P518" s="849">
        <v>6</v>
      </c>
      <c r="Q518" s="849">
        <v>12234</v>
      </c>
      <c r="R518" s="837"/>
      <c r="S518" s="850">
        <v>2039</v>
      </c>
    </row>
    <row r="519" spans="1:19" ht="14.4" customHeight="1" x14ac:dyDescent="0.3">
      <c r="A519" s="831" t="s">
        <v>1646</v>
      </c>
      <c r="B519" s="832" t="s">
        <v>1647</v>
      </c>
      <c r="C519" s="832" t="s">
        <v>570</v>
      </c>
      <c r="D519" s="832" t="s">
        <v>1643</v>
      </c>
      <c r="E519" s="832" t="s">
        <v>1714</v>
      </c>
      <c r="F519" s="832" t="s">
        <v>1736</v>
      </c>
      <c r="G519" s="832" t="s">
        <v>1737</v>
      </c>
      <c r="H519" s="849"/>
      <c r="I519" s="849"/>
      <c r="J519" s="832"/>
      <c r="K519" s="832"/>
      <c r="L519" s="849"/>
      <c r="M519" s="849"/>
      <c r="N519" s="832"/>
      <c r="O519" s="832"/>
      <c r="P519" s="849">
        <v>5</v>
      </c>
      <c r="Q519" s="849">
        <v>7155</v>
      </c>
      <c r="R519" s="837"/>
      <c r="S519" s="850">
        <v>1431</v>
      </c>
    </row>
    <row r="520" spans="1:19" ht="14.4" customHeight="1" x14ac:dyDescent="0.3">
      <c r="A520" s="831" t="s">
        <v>1646</v>
      </c>
      <c r="B520" s="832" t="s">
        <v>1647</v>
      </c>
      <c r="C520" s="832" t="s">
        <v>570</v>
      </c>
      <c r="D520" s="832" t="s">
        <v>1643</v>
      </c>
      <c r="E520" s="832" t="s">
        <v>1714</v>
      </c>
      <c r="F520" s="832" t="s">
        <v>1738</v>
      </c>
      <c r="G520" s="832" t="s">
        <v>1739</v>
      </c>
      <c r="H520" s="849"/>
      <c r="I520" s="849"/>
      <c r="J520" s="832"/>
      <c r="K520" s="832"/>
      <c r="L520" s="849"/>
      <c r="M520" s="849"/>
      <c r="N520" s="832"/>
      <c r="O520" s="832"/>
      <c r="P520" s="849">
        <v>8</v>
      </c>
      <c r="Q520" s="849">
        <v>15296</v>
      </c>
      <c r="R520" s="837"/>
      <c r="S520" s="850">
        <v>1912</v>
      </c>
    </row>
    <row r="521" spans="1:19" ht="14.4" customHeight="1" x14ac:dyDescent="0.3">
      <c r="A521" s="831" t="s">
        <v>1646</v>
      </c>
      <c r="B521" s="832" t="s">
        <v>1647</v>
      </c>
      <c r="C521" s="832" t="s">
        <v>570</v>
      </c>
      <c r="D521" s="832" t="s">
        <v>1643</v>
      </c>
      <c r="E521" s="832" t="s">
        <v>1714</v>
      </c>
      <c r="F521" s="832" t="s">
        <v>1742</v>
      </c>
      <c r="G521" s="832" t="s">
        <v>1743</v>
      </c>
      <c r="H521" s="849"/>
      <c r="I521" s="849"/>
      <c r="J521" s="832"/>
      <c r="K521" s="832"/>
      <c r="L521" s="849"/>
      <c r="M521" s="849"/>
      <c r="N521" s="832"/>
      <c r="O521" s="832"/>
      <c r="P521" s="849">
        <v>4</v>
      </c>
      <c r="Q521" s="849">
        <v>4852</v>
      </c>
      <c r="R521" s="837"/>
      <c r="S521" s="850">
        <v>1213</v>
      </c>
    </row>
    <row r="522" spans="1:19" ht="14.4" customHeight="1" x14ac:dyDescent="0.3">
      <c r="A522" s="831" t="s">
        <v>1646</v>
      </c>
      <c r="B522" s="832" t="s">
        <v>1647</v>
      </c>
      <c r="C522" s="832" t="s">
        <v>570</v>
      </c>
      <c r="D522" s="832" t="s">
        <v>1643</v>
      </c>
      <c r="E522" s="832" t="s">
        <v>1714</v>
      </c>
      <c r="F522" s="832" t="s">
        <v>1748</v>
      </c>
      <c r="G522" s="832" t="s">
        <v>1749</v>
      </c>
      <c r="H522" s="849"/>
      <c r="I522" s="849"/>
      <c r="J522" s="832"/>
      <c r="K522" s="832"/>
      <c r="L522" s="849"/>
      <c r="M522" s="849"/>
      <c r="N522" s="832"/>
      <c r="O522" s="832"/>
      <c r="P522" s="849">
        <v>12</v>
      </c>
      <c r="Q522" s="849">
        <v>8604</v>
      </c>
      <c r="R522" s="837"/>
      <c r="S522" s="850">
        <v>717</v>
      </c>
    </row>
    <row r="523" spans="1:19" ht="14.4" customHeight="1" x14ac:dyDescent="0.3">
      <c r="A523" s="831" t="s">
        <v>1646</v>
      </c>
      <c r="B523" s="832" t="s">
        <v>1647</v>
      </c>
      <c r="C523" s="832" t="s">
        <v>570</v>
      </c>
      <c r="D523" s="832" t="s">
        <v>1643</v>
      </c>
      <c r="E523" s="832" t="s">
        <v>1714</v>
      </c>
      <c r="F523" s="832" t="s">
        <v>1750</v>
      </c>
      <c r="G523" s="832" t="s">
        <v>1751</v>
      </c>
      <c r="H523" s="849"/>
      <c r="I523" s="849"/>
      <c r="J523" s="832"/>
      <c r="K523" s="832"/>
      <c r="L523" s="849"/>
      <c r="M523" s="849"/>
      <c r="N523" s="832"/>
      <c r="O523" s="832"/>
      <c r="P523" s="849">
        <v>1</v>
      </c>
      <c r="Q523" s="849">
        <v>2638</v>
      </c>
      <c r="R523" s="837"/>
      <c r="S523" s="850">
        <v>2638</v>
      </c>
    </row>
    <row r="524" spans="1:19" ht="14.4" customHeight="1" x14ac:dyDescent="0.3">
      <c r="A524" s="831" t="s">
        <v>1646</v>
      </c>
      <c r="B524" s="832" t="s">
        <v>1647</v>
      </c>
      <c r="C524" s="832" t="s">
        <v>570</v>
      </c>
      <c r="D524" s="832" t="s">
        <v>1643</v>
      </c>
      <c r="E524" s="832" t="s">
        <v>1714</v>
      </c>
      <c r="F524" s="832" t="s">
        <v>1752</v>
      </c>
      <c r="G524" s="832" t="s">
        <v>1753</v>
      </c>
      <c r="H524" s="849"/>
      <c r="I524" s="849"/>
      <c r="J524" s="832"/>
      <c r="K524" s="832"/>
      <c r="L524" s="849"/>
      <c r="M524" s="849"/>
      <c r="N524" s="832"/>
      <c r="O524" s="832"/>
      <c r="P524" s="849">
        <v>131</v>
      </c>
      <c r="Q524" s="849">
        <v>239075</v>
      </c>
      <c r="R524" s="837"/>
      <c r="S524" s="850">
        <v>1825</v>
      </c>
    </row>
    <row r="525" spans="1:19" ht="14.4" customHeight="1" x14ac:dyDescent="0.3">
      <c r="A525" s="831" t="s">
        <v>1646</v>
      </c>
      <c r="B525" s="832" t="s">
        <v>1647</v>
      </c>
      <c r="C525" s="832" t="s">
        <v>570</v>
      </c>
      <c r="D525" s="832" t="s">
        <v>1643</v>
      </c>
      <c r="E525" s="832" t="s">
        <v>1714</v>
      </c>
      <c r="F525" s="832" t="s">
        <v>1754</v>
      </c>
      <c r="G525" s="832" t="s">
        <v>1755</v>
      </c>
      <c r="H525" s="849"/>
      <c r="I525" s="849"/>
      <c r="J525" s="832"/>
      <c r="K525" s="832"/>
      <c r="L525" s="849"/>
      <c r="M525" s="849"/>
      <c r="N525" s="832"/>
      <c r="O525" s="832"/>
      <c r="P525" s="849">
        <v>6</v>
      </c>
      <c r="Q525" s="849">
        <v>2574</v>
      </c>
      <c r="R525" s="837"/>
      <c r="S525" s="850">
        <v>429</v>
      </c>
    </row>
    <row r="526" spans="1:19" ht="14.4" customHeight="1" x14ac:dyDescent="0.3">
      <c r="A526" s="831" t="s">
        <v>1646</v>
      </c>
      <c r="B526" s="832" t="s">
        <v>1647</v>
      </c>
      <c r="C526" s="832" t="s">
        <v>570</v>
      </c>
      <c r="D526" s="832" t="s">
        <v>1643</v>
      </c>
      <c r="E526" s="832" t="s">
        <v>1714</v>
      </c>
      <c r="F526" s="832" t="s">
        <v>1756</v>
      </c>
      <c r="G526" s="832" t="s">
        <v>1757</v>
      </c>
      <c r="H526" s="849"/>
      <c r="I526" s="849"/>
      <c r="J526" s="832"/>
      <c r="K526" s="832"/>
      <c r="L526" s="849"/>
      <c r="M526" s="849"/>
      <c r="N526" s="832"/>
      <c r="O526" s="832"/>
      <c r="P526" s="849">
        <v>50</v>
      </c>
      <c r="Q526" s="849">
        <v>176000</v>
      </c>
      <c r="R526" s="837"/>
      <c r="S526" s="850">
        <v>3520</v>
      </c>
    </row>
    <row r="527" spans="1:19" ht="14.4" customHeight="1" x14ac:dyDescent="0.3">
      <c r="A527" s="831" t="s">
        <v>1646</v>
      </c>
      <c r="B527" s="832" t="s">
        <v>1647</v>
      </c>
      <c r="C527" s="832" t="s">
        <v>570</v>
      </c>
      <c r="D527" s="832" t="s">
        <v>1643</v>
      </c>
      <c r="E527" s="832" t="s">
        <v>1714</v>
      </c>
      <c r="F527" s="832" t="s">
        <v>1768</v>
      </c>
      <c r="G527" s="832" t="s">
        <v>1769</v>
      </c>
      <c r="H527" s="849"/>
      <c r="I527" s="849"/>
      <c r="J527" s="832"/>
      <c r="K527" s="832"/>
      <c r="L527" s="849"/>
      <c r="M527" s="849"/>
      <c r="N527" s="832"/>
      <c r="O527" s="832"/>
      <c r="P527" s="849">
        <v>4</v>
      </c>
      <c r="Q527" s="849">
        <v>1748</v>
      </c>
      <c r="R527" s="837"/>
      <c r="S527" s="850">
        <v>437</v>
      </c>
    </row>
    <row r="528" spans="1:19" ht="14.4" customHeight="1" x14ac:dyDescent="0.3">
      <c r="A528" s="831" t="s">
        <v>1646</v>
      </c>
      <c r="B528" s="832" t="s">
        <v>1647</v>
      </c>
      <c r="C528" s="832" t="s">
        <v>570</v>
      </c>
      <c r="D528" s="832" t="s">
        <v>1643</v>
      </c>
      <c r="E528" s="832" t="s">
        <v>1714</v>
      </c>
      <c r="F528" s="832" t="s">
        <v>1772</v>
      </c>
      <c r="G528" s="832" t="s">
        <v>1773</v>
      </c>
      <c r="H528" s="849"/>
      <c r="I528" s="849"/>
      <c r="J528" s="832"/>
      <c r="K528" s="832"/>
      <c r="L528" s="849"/>
      <c r="M528" s="849"/>
      <c r="N528" s="832"/>
      <c r="O528" s="832"/>
      <c r="P528" s="849">
        <v>63</v>
      </c>
      <c r="Q528" s="849">
        <v>84546</v>
      </c>
      <c r="R528" s="837"/>
      <c r="S528" s="850">
        <v>1342</v>
      </c>
    </row>
    <row r="529" spans="1:19" ht="14.4" customHeight="1" x14ac:dyDescent="0.3">
      <c r="A529" s="831" t="s">
        <v>1646</v>
      </c>
      <c r="B529" s="832" t="s">
        <v>1647</v>
      </c>
      <c r="C529" s="832" t="s">
        <v>570</v>
      </c>
      <c r="D529" s="832" t="s">
        <v>1643</v>
      </c>
      <c r="E529" s="832" t="s">
        <v>1714</v>
      </c>
      <c r="F529" s="832" t="s">
        <v>1774</v>
      </c>
      <c r="G529" s="832" t="s">
        <v>1775</v>
      </c>
      <c r="H529" s="849"/>
      <c r="I529" s="849"/>
      <c r="J529" s="832"/>
      <c r="K529" s="832"/>
      <c r="L529" s="849"/>
      <c r="M529" s="849"/>
      <c r="N529" s="832"/>
      <c r="O529" s="832"/>
      <c r="P529" s="849">
        <v>1</v>
      </c>
      <c r="Q529" s="849">
        <v>509</v>
      </c>
      <c r="R529" s="837"/>
      <c r="S529" s="850">
        <v>509</v>
      </c>
    </row>
    <row r="530" spans="1:19" ht="14.4" customHeight="1" x14ac:dyDescent="0.3">
      <c r="A530" s="831" t="s">
        <v>1646</v>
      </c>
      <c r="B530" s="832" t="s">
        <v>1647</v>
      </c>
      <c r="C530" s="832" t="s">
        <v>570</v>
      </c>
      <c r="D530" s="832" t="s">
        <v>1643</v>
      </c>
      <c r="E530" s="832" t="s">
        <v>1714</v>
      </c>
      <c r="F530" s="832" t="s">
        <v>1786</v>
      </c>
      <c r="G530" s="832" t="s">
        <v>1787</v>
      </c>
      <c r="H530" s="849"/>
      <c r="I530" s="849"/>
      <c r="J530" s="832"/>
      <c r="K530" s="832"/>
      <c r="L530" s="849"/>
      <c r="M530" s="849"/>
      <c r="N530" s="832"/>
      <c r="O530" s="832"/>
      <c r="P530" s="849">
        <v>1</v>
      </c>
      <c r="Q530" s="849">
        <v>525</v>
      </c>
      <c r="R530" s="837"/>
      <c r="S530" s="850">
        <v>525</v>
      </c>
    </row>
    <row r="531" spans="1:19" ht="14.4" customHeight="1" x14ac:dyDescent="0.3">
      <c r="A531" s="831" t="s">
        <v>1646</v>
      </c>
      <c r="B531" s="832" t="s">
        <v>1647</v>
      </c>
      <c r="C531" s="832" t="s">
        <v>570</v>
      </c>
      <c r="D531" s="832" t="s">
        <v>1643</v>
      </c>
      <c r="E531" s="832" t="s">
        <v>1714</v>
      </c>
      <c r="F531" s="832" t="s">
        <v>1796</v>
      </c>
      <c r="G531" s="832" t="s">
        <v>1797</v>
      </c>
      <c r="H531" s="849"/>
      <c r="I531" s="849"/>
      <c r="J531" s="832"/>
      <c r="K531" s="832"/>
      <c r="L531" s="849"/>
      <c r="M531" s="849"/>
      <c r="N531" s="832"/>
      <c r="O531" s="832"/>
      <c r="P531" s="849">
        <v>1</v>
      </c>
      <c r="Q531" s="849">
        <v>719</v>
      </c>
      <c r="R531" s="837"/>
      <c r="S531" s="850">
        <v>719</v>
      </c>
    </row>
    <row r="532" spans="1:19" ht="14.4" customHeight="1" x14ac:dyDescent="0.3">
      <c r="A532" s="831" t="s">
        <v>1646</v>
      </c>
      <c r="B532" s="832" t="s">
        <v>1647</v>
      </c>
      <c r="C532" s="832" t="s">
        <v>576</v>
      </c>
      <c r="D532" s="832" t="s">
        <v>1636</v>
      </c>
      <c r="E532" s="832" t="s">
        <v>1648</v>
      </c>
      <c r="F532" s="832" t="s">
        <v>1808</v>
      </c>
      <c r="G532" s="832" t="s">
        <v>759</v>
      </c>
      <c r="H532" s="849"/>
      <c r="I532" s="849"/>
      <c r="J532" s="832"/>
      <c r="K532" s="832"/>
      <c r="L532" s="849">
        <v>0.45</v>
      </c>
      <c r="M532" s="849">
        <v>796.86</v>
      </c>
      <c r="N532" s="832">
        <v>1</v>
      </c>
      <c r="O532" s="832">
        <v>1770.8</v>
      </c>
      <c r="P532" s="849">
        <v>0.9</v>
      </c>
      <c r="Q532" s="849">
        <v>1637.1399999999999</v>
      </c>
      <c r="R532" s="837">
        <v>2.0544888688100795</v>
      </c>
      <c r="S532" s="850">
        <v>1819.0444444444443</v>
      </c>
    </row>
    <row r="533" spans="1:19" ht="14.4" customHeight="1" x14ac:dyDescent="0.3">
      <c r="A533" s="831" t="s">
        <v>1646</v>
      </c>
      <c r="B533" s="832" t="s">
        <v>1647</v>
      </c>
      <c r="C533" s="832" t="s">
        <v>576</v>
      </c>
      <c r="D533" s="832" t="s">
        <v>1636</v>
      </c>
      <c r="E533" s="832" t="s">
        <v>1648</v>
      </c>
      <c r="F533" s="832" t="s">
        <v>1809</v>
      </c>
      <c r="G533" s="832" t="s">
        <v>757</v>
      </c>
      <c r="H533" s="849"/>
      <c r="I533" s="849"/>
      <c r="J533" s="832"/>
      <c r="K533" s="832"/>
      <c r="L533" s="849"/>
      <c r="M533" s="849"/>
      <c r="N533" s="832"/>
      <c r="O533" s="832"/>
      <c r="P533" s="849">
        <v>0.05</v>
      </c>
      <c r="Q533" s="849">
        <v>45.19</v>
      </c>
      <c r="R533" s="837"/>
      <c r="S533" s="850">
        <v>903.8</v>
      </c>
    </row>
    <row r="534" spans="1:19" ht="14.4" customHeight="1" x14ac:dyDescent="0.3">
      <c r="A534" s="831" t="s">
        <v>1646</v>
      </c>
      <c r="B534" s="832" t="s">
        <v>1647</v>
      </c>
      <c r="C534" s="832" t="s">
        <v>576</v>
      </c>
      <c r="D534" s="832" t="s">
        <v>1636</v>
      </c>
      <c r="E534" s="832" t="s">
        <v>1651</v>
      </c>
      <c r="F534" s="832" t="s">
        <v>1810</v>
      </c>
      <c r="G534" s="832" t="s">
        <v>1811</v>
      </c>
      <c r="H534" s="849"/>
      <c r="I534" s="849"/>
      <c r="J534" s="832"/>
      <c r="K534" s="832"/>
      <c r="L534" s="849">
        <v>234</v>
      </c>
      <c r="M534" s="849">
        <v>7724.34</v>
      </c>
      <c r="N534" s="832">
        <v>1</v>
      </c>
      <c r="O534" s="832">
        <v>33.01</v>
      </c>
      <c r="P534" s="849">
        <v>613</v>
      </c>
      <c r="Q534" s="849">
        <v>20241.260000000002</v>
      </c>
      <c r="R534" s="837">
        <v>2.6204517149685285</v>
      </c>
      <c r="S534" s="850">
        <v>33.020000000000003</v>
      </c>
    </row>
    <row r="535" spans="1:19" ht="14.4" customHeight="1" x14ac:dyDescent="0.3">
      <c r="A535" s="831" t="s">
        <v>1646</v>
      </c>
      <c r="B535" s="832" t="s">
        <v>1647</v>
      </c>
      <c r="C535" s="832" t="s">
        <v>576</v>
      </c>
      <c r="D535" s="832" t="s">
        <v>1636</v>
      </c>
      <c r="E535" s="832" t="s">
        <v>1714</v>
      </c>
      <c r="F535" s="832" t="s">
        <v>1822</v>
      </c>
      <c r="G535" s="832" t="s">
        <v>1823</v>
      </c>
      <c r="H535" s="849"/>
      <c r="I535" s="849"/>
      <c r="J535" s="832"/>
      <c r="K535" s="832"/>
      <c r="L535" s="849">
        <v>1</v>
      </c>
      <c r="M535" s="849">
        <v>14506</v>
      </c>
      <c r="N535" s="832">
        <v>1</v>
      </c>
      <c r="O535" s="832">
        <v>14506</v>
      </c>
      <c r="P535" s="849">
        <v>2</v>
      </c>
      <c r="Q535" s="849">
        <v>29014</v>
      </c>
      <c r="R535" s="837">
        <v>2.0001378739831792</v>
      </c>
      <c r="S535" s="850">
        <v>14507</v>
      </c>
    </row>
    <row r="536" spans="1:19" ht="14.4" customHeight="1" x14ac:dyDescent="0.3">
      <c r="A536" s="831" t="s">
        <v>1646</v>
      </c>
      <c r="B536" s="832" t="s">
        <v>1647</v>
      </c>
      <c r="C536" s="832" t="s">
        <v>576</v>
      </c>
      <c r="D536" s="832" t="s">
        <v>848</v>
      </c>
      <c r="E536" s="832" t="s">
        <v>1648</v>
      </c>
      <c r="F536" s="832" t="s">
        <v>1804</v>
      </c>
      <c r="G536" s="832" t="s">
        <v>755</v>
      </c>
      <c r="H536" s="849">
        <v>6.65</v>
      </c>
      <c r="I536" s="849">
        <v>12652.760000000002</v>
      </c>
      <c r="J536" s="832">
        <v>3.1743876524439965</v>
      </c>
      <c r="K536" s="832">
        <v>1902.6706766917296</v>
      </c>
      <c r="L536" s="849">
        <v>2.0100000000000002</v>
      </c>
      <c r="M536" s="849">
        <v>3985.8900000000003</v>
      </c>
      <c r="N536" s="832">
        <v>1</v>
      </c>
      <c r="O536" s="832">
        <v>1983.0298507462685</v>
      </c>
      <c r="P536" s="849"/>
      <c r="Q536" s="849"/>
      <c r="R536" s="837"/>
      <c r="S536" s="850"/>
    </row>
    <row r="537" spans="1:19" ht="14.4" customHeight="1" x14ac:dyDescent="0.3">
      <c r="A537" s="831" t="s">
        <v>1646</v>
      </c>
      <c r="B537" s="832" t="s">
        <v>1647</v>
      </c>
      <c r="C537" s="832" t="s">
        <v>576</v>
      </c>
      <c r="D537" s="832" t="s">
        <v>848</v>
      </c>
      <c r="E537" s="832" t="s">
        <v>1648</v>
      </c>
      <c r="F537" s="832" t="s">
        <v>1807</v>
      </c>
      <c r="G537" s="832" t="s">
        <v>759</v>
      </c>
      <c r="H537" s="849">
        <v>0.22999999999999998</v>
      </c>
      <c r="I537" s="849">
        <v>2036.4199999999996</v>
      </c>
      <c r="J537" s="832">
        <v>1.0326778162050323</v>
      </c>
      <c r="K537" s="832">
        <v>8853.9999999999982</v>
      </c>
      <c r="L537" s="849">
        <v>0.22</v>
      </c>
      <c r="M537" s="849">
        <v>1971.98</v>
      </c>
      <c r="N537" s="832">
        <v>1</v>
      </c>
      <c r="O537" s="832">
        <v>8963.545454545454</v>
      </c>
      <c r="P537" s="849">
        <v>0.04</v>
      </c>
      <c r="Q537" s="849">
        <v>363.8</v>
      </c>
      <c r="R537" s="837">
        <v>0.18448462966155843</v>
      </c>
      <c r="S537" s="850">
        <v>9095</v>
      </c>
    </row>
    <row r="538" spans="1:19" ht="14.4" customHeight="1" x14ac:dyDescent="0.3">
      <c r="A538" s="831" t="s">
        <v>1646</v>
      </c>
      <c r="B538" s="832" t="s">
        <v>1647</v>
      </c>
      <c r="C538" s="832" t="s">
        <v>576</v>
      </c>
      <c r="D538" s="832" t="s">
        <v>848</v>
      </c>
      <c r="E538" s="832" t="s">
        <v>1648</v>
      </c>
      <c r="F538" s="832" t="s">
        <v>1808</v>
      </c>
      <c r="G538" s="832" t="s">
        <v>759</v>
      </c>
      <c r="H538" s="849">
        <v>65.099999999999994</v>
      </c>
      <c r="I538" s="849">
        <v>115279.07999999996</v>
      </c>
      <c r="J538" s="832">
        <v>0.88438920155849465</v>
      </c>
      <c r="K538" s="832">
        <v>1770.7999999999995</v>
      </c>
      <c r="L538" s="849">
        <v>72.680000000000021</v>
      </c>
      <c r="M538" s="849">
        <v>130348.81000000004</v>
      </c>
      <c r="N538" s="832">
        <v>1</v>
      </c>
      <c r="O538" s="832">
        <v>1793.4618877270227</v>
      </c>
      <c r="P538" s="849">
        <v>54.010000000000012</v>
      </c>
      <c r="Q538" s="849">
        <v>98228.299999999974</v>
      </c>
      <c r="R538" s="837">
        <v>0.75358033571614458</v>
      </c>
      <c r="S538" s="850">
        <v>1818.705795223106</v>
      </c>
    </row>
    <row r="539" spans="1:19" ht="14.4" customHeight="1" x14ac:dyDescent="0.3">
      <c r="A539" s="831" t="s">
        <v>1646</v>
      </c>
      <c r="B539" s="832" t="s">
        <v>1647</v>
      </c>
      <c r="C539" s="832" t="s">
        <v>576</v>
      </c>
      <c r="D539" s="832" t="s">
        <v>848</v>
      </c>
      <c r="E539" s="832" t="s">
        <v>1648</v>
      </c>
      <c r="F539" s="832" t="s">
        <v>1809</v>
      </c>
      <c r="G539" s="832" t="s">
        <v>757</v>
      </c>
      <c r="H539" s="849">
        <v>4.2799999999999967</v>
      </c>
      <c r="I539" s="849">
        <v>3863.7400000000021</v>
      </c>
      <c r="J539" s="832">
        <v>1.0178611885330116</v>
      </c>
      <c r="K539" s="832">
        <v>902.74299065420678</v>
      </c>
      <c r="L539" s="849">
        <v>4.2199999999999971</v>
      </c>
      <c r="M539" s="849">
        <v>3795.9400000000019</v>
      </c>
      <c r="N539" s="832">
        <v>1</v>
      </c>
      <c r="O539" s="832">
        <v>899.5118483412333</v>
      </c>
      <c r="P539" s="849">
        <v>1.0200000000000002</v>
      </c>
      <c r="Q539" s="849">
        <v>917.35000000000025</v>
      </c>
      <c r="R539" s="837">
        <v>0.24166609588138901</v>
      </c>
      <c r="S539" s="850">
        <v>899.36274509803923</v>
      </c>
    </row>
    <row r="540" spans="1:19" ht="14.4" customHeight="1" x14ac:dyDescent="0.3">
      <c r="A540" s="831" t="s">
        <v>1646</v>
      </c>
      <c r="B540" s="832" t="s">
        <v>1647</v>
      </c>
      <c r="C540" s="832" t="s">
        <v>576</v>
      </c>
      <c r="D540" s="832" t="s">
        <v>848</v>
      </c>
      <c r="E540" s="832" t="s">
        <v>1651</v>
      </c>
      <c r="F540" s="832" t="s">
        <v>1810</v>
      </c>
      <c r="G540" s="832" t="s">
        <v>1811</v>
      </c>
      <c r="H540" s="849">
        <v>53298</v>
      </c>
      <c r="I540" s="849">
        <v>1783248.1700000004</v>
      </c>
      <c r="J540" s="832">
        <v>1.2185416286124708</v>
      </c>
      <c r="K540" s="832">
        <v>33.458069158317393</v>
      </c>
      <c r="L540" s="849">
        <v>44326</v>
      </c>
      <c r="M540" s="849">
        <v>1463428.19</v>
      </c>
      <c r="N540" s="832">
        <v>1</v>
      </c>
      <c r="O540" s="832">
        <v>33.015119568650455</v>
      </c>
      <c r="P540" s="849">
        <v>31336</v>
      </c>
      <c r="Q540" s="849">
        <v>1059099.6399999999</v>
      </c>
      <c r="R540" s="837">
        <v>0.72371138347416963</v>
      </c>
      <c r="S540" s="850">
        <v>33.798175899923407</v>
      </c>
    </row>
    <row r="541" spans="1:19" ht="14.4" customHeight="1" x14ac:dyDescent="0.3">
      <c r="A541" s="831" t="s">
        <v>1646</v>
      </c>
      <c r="B541" s="832" t="s">
        <v>1647</v>
      </c>
      <c r="C541" s="832" t="s">
        <v>576</v>
      </c>
      <c r="D541" s="832" t="s">
        <v>848</v>
      </c>
      <c r="E541" s="832" t="s">
        <v>1651</v>
      </c>
      <c r="F541" s="832" t="s">
        <v>1812</v>
      </c>
      <c r="G541" s="832" t="s">
        <v>1813</v>
      </c>
      <c r="H541" s="849">
        <v>10</v>
      </c>
      <c r="I541" s="849">
        <v>636.86</v>
      </c>
      <c r="J541" s="832">
        <v>1.7437708778270633</v>
      </c>
      <c r="K541" s="832">
        <v>63.686</v>
      </c>
      <c r="L541" s="849">
        <v>6</v>
      </c>
      <c r="M541" s="849">
        <v>365.21999999999997</v>
      </c>
      <c r="N541" s="832">
        <v>1</v>
      </c>
      <c r="O541" s="832">
        <v>60.87</v>
      </c>
      <c r="P541" s="849"/>
      <c r="Q541" s="849"/>
      <c r="R541" s="837"/>
      <c r="S541" s="850"/>
    </row>
    <row r="542" spans="1:19" ht="14.4" customHeight="1" x14ac:dyDescent="0.3">
      <c r="A542" s="831" t="s">
        <v>1646</v>
      </c>
      <c r="B542" s="832" t="s">
        <v>1647</v>
      </c>
      <c r="C542" s="832" t="s">
        <v>576</v>
      </c>
      <c r="D542" s="832" t="s">
        <v>848</v>
      </c>
      <c r="E542" s="832" t="s">
        <v>1651</v>
      </c>
      <c r="F542" s="832" t="s">
        <v>1814</v>
      </c>
      <c r="G542" s="832" t="s">
        <v>1815</v>
      </c>
      <c r="H542" s="849">
        <v>0</v>
      </c>
      <c r="I542" s="849">
        <v>-804.78</v>
      </c>
      <c r="J542" s="832">
        <v>-5.3610398330895224E-2</v>
      </c>
      <c r="K542" s="832"/>
      <c r="L542" s="849">
        <v>259</v>
      </c>
      <c r="M542" s="849">
        <v>15011.64</v>
      </c>
      <c r="N542" s="832">
        <v>1</v>
      </c>
      <c r="O542" s="832">
        <v>57.96</v>
      </c>
      <c r="P542" s="849"/>
      <c r="Q542" s="849"/>
      <c r="R542" s="837"/>
      <c r="S542" s="850"/>
    </row>
    <row r="543" spans="1:19" ht="14.4" customHeight="1" x14ac:dyDescent="0.3">
      <c r="A543" s="831" t="s">
        <v>1646</v>
      </c>
      <c r="B543" s="832" t="s">
        <v>1647</v>
      </c>
      <c r="C543" s="832" t="s">
        <v>576</v>
      </c>
      <c r="D543" s="832" t="s">
        <v>848</v>
      </c>
      <c r="E543" s="832" t="s">
        <v>1651</v>
      </c>
      <c r="F543" s="832" t="s">
        <v>1814</v>
      </c>
      <c r="G543" s="832" t="s">
        <v>1816</v>
      </c>
      <c r="H543" s="849">
        <v>306</v>
      </c>
      <c r="I543" s="849">
        <v>18681.3</v>
      </c>
      <c r="J543" s="832"/>
      <c r="K543" s="832">
        <v>61.05</v>
      </c>
      <c r="L543" s="849"/>
      <c r="M543" s="849"/>
      <c r="N543" s="832"/>
      <c r="O543" s="832"/>
      <c r="P543" s="849"/>
      <c r="Q543" s="849"/>
      <c r="R543" s="837"/>
      <c r="S543" s="850"/>
    </row>
    <row r="544" spans="1:19" ht="14.4" customHeight="1" x14ac:dyDescent="0.3">
      <c r="A544" s="831" t="s">
        <v>1646</v>
      </c>
      <c r="B544" s="832" t="s">
        <v>1647</v>
      </c>
      <c r="C544" s="832" t="s">
        <v>576</v>
      </c>
      <c r="D544" s="832" t="s">
        <v>848</v>
      </c>
      <c r="E544" s="832" t="s">
        <v>1817</v>
      </c>
      <c r="F544" s="832" t="s">
        <v>1818</v>
      </c>
      <c r="G544" s="832" t="s">
        <v>1819</v>
      </c>
      <c r="H544" s="849">
        <v>99</v>
      </c>
      <c r="I544" s="849">
        <v>87547.680000000051</v>
      </c>
      <c r="J544" s="832"/>
      <c r="K544" s="832">
        <v>884.3200000000005</v>
      </c>
      <c r="L544" s="849"/>
      <c r="M544" s="849"/>
      <c r="N544" s="832"/>
      <c r="O544" s="832"/>
      <c r="P544" s="849"/>
      <c r="Q544" s="849"/>
      <c r="R544" s="837"/>
      <c r="S544" s="850"/>
    </row>
    <row r="545" spans="1:19" ht="14.4" customHeight="1" x14ac:dyDescent="0.3">
      <c r="A545" s="831" t="s">
        <v>1646</v>
      </c>
      <c r="B545" s="832" t="s">
        <v>1647</v>
      </c>
      <c r="C545" s="832" t="s">
        <v>576</v>
      </c>
      <c r="D545" s="832" t="s">
        <v>848</v>
      </c>
      <c r="E545" s="832" t="s">
        <v>1714</v>
      </c>
      <c r="F545" s="832" t="s">
        <v>1822</v>
      </c>
      <c r="G545" s="832" t="s">
        <v>1823</v>
      </c>
      <c r="H545" s="849">
        <v>155</v>
      </c>
      <c r="I545" s="849">
        <v>2222700</v>
      </c>
      <c r="J545" s="832">
        <v>0.88570087402541819</v>
      </c>
      <c r="K545" s="832">
        <v>14340</v>
      </c>
      <c r="L545" s="849">
        <v>173</v>
      </c>
      <c r="M545" s="849">
        <v>2509538</v>
      </c>
      <c r="N545" s="832">
        <v>1</v>
      </c>
      <c r="O545" s="832">
        <v>14506</v>
      </c>
      <c r="P545" s="849">
        <v>120</v>
      </c>
      <c r="Q545" s="849">
        <v>1740840</v>
      </c>
      <c r="R545" s="837">
        <v>0.6936894360635304</v>
      </c>
      <c r="S545" s="850">
        <v>14507</v>
      </c>
    </row>
    <row r="546" spans="1:19" ht="14.4" customHeight="1" x14ac:dyDescent="0.3">
      <c r="A546" s="831" t="s">
        <v>1646</v>
      </c>
      <c r="B546" s="832" t="s">
        <v>1647</v>
      </c>
      <c r="C546" s="832" t="s">
        <v>576</v>
      </c>
      <c r="D546" s="832" t="s">
        <v>1640</v>
      </c>
      <c r="E546" s="832" t="s">
        <v>1648</v>
      </c>
      <c r="F546" s="832" t="s">
        <v>1804</v>
      </c>
      <c r="G546" s="832" t="s">
        <v>755</v>
      </c>
      <c r="H546" s="849">
        <v>49.110000000000007</v>
      </c>
      <c r="I546" s="849">
        <v>93440.13999999997</v>
      </c>
      <c r="J546" s="832">
        <v>2.128382937063829</v>
      </c>
      <c r="K546" s="832">
        <v>1902.6703319079609</v>
      </c>
      <c r="L546" s="849">
        <v>22</v>
      </c>
      <c r="M546" s="849">
        <v>43901.939999999988</v>
      </c>
      <c r="N546" s="832">
        <v>1</v>
      </c>
      <c r="O546" s="832">
        <v>1995.5427272727268</v>
      </c>
      <c r="P546" s="849">
        <v>36.460000000000008</v>
      </c>
      <c r="Q546" s="849">
        <v>73251.470000000016</v>
      </c>
      <c r="R546" s="837">
        <v>1.668524671119318</v>
      </c>
      <c r="S546" s="850">
        <v>2009.0913329676357</v>
      </c>
    </row>
    <row r="547" spans="1:19" ht="14.4" customHeight="1" x14ac:dyDescent="0.3">
      <c r="A547" s="831" t="s">
        <v>1646</v>
      </c>
      <c r="B547" s="832" t="s">
        <v>1647</v>
      </c>
      <c r="C547" s="832" t="s">
        <v>576</v>
      </c>
      <c r="D547" s="832" t="s">
        <v>1640</v>
      </c>
      <c r="E547" s="832" t="s">
        <v>1648</v>
      </c>
      <c r="F547" s="832" t="s">
        <v>1805</v>
      </c>
      <c r="G547" s="832" t="s">
        <v>1806</v>
      </c>
      <c r="H547" s="849">
        <v>0.43000000000000005</v>
      </c>
      <c r="I547" s="849">
        <v>4251.7999999999993</v>
      </c>
      <c r="J547" s="832">
        <v>21.500884955752209</v>
      </c>
      <c r="K547" s="832">
        <v>9887.9069767441833</v>
      </c>
      <c r="L547" s="849">
        <v>0.02</v>
      </c>
      <c r="M547" s="849">
        <v>197.75</v>
      </c>
      <c r="N547" s="832">
        <v>1</v>
      </c>
      <c r="O547" s="832">
        <v>9887.5</v>
      </c>
      <c r="P547" s="849"/>
      <c r="Q547" s="849"/>
      <c r="R547" s="837"/>
      <c r="S547" s="850"/>
    </row>
    <row r="548" spans="1:19" ht="14.4" customHeight="1" x14ac:dyDescent="0.3">
      <c r="A548" s="831" t="s">
        <v>1646</v>
      </c>
      <c r="B548" s="832" t="s">
        <v>1647</v>
      </c>
      <c r="C548" s="832" t="s">
        <v>576</v>
      </c>
      <c r="D548" s="832" t="s">
        <v>1640</v>
      </c>
      <c r="E548" s="832" t="s">
        <v>1648</v>
      </c>
      <c r="F548" s="832" t="s">
        <v>1807</v>
      </c>
      <c r="G548" s="832" t="s">
        <v>759</v>
      </c>
      <c r="H548" s="849">
        <v>2.0300000000000007</v>
      </c>
      <c r="I548" s="849">
        <v>17973.630000000008</v>
      </c>
      <c r="J548" s="832">
        <v>1.3821658940814963</v>
      </c>
      <c r="K548" s="832">
        <v>8854.004926108375</v>
      </c>
      <c r="L548" s="849">
        <v>1.4600000000000004</v>
      </c>
      <c r="M548" s="849">
        <v>13003.959999999995</v>
      </c>
      <c r="N548" s="832">
        <v>1</v>
      </c>
      <c r="O548" s="832">
        <v>8906.8219178082145</v>
      </c>
      <c r="P548" s="849">
        <v>0.26</v>
      </c>
      <c r="Q548" s="849">
        <v>2364.7000000000003</v>
      </c>
      <c r="R548" s="837">
        <v>0.18184460733499649</v>
      </c>
      <c r="S548" s="850">
        <v>9095</v>
      </c>
    </row>
    <row r="549" spans="1:19" ht="14.4" customHeight="1" x14ac:dyDescent="0.3">
      <c r="A549" s="831" t="s">
        <v>1646</v>
      </c>
      <c r="B549" s="832" t="s">
        <v>1647</v>
      </c>
      <c r="C549" s="832" t="s">
        <v>576</v>
      </c>
      <c r="D549" s="832" t="s">
        <v>1640</v>
      </c>
      <c r="E549" s="832" t="s">
        <v>1648</v>
      </c>
      <c r="F549" s="832" t="s">
        <v>1808</v>
      </c>
      <c r="G549" s="832" t="s">
        <v>759</v>
      </c>
      <c r="H549" s="849">
        <v>374.80999999999977</v>
      </c>
      <c r="I549" s="849">
        <v>663713.5399999998</v>
      </c>
      <c r="J549" s="832">
        <v>0.89771489354098966</v>
      </c>
      <c r="K549" s="832">
        <v>1770.7999786558528</v>
      </c>
      <c r="L549" s="849">
        <v>413.27999999999969</v>
      </c>
      <c r="M549" s="849">
        <v>739336.67</v>
      </c>
      <c r="N549" s="832">
        <v>1</v>
      </c>
      <c r="O549" s="832">
        <v>1788.9485820751079</v>
      </c>
      <c r="P549" s="849">
        <v>426.85999999999984</v>
      </c>
      <c r="Q549" s="849">
        <v>776430.84999999986</v>
      </c>
      <c r="R549" s="837">
        <v>1.0501722442632255</v>
      </c>
      <c r="S549" s="850">
        <v>1818.9355994939797</v>
      </c>
    </row>
    <row r="550" spans="1:19" ht="14.4" customHeight="1" x14ac:dyDescent="0.3">
      <c r="A550" s="831" t="s">
        <v>1646</v>
      </c>
      <c r="B550" s="832" t="s">
        <v>1647</v>
      </c>
      <c r="C550" s="832" t="s">
        <v>576</v>
      </c>
      <c r="D550" s="832" t="s">
        <v>1640</v>
      </c>
      <c r="E550" s="832" t="s">
        <v>1648</v>
      </c>
      <c r="F550" s="832" t="s">
        <v>1809</v>
      </c>
      <c r="G550" s="832" t="s">
        <v>757</v>
      </c>
      <c r="H550" s="849">
        <v>22.660000000000021</v>
      </c>
      <c r="I550" s="849">
        <v>20425.959999999995</v>
      </c>
      <c r="J550" s="832">
        <v>0.83703894332744422</v>
      </c>
      <c r="K550" s="832">
        <v>901.41041482788955</v>
      </c>
      <c r="L550" s="849">
        <v>27.130000000000045</v>
      </c>
      <c r="M550" s="849">
        <v>24402.639999999967</v>
      </c>
      <c r="N550" s="832">
        <v>1</v>
      </c>
      <c r="O550" s="832">
        <v>899.4706966457768</v>
      </c>
      <c r="P550" s="849">
        <v>12.990000000000009</v>
      </c>
      <c r="Q550" s="849">
        <v>11704.270000000004</v>
      </c>
      <c r="R550" s="837">
        <v>0.4796313021869773</v>
      </c>
      <c r="S550" s="850">
        <v>901.02155504233997</v>
      </c>
    </row>
    <row r="551" spans="1:19" ht="14.4" customHeight="1" x14ac:dyDescent="0.3">
      <c r="A551" s="831" t="s">
        <v>1646</v>
      </c>
      <c r="B551" s="832" t="s">
        <v>1647</v>
      </c>
      <c r="C551" s="832" t="s">
        <v>576</v>
      </c>
      <c r="D551" s="832" t="s">
        <v>1640</v>
      </c>
      <c r="E551" s="832" t="s">
        <v>1651</v>
      </c>
      <c r="F551" s="832" t="s">
        <v>1810</v>
      </c>
      <c r="G551" s="832" t="s">
        <v>1811</v>
      </c>
      <c r="H551" s="849">
        <v>335414</v>
      </c>
      <c r="I551" s="849">
        <v>11223938.780000003</v>
      </c>
      <c r="J551" s="832">
        <v>1.4059723603992949</v>
      </c>
      <c r="K551" s="832">
        <v>33.462940664372994</v>
      </c>
      <c r="L551" s="849">
        <v>241809.04</v>
      </c>
      <c r="M551" s="849">
        <v>7983043.6900000041</v>
      </c>
      <c r="N551" s="832">
        <v>1</v>
      </c>
      <c r="O551" s="832">
        <v>33.013834759858455</v>
      </c>
      <c r="P551" s="849">
        <v>257571</v>
      </c>
      <c r="Q551" s="849">
        <v>8718824.160000002</v>
      </c>
      <c r="R551" s="837">
        <v>1.0921679122114385</v>
      </c>
      <c r="S551" s="850">
        <v>33.850177853873312</v>
      </c>
    </row>
    <row r="552" spans="1:19" ht="14.4" customHeight="1" x14ac:dyDescent="0.3">
      <c r="A552" s="831" t="s">
        <v>1646</v>
      </c>
      <c r="B552" s="832" t="s">
        <v>1647</v>
      </c>
      <c r="C552" s="832" t="s">
        <v>576</v>
      </c>
      <c r="D552" s="832" t="s">
        <v>1640</v>
      </c>
      <c r="E552" s="832" t="s">
        <v>1651</v>
      </c>
      <c r="F552" s="832" t="s">
        <v>1649</v>
      </c>
      <c r="G552" s="832"/>
      <c r="H552" s="849"/>
      <c r="I552" s="849"/>
      <c r="J552" s="832"/>
      <c r="K552" s="832"/>
      <c r="L552" s="849">
        <v>1</v>
      </c>
      <c r="M552" s="849">
        <v>27046</v>
      </c>
      <c r="N552" s="832">
        <v>1</v>
      </c>
      <c r="O552" s="832">
        <v>27046</v>
      </c>
      <c r="P552" s="849"/>
      <c r="Q552" s="849"/>
      <c r="R552" s="837"/>
      <c r="S552" s="850"/>
    </row>
    <row r="553" spans="1:19" ht="14.4" customHeight="1" x14ac:dyDescent="0.3">
      <c r="A553" s="831" t="s">
        <v>1646</v>
      </c>
      <c r="B553" s="832" t="s">
        <v>1647</v>
      </c>
      <c r="C553" s="832" t="s">
        <v>576</v>
      </c>
      <c r="D553" s="832" t="s">
        <v>1640</v>
      </c>
      <c r="E553" s="832" t="s">
        <v>1651</v>
      </c>
      <c r="F553" s="832" t="s">
        <v>1812</v>
      </c>
      <c r="G553" s="832" t="s">
        <v>1813</v>
      </c>
      <c r="H553" s="849">
        <v>14</v>
      </c>
      <c r="I553" s="849">
        <v>895.21</v>
      </c>
      <c r="J553" s="832">
        <v>0.47598564402499005</v>
      </c>
      <c r="K553" s="832">
        <v>63.943571428571431</v>
      </c>
      <c r="L553" s="849">
        <v>31</v>
      </c>
      <c r="M553" s="849">
        <v>1880.75</v>
      </c>
      <c r="N553" s="832">
        <v>1</v>
      </c>
      <c r="O553" s="832">
        <v>60.66935483870968</v>
      </c>
      <c r="P553" s="849">
        <v>53</v>
      </c>
      <c r="Q553" s="849">
        <v>3022.9</v>
      </c>
      <c r="R553" s="837">
        <v>1.6072843280606142</v>
      </c>
      <c r="S553" s="850">
        <v>57.035849056603773</v>
      </c>
    </row>
    <row r="554" spans="1:19" ht="14.4" customHeight="1" x14ac:dyDescent="0.3">
      <c r="A554" s="831" t="s">
        <v>1646</v>
      </c>
      <c r="B554" s="832" t="s">
        <v>1647</v>
      </c>
      <c r="C554" s="832" t="s">
        <v>576</v>
      </c>
      <c r="D554" s="832" t="s">
        <v>1640</v>
      </c>
      <c r="E554" s="832" t="s">
        <v>1651</v>
      </c>
      <c r="F554" s="832" t="s">
        <v>1814</v>
      </c>
      <c r="G554" s="832" t="s">
        <v>1815</v>
      </c>
      <c r="H554" s="849">
        <v>4469</v>
      </c>
      <c r="I554" s="849">
        <v>265999.12000000005</v>
      </c>
      <c r="J554" s="832">
        <v>3.4119064641988501</v>
      </c>
      <c r="K554" s="832">
        <v>59.520948758111444</v>
      </c>
      <c r="L554" s="849">
        <v>1359</v>
      </c>
      <c r="M554" s="849">
        <v>77962.02</v>
      </c>
      <c r="N554" s="832">
        <v>1</v>
      </c>
      <c r="O554" s="832">
        <v>57.367196467991171</v>
      </c>
      <c r="P554" s="849">
        <v>1215</v>
      </c>
      <c r="Q554" s="849">
        <v>70159.8</v>
      </c>
      <c r="R554" s="837">
        <v>0.89992280856755635</v>
      </c>
      <c r="S554" s="850">
        <v>57.744691358024696</v>
      </c>
    </row>
    <row r="555" spans="1:19" ht="14.4" customHeight="1" x14ac:dyDescent="0.3">
      <c r="A555" s="831" t="s">
        <v>1646</v>
      </c>
      <c r="B555" s="832" t="s">
        <v>1647</v>
      </c>
      <c r="C555" s="832" t="s">
        <v>576</v>
      </c>
      <c r="D555" s="832" t="s">
        <v>1640</v>
      </c>
      <c r="E555" s="832" t="s">
        <v>1651</v>
      </c>
      <c r="F555" s="832" t="s">
        <v>1814</v>
      </c>
      <c r="G555" s="832" t="s">
        <v>1816</v>
      </c>
      <c r="H555" s="849">
        <v>4889</v>
      </c>
      <c r="I555" s="849">
        <v>292356.07</v>
      </c>
      <c r="J555" s="832">
        <v>1.1867509868176562</v>
      </c>
      <c r="K555" s="832">
        <v>59.798746164859892</v>
      </c>
      <c r="L555" s="849">
        <v>4251</v>
      </c>
      <c r="M555" s="849">
        <v>246349.97</v>
      </c>
      <c r="N555" s="832">
        <v>1</v>
      </c>
      <c r="O555" s="832">
        <v>57.951063279228414</v>
      </c>
      <c r="P555" s="849">
        <v>2871</v>
      </c>
      <c r="Q555" s="849">
        <v>163991.51999999999</v>
      </c>
      <c r="R555" s="837">
        <v>0.66568516326590166</v>
      </c>
      <c r="S555" s="850">
        <v>57.12</v>
      </c>
    </row>
    <row r="556" spans="1:19" ht="14.4" customHeight="1" x14ac:dyDescent="0.3">
      <c r="A556" s="831" t="s">
        <v>1646</v>
      </c>
      <c r="B556" s="832" t="s">
        <v>1647</v>
      </c>
      <c r="C556" s="832" t="s">
        <v>576</v>
      </c>
      <c r="D556" s="832" t="s">
        <v>1640</v>
      </c>
      <c r="E556" s="832" t="s">
        <v>1817</v>
      </c>
      <c r="F556" s="832" t="s">
        <v>1818</v>
      </c>
      <c r="G556" s="832" t="s">
        <v>1819</v>
      </c>
      <c r="H556" s="849">
        <v>648</v>
      </c>
      <c r="I556" s="849">
        <v>573039.36000000092</v>
      </c>
      <c r="J556" s="832"/>
      <c r="K556" s="832">
        <v>884.32000000000141</v>
      </c>
      <c r="L556" s="849"/>
      <c r="M556" s="849"/>
      <c r="N556" s="832"/>
      <c r="O556" s="832"/>
      <c r="P556" s="849"/>
      <c r="Q556" s="849"/>
      <c r="R556" s="837"/>
      <c r="S556" s="850"/>
    </row>
    <row r="557" spans="1:19" ht="14.4" customHeight="1" x14ac:dyDescent="0.3">
      <c r="A557" s="831" t="s">
        <v>1646</v>
      </c>
      <c r="B557" s="832" t="s">
        <v>1647</v>
      </c>
      <c r="C557" s="832" t="s">
        <v>576</v>
      </c>
      <c r="D557" s="832" t="s">
        <v>1640</v>
      </c>
      <c r="E557" s="832" t="s">
        <v>1714</v>
      </c>
      <c r="F557" s="832" t="s">
        <v>1822</v>
      </c>
      <c r="G557" s="832" t="s">
        <v>1823</v>
      </c>
      <c r="H557" s="849">
        <v>936</v>
      </c>
      <c r="I557" s="849">
        <v>13422240</v>
      </c>
      <c r="J557" s="832">
        <v>0.93747603444251348</v>
      </c>
      <c r="K557" s="832">
        <v>14340</v>
      </c>
      <c r="L557" s="849">
        <v>987</v>
      </c>
      <c r="M557" s="849">
        <v>14317422</v>
      </c>
      <c r="N557" s="832">
        <v>1</v>
      </c>
      <c r="O557" s="832">
        <v>14506</v>
      </c>
      <c r="P557" s="849">
        <v>1048</v>
      </c>
      <c r="Q557" s="849">
        <v>15203336</v>
      </c>
      <c r="R557" s="837">
        <v>1.0618766423173109</v>
      </c>
      <c r="S557" s="850">
        <v>14507</v>
      </c>
    </row>
    <row r="558" spans="1:19" ht="14.4" customHeight="1" x14ac:dyDescent="0.3">
      <c r="A558" s="831" t="s">
        <v>1646</v>
      </c>
      <c r="B558" s="832" t="s">
        <v>1647</v>
      </c>
      <c r="C558" s="832" t="s">
        <v>576</v>
      </c>
      <c r="D558" s="832" t="s">
        <v>1641</v>
      </c>
      <c r="E558" s="832" t="s">
        <v>1648</v>
      </c>
      <c r="F558" s="832" t="s">
        <v>1804</v>
      </c>
      <c r="G558" s="832" t="s">
        <v>755</v>
      </c>
      <c r="H558" s="849">
        <v>6.8</v>
      </c>
      <c r="I558" s="849">
        <v>12938.16</v>
      </c>
      <c r="J558" s="832">
        <v>11.333356692361599</v>
      </c>
      <c r="K558" s="832">
        <v>1902.6705882352942</v>
      </c>
      <c r="L558" s="849">
        <v>0.6</v>
      </c>
      <c r="M558" s="849">
        <v>1141.5999999999999</v>
      </c>
      <c r="N558" s="832">
        <v>1</v>
      </c>
      <c r="O558" s="832">
        <v>1902.6666666666665</v>
      </c>
      <c r="P558" s="849"/>
      <c r="Q558" s="849"/>
      <c r="R558" s="837"/>
      <c r="S558" s="850"/>
    </row>
    <row r="559" spans="1:19" ht="14.4" customHeight="1" x14ac:dyDescent="0.3">
      <c r="A559" s="831" t="s">
        <v>1646</v>
      </c>
      <c r="B559" s="832" t="s">
        <v>1647</v>
      </c>
      <c r="C559" s="832" t="s">
        <v>576</v>
      </c>
      <c r="D559" s="832" t="s">
        <v>1641</v>
      </c>
      <c r="E559" s="832" t="s">
        <v>1648</v>
      </c>
      <c r="F559" s="832" t="s">
        <v>1807</v>
      </c>
      <c r="G559" s="832" t="s">
        <v>759</v>
      </c>
      <c r="H559" s="849">
        <v>0.34</v>
      </c>
      <c r="I559" s="849">
        <v>3010.3599999999997</v>
      </c>
      <c r="J559" s="832"/>
      <c r="K559" s="832">
        <v>8853.9999999999982</v>
      </c>
      <c r="L559" s="849"/>
      <c r="M559" s="849"/>
      <c r="N559" s="832"/>
      <c r="O559" s="832"/>
      <c r="P559" s="849"/>
      <c r="Q559" s="849"/>
      <c r="R559" s="837"/>
      <c r="S559" s="850"/>
    </row>
    <row r="560" spans="1:19" ht="14.4" customHeight="1" x14ac:dyDescent="0.3">
      <c r="A560" s="831" t="s">
        <v>1646</v>
      </c>
      <c r="B560" s="832" t="s">
        <v>1647</v>
      </c>
      <c r="C560" s="832" t="s">
        <v>576</v>
      </c>
      <c r="D560" s="832" t="s">
        <v>1641</v>
      </c>
      <c r="E560" s="832" t="s">
        <v>1648</v>
      </c>
      <c r="F560" s="832" t="s">
        <v>1808</v>
      </c>
      <c r="G560" s="832" t="s">
        <v>759</v>
      </c>
      <c r="H560" s="849">
        <v>71.750000000000014</v>
      </c>
      <c r="I560" s="849">
        <v>127054.89999999995</v>
      </c>
      <c r="J560" s="832">
        <v>8.9130434782608674</v>
      </c>
      <c r="K560" s="832">
        <v>1770.799999999999</v>
      </c>
      <c r="L560" s="849">
        <v>8.0500000000000007</v>
      </c>
      <c r="M560" s="849">
        <v>14254.939999999999</v>
      </c>
      <c r="N560" s="832">
        <v>1</v>
      </c>
      <c r="O560" s="832">
        <v>1770.7999999999997</v>
      </c>
      <c r="P560" s="849"/>
      <c r="Q560" s="849"/>
      <c r="R560" s="837"/>
      <c r="S560" s="850"/>
    </row>
    <row r="561" spans="1:19" ht="14.4" customHeight="1" x14ac:dyDescent="0.3">
      <c r="A561" s="831" t="s">
        <v>1646</v>
      </c>
      <c r="B561" s="832" t="s">
        <v>1647</v>
      </c>
      <c r="C561" s="832" t="s">
        <v>576</v>
      </c>
      <c r="D561" s="832" t="s">
        <v>1641</v>
      </c>
      <c r="E561" s="832" t="s">
        <v>1648</v>
      </c>
      <c r="F561" s="832" t="s">
        <v>1809</v>
      </c>
      <c r="G561" s="832" t="s">
        <v>757</v>
      </c>
      <c r="H561" s="849">
        <v>4.5099999999999971</v>
      </c>
      <c r="I561" s="849">
        <v>4067.0900000000024</v>
      </c>
      <c r="J561" s="832">
        <v>6.9230599009311149</v>
      </c>
      <c r="K561" s="832">
        <v>901.79379157428048</v>
      </c>
      <c r="L561" s="849">
        <v>0.65</v>
      </c>
      <c r="M561" s="849">
        <v>587.47</v>
      </c>
      <c r="N561" s="832">
        <v>1</v>
      </c>
      <c r="O561" s="832">
        <v>903.8</v>
      </c>
      <c r="P561" s="849"/>
      <c r="Q561" s="849"/>
      <c r="R561" s="837"/>
      <c r="S561" s="850"/>
    </row>
    <row r="562" spans="1:19" ht="14.4" customHeight="1" x14ac:dyDescent="0.3">
      <c r="A562" s="831" t="s">
        <v>1646</v>
      </c>
      <c r="B562" s="832" t="s">
        <v>1647</v>
      </c>
      <c r="C562" s="832" t="s">
        <v>576</v>
      </c>
      <c r="D562" s="832" t="s">
        <v>1641</v>
      </c>
      <c r="E562" s="832" t="s">
        <v>1651</v>
      </c>
      <c r="F562" s="832" t="s">
        <v>1810</v>
      </c>
      <c r="G562" s="832" t="s">
        <v>1811</v>
      </c>
      <c r="H562" s="849">
        <v>62050</v>
      </c>
      <c r="I562" s="849">
        <v>2077336.1199999994</v>
      </c>
      <c r="J562" s="832">
        <v>13.423743503106408</v>
      </c>
      <c r="K562" s="832">
        <v>33.47842256244963</v>
      </c>
      <c r="L562" s="849">
        <v>4688</v>
      </c>
      <c r="M562" s="849">
        <v>154750.88</v>
      </c>
      <c r="N562" s="832">
        <v>1</v>
      </c>
      <c r="O562" s="832">
        <v>33.01</v>
      </c>
      <c r="P562" s="849"/>
      <c r="Q562" s="849"/>
      <c r="R562" s="837"/>
      <c r="S562" s="850"/>
    </row>
    <row r="563" spans="1:19" ht="14.4" customHeight="1" x14ac:dyDescent="0.3">
      <c r="A563" s="831" t="s">
        <v>1646</v>
      </c>
      <c r="B563" s="832" t="s">
        <v>1647</v>
      </c>
      <c r="C563" s="832" t="s">
        <v>576</v>
      </c>
      <c r="D563" s="832" t="s">
        <v>1641</v>
      </c>
      <c r="E563" s="832" t="s">
        <v>1651</v>
      </c>
      <c r="F563" s="832" t="s">
        <v>1812</v>
      </c>
      <c r="G563" s="832" t="s">
        <v>1813</v>
      </c>
      <c r="H563" s="849">
        <v>1</v>
      </c>
      <c r="I563" s="849">
        <v>64.78</v>
      </c>
      <c r="J563" s="832"/>
      <c r="K563" s="832">
        <v>64.78</v>
      </c>
      <c r="L563" s="849"/>
      <c r="M563" s="849"/>
      <c r="N563" s="832"/>
      <c r="O563" s="832"/>
      <c r="P563" s="849"/>
      <c r="Q563" s="849"/>
      <c r="R563" s="837"/>
      <c r="S563" s="850"/>
    </row>
    <row r="564" spans="1:19" ht="14.4" customHeight="1" x14ac:dyDescent="0.3">
      <c r="A564" s="831" t="s">
        <v>1646</v>
      </c>
      <c r="B564" s="832" t="s">
        <v>1647</v>
      </c>
      <c r="C564" s="832" t="s">
        <v>576</v>
      </c>
      <c r="D564" s="832" t="s">
        <v>1641</v>
      </c>
      <c r="E564" s="832" t="s">
        <v>1817</v>
      </c>
      <c r="F564" s="832" t="s">
        <v>1818</v>
      </c>
      <c r="G564" s="832" t="s">
        <v>1819</v>
      </c>
      <c r="H564" s="849">
        <v>106</v>
      </c>
      <c r="I564" s="849">
        <v>93737.920000000086</v>
      </c>
      <c r="J564" s="832"/>
      <c r="K564" s="832">
        <v>884.32000000000085</v>
      </c>
      <c r="L564" s="849"/>
      <c r="M564" s="849"/>
      <c r="N564" s="832"/>
      <c r="O564" s="832"/>
      <c r="P564" s="849"/>
      <c r="Q564" s="849"/>
      <c r="R564" s="837"/>
      <c r="S564" s="850"/>
    </row>
    <row r="565" spans="1:19" ht="14.4" customHeight="1" x14ac:dyDescent="0.3">
      <c r="A565" s="831" t="s">
        <v>1646</v>
      </c>
      <c r="B565" s="832" t="s">
        <v>1647</v>
      </c>
      <c r="C565" s="832" t="s">
        <v>576</v>
      </c>
      <c r="D565" s="832" t="s">
        <v>1641</v>
      </c>
      <c r="E565" s="832" t="s">
        <v>1714</v>
      </c>
      <c r="F565" s="832" t="s">
        <v>1822</v>
      </c>
      <c r="G565" s="832" t="s">
        <v>1823</v>
      </c>
      <c r="H565" s="849">
        <v>168</v>
      </c>
      <c r="I565" s="849">
        <v>2409120</v>
      </c>
      <c r="J565" s="832">
        <v>8.7409202725550958</v>
      </c>
      <c r="K565" s="832">
        <v>14340</v>
      </c>
      <c r="L565" s="849">
        <v>19</v>
      </c>
      <c r="M565" s="849">
        <v>275614</v>
      </c>
      <c r="N565" s="832">
        <v>1</v>
      </c>
      <c r="O565" s="832">
        <v>14506</v>
      </c>
      <c r="P565" s="849"/>
      <c r="Q565" s="849"/>
      <c r="R565" s="837"/>
      <c r="S565" s="850"/>
    </row>
    <row r="566" spans="1:19" ht="14.4" customHeight="1" x14ac:dyDescent="0.3">
      <c r="A566" s="831" t="s">
        <v>1646</v>
      </c>
      <c r="B566" s="832" t="s">
        <v>1647</v>
      </c>
      <c r="C566" s="832" t="s">
        <v>576</v>
      </c>
      <c r="D566" s="832" t="s">
        <v>849</v>
      </c>
      <c r="E566" s="832" t="s">
        <v>1648</v>
      </c>
      <c r="F566" s="832" t="s">
        <v>1804</v>
      </c>
      <c r="G566" s="832" t="s">
        <v>755</v>
      </c>
      <c r="H566" s="849">
        <v>7.5000000000000009</v>
      </c>
      <c r="I566" s="849">
        <v>14270.05</v>
      </c>
      <c r="J566" s="832">
        <v>17.751909536486451</v>
      </c>
      <c r="K566" s="832">
        <v>1902.6733333333329</v>
      </c>
      <c r="L566" s="849">
        <v>0.4</v>
      </c>
      <c r="M566" s="849">
        <v>803.86</v>
      </c>
      <c r="N566" s="832">
        <v>1</v>
      </c>
      <c r="O566" s="832">
        <v>2009.6499999999999</v>
      </c>
      <c r="P566" s="849"/>
      <c r="Q566" s="849"/>
      <c r="R566" s="837"/>
      <c r="S566" s="850"/>
    </row>
    <row r="567" spans="1:19" ht="14.4" customHeight="1" x14ac:dyDescent="0.3">
      <c r="A567" s="831" t="s">
        <v>1646</v>
      </c>
      <c r="B567" s="832" t="s">
        <v>1647</v>
      </c>
      <c r="C567" s="832" t="s">
        <v>576</v>
      </c>
      <c r="D567" s="832" t="s">
        <v>849</v>
      </c>
      <c r="E567" s="832" t="s">
        <v>1648</v>
      </c>
      <c r="F567" s="832" t="s">
        <v>1807</v>
      </c>
      <c r="G567" s="832" t="s">
        <v>759</v>
      </c>
      <c r="H567" s="849">
        <v>0.04</v>
      </c>
      <c r="I567" s="849">
        <v>354.16</v>
      </c>
      <c r="J567" s="832">
        <v>1</v>
      </c>
      <c r="K567" s="832">
        <v>8854</v>
      </c>
      <c r="L567" s="849">
        <v>0.04</v>
      </c>
      <c r="M567" s="849">
        <v>354.16</v>
      </c>
      <c r="N567" s="832">
        <v>1</v>
      </c>
      <c r="O567" s="832">
        <v>8854</v>
      </c>
      <c r="P567" s="849"/>
      <c r="Q567" s="849"/>
      <c r="R567" s="837"/>
      <c r="S567" s="850"/>
    </row>
    <row r="568" spans="1:19" ht="14.4" customHeight="1" x14ac:dyDescent="0.3">
      <c r="A568" s="831" t="s">
        <v>1646</v>
      </c>
      <c r="B568" s="832" t="s">
        <v>1647</v>
      </c>
      <c r="C568" s="832" t="s">
        <v>576</v>
      </c>
      <c r="D568" s="832" t="s">
        <v>849</v>
      </c>
      <c r="E568" s="832" t="s">
        <v>1648</v>
      </c>
      <c r="F568" s="832" t="s">
        <v>1808</v>
      </c>
      <c r="G568" s="832" t="s">
        <v>759</v>
      </c>
      <c r="H568" s="849">
        <v>19.200000000000003</v>
      </c>
      <c r="I568" s="849">
        <v>33999.360000000015</v>
      </c>
      <c r="J568" s="832">
        <v>1.9591836734693886</v>
      </c>
      <c r="K568" s="832">
        <v>1770.8000000000006</v>
      </c>
      <c r="L568" s="849">
        <v>9.8000000000000025</v>
      </c>
      <c r="M568" s="849">
        <v>17353.84</v>
      </c>
      <c r="N568" s="832">
        <v>1</v>
      </c>
      <c r="O568" s="832">
        <v>1770.7999999999995</v>
      </c>
      <c r="P568" s="849">
        <v>18.149999999999999</v>
      </c>
      <c r="Q568" s="849">
        <v>33015.630000000005</v>
      </c>
      <c r="R568" s="837">
        <v>1.9024970842188245</v>
      </c>
      <c r="S568" s="850">
        <v>1819.042975206612</v>
      </c>
    </row>
    <row r="569" spans="1:19" ht="14.4" customHeight="1" x14ac:dyDescent="0.3">
      <c r="A569" s="831" t="s">
        <v>1646</v>
      </c>
      <c r="B569" s="832" t="s">
        <v>1647</v>
      </c>
      <c r="C569" s="832" t="s">
        <v>576</v>
      </c>
      <c r="D569" s="832" t="s">
        <v>849</v>
      </c>
      <c r="E569" s="832" t="s">
        <v>1648</v>
      </c>
      <c r="F569" s="832" t="s">
        <v>1809</v>
      </c>
      <c r="G569" s="832" t="s">
        <v>757</v>
      </c>
      <c r="H569" s="849">
        <v>1.5000000000000004</v>
      </c>
      <c r="I569" s="849">
        <v>1355.7000000000003</v>
      </c>
      <c r="J569" s="832">
        <v>2</v>
      </c>
      <c r="K569" s="832">
        <v>903.8</v>
      </c>
      <c r="L569" s="849">
        <v>0.75000000000000011</v>
      </c>
      <c r="M569" s="849">
        <v>677.85000000000014</v>
      </c>
      <c r="N569" s="832">
        <v>1</v>
      </c>
      <c r="O569" s="832">
        <v>903.80000000000007</v>
      </c>
      <c r="P569" s="849">
        <v>0.05</v>
      </c>
      <c r="Q569" s="849">
        <v>45.19</v>
      </c>
      <c r="R569" s="837">
        <v>6.6666666666666652E-2</v>
      </c>
      <c r="S569" s="850">
        <v>903.8</v>
      </c>
    </row>
    <row r="570" spans="1:19" ht="14.4" customHeight="1" x14ac:dyDescent="0.3">
      <c r="A570" s="831" t="s">
        <v>1646</v>
      </c>
      <c r="B570" s="832" t="s">
        <v>1647</v>
      </c>
      <c r="C570" s="832" t="s">
        <v>576</v>
      </c>
      <c r="D570" s="832" t="s">
        <v>849</v>
      </c>
      <c r="E570" s="832" t="s">
        <v>1651</v>
      </c>
      <c r="F570" s="832" t="s">
        <v>1810</v>
      </c>
      <c r="G570" s="832" t="s">
        <v>1811</v>
      </c>
      <c r="H570" s="849">
        <v>18830</v>
      </c>
      <c r="I570" s="849">
        <v>630177.41</v>
      </c>
      <c r="J570" s="832">
        <v>3.0369869792346886</v>
      </c>
      <c r="K570" s="832">
        <v>33.466670738183751</v>
      </c>
      <c r="L570" s="849">
        <v>6286</v>
      </c>
      <c r="M570" s="849">
        <v>207500.86</v>
      </c>
      <c r="N570" s="832">
        <v>1</v>
      </c>
      <c r="O570" s="832">
        <v>33.01</v>
      </c>
      <c r="P570" s="849">
        <v>10735</v>
      </c>
      <c r="Q570" s="849">
        <v>364747.23000000004</v>
      </c>
      <c r="R570" s="837">
        <v>1.7578106905195481</v>
      </c>
      <c r="S570" s="850">
        <v>33.97738518863531</v>
      </c>
    </row>
    <row r="571" spans="1:19" ht="14.4" customHeight="1" x14ac:dyDescent="0.3">
      <c r="A571" s="831" t="s">
        <v>1646</v>
      </c>
      <c r="B571" s="832" t="s">
        <v>1647</v>
      </c>
      <c r="C571" s="832" t="s">
        <v>576</v>
      </c>
      <c r="D571" s="832" t="s">
        <v>849</v>
      </c>
      <c r="E571" s="832" t="s">
        <v>1817</v>
      </c>
      <c r="F571" s="832" t="s">
        <v>1818</v>
      </c>
      <c r="G571" s="832" t="s">
        <v>1819</v>
      </c>
      <c r="H571" s="849">
        <v>22</v>
      </c>
      <c r="I571" s="849">
        <v>19455.039999999997</v>
      </c>
      <c r="J571" s="832"/>
      <c r="K571" s="832">
        <v>884.31999999999982</v>
      </c>
      <c r="L571" s="849"/>
      <c r="M571" s="849"/>
      <c r="N571" s="832"/>
      <c r="O571" s="832"/>
      <c r="P571" s="849"/>
      <c r="Q571" s="849"/>
      <c r="R571" s="837"/>
      <c r="S571" s="850"/>
    </row>
    <row r="572" spans="1:19" ht="14.4" customHeight="1" x14ac:dyDescent="0.3">
      <c r="A572" s="831" t="s">
        <v>1646</v>
      </c>
      <c r="B572" s="832" t="s">
        <v>1647</v>
      </c>
      <c r="C572" s="832" t="s">
        <v>576</v>
      </c>
      <c r="D572" s="832" t="s">
        <v>849</v>
      </c>
      <c r="E572" s="832" t="s">
        <v>1714</v>
      </c>
      <c r="F572" s="832" t="s">
        <v>1822</v>
      </c>
      <c r="G572" s="832" t="s">
        <v>1823</v>
      </c>
      <c r="H572" s="849">
        <v>59</v>
      </c>
      <c r="I572" s="849">
        <v>846060</v>
      </c>
      <c r="J572" s="832">
        <v>2.4302012960154418</v>
      </c>
      <c r="K572" s="832">
        <v>14340</v>
      </c>
      <c r="L572" s="849">
        <v>24</v>
      </c>
      <c r="M572" s="849">
        <v>348144</v>
      </c>
      <c r="N572" s="832">
        <v>1</v>
      </c>
      <c r="O572" s="832">
        <v>14506</v>
      </c>
      <c r="P572" s="849">
        <v>35</v>
      </c>
      <c r="Q572" s="849">
        <v>507745</v>
      </c>
      <c r="R572" s="837">
        <v>1.4584338664460683</v>
      </c>
      <c r="S572" s="850">
        <v>14507</v>
      </c>
    </row>
    <row r="573" spans="1:19" ht="14.4" customHeight="1" x14ac:dyDescent="0.3">
      <c r="A573" s="831" t="s">
        <v>1646</v>
      </c>
      <c r="B573" s="832" t="s">
        <v>1647</v>
      </c>
      <c r="C573" s="832" t="s">
        <v>576</v>
      </c>
      <c r="D573" s="832" t="s">
        <v>850</v>
      </c>
      <c r="E573" s="832" t="s">
        <v>1648</v>
      </c>
      <c r="F573" s="832" t="s">
        <v>1804</v>
      </c>
      <c r="G573" s="832" t="s">
        <v>755</v>
      </c>
      <c r="H573" s="849">
        <v>74.42000000000003</v>
      </c>
      <c r="I573" s="849">
        <v>141596.82</v>
      </c>
      <c r="J573" s="832">
        <v>2.8554717694178962</v>
      </c>
      <c r="K573" s="832">
        <v>1902.6715936576181</v>
      </c>
      <c r="L573" s="849">
        <v>24.679999999999996</v>
      </c>
      <c r="M573" s="849">
        <v>49587.89</v>
      </c>
      <c r="N573" s="832">
        <v>1</v>
      </c>
      <c r="O573" s="832">
        <v>2009.2337925445709</v>
      </c>
      <c r="P573" s="849">
        <v>18.649999999999999</v>
      </c>
      <c r="Q573" s="849">
        <v>37469.769999999997</v>
      </c>
      <c r="R573" s="837">
        <v>0.7556233991807273</v>
      </c>
      <c r="S573" s="850">
        <v>2009.1029490616622</v>
      </c>
    </row>
    <row r="574" spans="1:19" ht="14.4" customHeight="1" x14ac:dyDescent="0.3">
      <c r="A574" s="831" t="s">
        <v>1646</v>
      </c>
      <c r="B574" s="832" t="s">
        <v>1647</v>
      </c>
      <c r="C574" s="832" t="s">
        <v>576</v>
      </c>
      <c r="D574" s="832" t="s">
        <v>850</v>
      </c>
      <c r="E574" s="832" t="s">
        <v>1648</v>
      </c>
      <c r="F574" s="832" t="s">
        <v>1805</v>
      </c>
      <c r="G574" s="832" t="s">
        <v>1806</v>
      </c>
      <c r="H574" s="849">
        <v>0.02</v>
      </c>
      <c r="I574" s="849">
        <v>197.75</v>
      </c>
      <c r="J574" s="832">
        <v>1</v>
      </c>
      <c r="K574" s="832">
        <v>9887.5</v>
      </c>
      <c r="L574" s="849">
        <v>0.02</v>
      </c>
      <c r="M574" s="849">
        <v>197.75</v>
      </c>
      <c r="N574" s="832">
        <v>1</v>
      </c>
      <c r="O574" s="832">
        <v>9887.5</v>
      </c>
      <c r="P574" s="849"/>
      <c r="Q574" s="849"/>
      <c r="R574" s="837"/>
      <c r="S574" s="850"/>
    </row>
    <row r="575" spans="1:19" ht="14.4" customHeight="1" x14ac:dyDescent="0.3">
      <c r="A575" s="831" t="s">
        <v>1646</v>
      </c>
      <c r="B575" s="832" t="s">
        <v>1647</v>
      </c>
      <c r="C575" s="832" t="s">
        <v>576</v>
      </c>
      <c r="D575" s="832" t="s">
        <v>850</v>
      </c>
      <c r="E575" s="832" t="s">
        <v>1648</v>
      </c>
      <c r="F575" s="832" t="s">
        <v>1807</v>
      </c>
      <c r="G575" s="832" t="s">
        <v>759</v>
      </c>
      <c r="H575" s="849">
        <v>2.7300000000000009</v>
      </c>
      <c r="I575" s="849">
        <v>24171.44000000001</v>
      </c>
      <c r="J575" s="832">
        <v>1.5552435673888017</v>
      </c>
      <c r="K575" s="832">
        <v>8854.0073260073259</v>
      </c>
      <c r="L575" s="849">
        <v>1.7400000000000004</v>
      </c>
      <c r="M575" s="849">
        <v>15541.899999999996</v>
      </c>
      <c r="N575" s="832">
        <v>1</v>
      </c>
      <c r="O575" s="832">
        <v>8932.1264367816038</v>
      </c>
      <c r="P575" s="849">
        <v>0.28000000000000003</v>
      </c>
      <c r="Q575" s="849">
        <v>2546.64</v>
      </c>
      <c r="R575" s="837">
        <v>0.16385641395196215</v>
      </c>
      <c r="S575" s="850">
        <v>9095.1428571428551</v>
      </c>
    </row>
    <row r="576" spans="1:19" ht="14.4" customHeight="1" x14ac:dyDescent="0.3">
      <c r="A576" s="831" t="s">
        <v>1646</v>
      </c>
      <c r="B576" s="832" t="s">
        <v>1647</v>
      </c>
      <c r="C576" s="832" t="s">
        <v>576</v>
      </c>
      <c r="D576" s="832" t="s">
        <v>850</v>
      </c>
      <c r="E576" s="832" t="s">
        <v>1648</v>
      </c>
      <c r="F576" s="832" t="s">
        <v>1808</v>
      </c>
      <c r="G576" s="832" t="s">
        <v>759</v>
      </c>
      <c r="H576" s="849">
        <v>392.85999999999973</v>
      </c>
      <c r="I576" s="849">
        <v>695658.7999999997</v>
      </c>
      <c r="J576" s="832">
        <v>0.79378742001664504</v>
      </c>
      <c r="K576" s="832">
        <v>1770.7549763274453</v>
      </c>
      <c r="L576" s="849">
        <v>489.73999999999972</v>
      </c>
      <c r="M576" s="849">
        <v>876379.22</v>
      </c>
      <c r="N576" s="832">
        <v>1</v>
      </c>
      <c r="O576" s="832">
        <v>1789.4785396332757</v>
      </c>
      <c r="P576" s="849">
        <v>446.62000000000023</v>
      </c>
      <c r="Q576" s="849">
        <v>812391.58999999985</v>
      </c>
      <c r="R576" s="837">
        <v>0.92698636784199406</v>
      </c>
      <c r="S576" s="850">
        <v>1818.9771841834208</v>
      </c>
    </row>
    <row r="577" spans="1:19" ht="14.4" customHeight="1" x14ac:dyDescent="0.3">
      <c r="A577" s="831" t="s">
        <v>1646</v>
      </c>
      <c r="B577" s="832" t="s">
        <v>1647</v>
      </c>
      <c r="C577" s="832" t="s">
        <v>576</v>
      </c>
      <c r="D577" s="832" t="s">
        <v>850</v>
      </c>
      <c r="E577" s="832" t="s">
        <v>1648</v>
      </c>
      <c r="F577" s="832" t="s">
        <v>1809</v>
      </c>
      <c r="G577" s="832" t="s">
        <v>757</v>
      </c>
      <c r="H577" s="849">
        <v>26.180000000000025</v>
      </c>
      <c r="I577" s="849">
        <v>23611.779999999981</v>
      </c>
      <c r="J577" s="832">
        <v>0.82739773069726119</v>
      </c>
      <c r="K577" s="832">
        <v>901.9014514896852</v>
      </c>
      <c r="L577" s="849">
        <v>31.660000000000039</v>
      </c>
      <c r="M577" s="849">
        <v>28537.399999999951</v>
      </c>
      <c r="N577" s="832">
        <v>1</v>
      </c>
      <c r="O577" s="832">
        <v>901.3708149083991</v>
      </c>
      <c r="P577" s="849">
        <v>13.150000000000018</v>
      </c>
      <c r="Q577" s="849">
        <v>11839.80000000001</v>
      </c>
      <c r="R577" s="837">
        <v>0.41488713057251292</v>
      </c>
      <c r="S577" s="850">
        <v>900.36501901140639</v>
      </c>
    </row>
    <row r="578" spans="1:19" ht="14.4" customHeight="1" x14ac:dyDescent="0.3">
      <c r="A578" s="831" t="s">
        <v>1646</v>
      </c>
      <c r="B578" s="832" t="s">
        <v>1647</v>
      </c>
      <c r="C578" s="832" t="s">
        <v>576</v>
      </c>
      <c r="D578" s="832" t="s">
        <v>850</v>
      </c>
      <c r="E578" s="832" t="s">
        <v>1651</v>
      </c>
      <c r="F578" s="832" t="s">
        <v>1810</v>
      </c>
      <c r="G578" s="832" t="s">
        <v>1811</v>
      </c>
      <c r="H578" s="849">
        <v>375387</v>
      </c>
      <c r="I578" s="849">
        <v>12566206.029999996</v>
      </c>
      <c r="J578" s="832">
        <v>1.2679482254837398</v>
      </c>
      <c r="K578" s="832">
        <v>33.475336199708558</v>
      </c>
      <c r="L578" s="849">
        <v>300197</v>
      </c>
      <c r="M578" s="849">
        <v>9910661.7899999935</v>
      </c>
      <c r="N578" s="832">
        <v>1</v>
      </c>
      <c r="O578" s="832">
        <v>33.013860198469651</v>
      </c>
      <c r="P578" s="849">
        <v>262136</v>
      </c>
      <c r="Q578" s="849">
        <v>8876665.3400000017</v>
      </c>
      <c r="R578" s="837">
        <v>0.89566827403561389</v>
      </c>
      <c r="S578" s="850">
        <v>33.862824411755739</v>
      </c>
    </row>
    <row r="579" spans="1:19" ht="14.4" customHeight="1" x14ac:dyDescent="0.3">
      <c r="A579" s="831" t="s">
        <v>1646</v>
      </c>
      <c r="B579" s="832" t="s">
        <v>1647</v>
      </c>
      <c r="C579" s="832" t="s">
        <v>576</v>
      </c>
      <c r="D579" s="832" t="s">
        <v>850</v>
      </c>
      <c r="E579" s="832" t="s">
        <v>1651</v>
      </c>
      <c r="F579" s="832" t="s">
        <v>1812</v>
      </c>
      <c r="G579" s="832" t="s">
        <v>1813</v>
      </c>
      <c r="H579" s="849">
        <v>18</v>
      </c>
      <c r="I579" s="849">
        <v>1156.6799999999998</v>
      </c>
      <c r="J579" s="832">
        <v>1.4912396054921675</v>
      </c>
      <c r="K579" s="832">
        <v>64.259999999999991</v>
      </c>
      <c r="L579" s="849">
        <v>13</v>
      </c>
      <c r="M579" s="849">
        <v>775.65000000000009</v>
      </c>
      <c r="N579" s="832">
        <v>1</v>
      </c>
      <c r="O579" s="832">
        <v>59.665384615384625</v>
      </c>
      <c r="P579" s="849">
        <v>39</v>
      </c>
      <c r="Q579" s="849">
        <v>2230.2199999999998</v>
      </c>
      <c r="R579" s="837">
        <v>2.8752916908399402</v>
      </c>
      <c r="S579" s="850">
        <v>57.185128205128201</v>
      </c>
    </row>
    <row r="580" spans="1:19" ht="14.4" customHeight="1" x14ac:dyDescent="0.3">
      <c r="A580" s="831" t="s">
        <v>1646</v>
      </c>
      <c r="B580" s="832" t="s">
        <v>1647</v>
      </c>
      <c r="C580" s="832" t="s">
        <v>576</v>
      </c>
      <c r="D580" s="832" t="s">
        <v>850</v>
      </c>
      <c r="E580" s="832" t="s">
        <v>1651</v>
      </c>
      <c r="F580" s="832" t="s">
        <v>1814</v>
      </c>
      <c r="G580" s="832" t="s">
        <v>1815</v>
      </c>
      <c r="H580" s="849">
        <v>350</v>
      </c>
      <c r="I580" s="849">
        <v>21367.5</v>
      </c>
      <c r="J580" s="832">
        <v>0.64198534587890022</v>
      </c>
      <c r="K580" s="832">
        <v>61.05</v>
      </c>
      <c r="L580" s="849">
        <v>583</v>
      </c>
      <c r="M580" s="849">
        <v>33283.47</v>
      </c>
      <c r="N580" s="832">
        <v>1</v>
      </c>
      <c r="O580" s="832">
        <v>57.09</v>
      </c>
      <c r="P580" s="849">
        <v>603</v>
      </c>
      <c r="Q580" s="849">
        <v>35347.86</v>
      </c>
      <c r="R580" s="837">
        <v>1.062024482423257</v>
      </c>
      <c r="S580" s="850">
        <v>58.62</v>
      </c>
    </row>
    <row r="581" spans="1:19" ht="14.4" customHeight="1" x14ac:dyDescent="0.3">
      <c r="A581" s="831" t="s">
        <v>1646</v>
      </c>
      <c r="B581" s="832" t="s">
        <v>1647</v>
      </c>
      <c r="C581" s="832" t="s">
        <v>576</v>
      </c>
      <c r="D581" s="832" t="s">
        <v>850</v>
      </c>
      <c r="E581" s="832" t="s">
        <v>1651</v>
      </c>
      <c r="F581" s="832" t="s">
        <v>1814</v>
      </c>
      <c r="G581" s="832" t="s">
        <v>1816</v>
      </c>
      <c r="H581" s="849"/>
      <c r="I581" s="849"/>
      <c r="J581" s="832"/>
      <c r="K581" s="832"/>
      <c r="L581" s="849"/>
      <c r="M581" s="849"/>
      <c r="N581" s="832"/>
      <c r="O581" s="832"/>
      <c r="P581" s="849">
        <v>560</v>
      </c>
      <c r="Q581" s="849">
        <v>31987.199999999997</v>
      </c>
      <c r="R581" s="837"/>
      <c r="S581" s="850">
        <v>57.12</v>
      </c>
    </row>
    <row r="582" spans="1:19" ht="14.4" customHeight="1" x14ac:dyDescent="0.3">
      <c r="A582" s="831" t="s">
        <v>1646</v>
      </c>
      <c r="B582" s="832" t="s">
        <v>1647</v>
      </c>
      <c r="C582" s="832" t="s">
        <v>576</v>
      </c>
      <c r="D582" s="832" t="s">
        <v>850</v>
      </c>
      <c r="E582" s="832" t="s">
        <v>1817</v>
      </c>
      <c r="F582" s="832" t="s">
        <v>1818</v>
      </c>
      <c r="G582" s="832" t="s">
        <v>1819</v>
      </c>
      <c r="H582" s="849">
        <v>676</v>
      </c>
      <c r="I582" s="849">
        <v>597800.3199999989</v>
      </c>
      <c r="J582" s="832"/>
      <c r="K582" s="832">
        <v>884.31999999999834</v>
      </c>
      <c r="L582" s="849"/>
      <c r="M582" s="849"/>
      <c r="N582" s="832"/>
      <c r="O582" s="832"/>
      <c r="P582" s="849"/>
      <c r="Q582" s="849"/>
      <c r="R582" s="837"/>
      <c r="S582" s="850"/>
    </row>
    <row r="583" spans="1:19" ht="14.4" customHeight="1" x14ac:dyDescent="0.3">
      <c r="A583" s="831" t="s">
        <v>1646</v>
      </c>
      <c r="B583" s="832" t="s">
        <v>1647</v>
      </c>
      <c r="C583" s="832" t="s">
        <v>576</v>
      </c>
      <c r="D583" s="832" t="s">
        <v>850</v>
      </c>
      <c r="E583" s="832" t="s">
        <v>1714</v>
      </c>
      <c r="F583" s="832" t="s">
        <v>1820</v>
      </c>
      <c r="G583" s="832" t="s">
        <v>1821</v>
      </c>
      <c r="H583" s="849"/>
      <c r="I583" s="849"/>
      <c r="J583" s="832"/>
      <c r="K583" s="832"/>
      <c r="L583" s="849">
        <v>1</v>
      </c>
      <c r="M583" s="849">
        <v>8595</v>
      </c>
      <c r="N583" s="832">
        <v>1</v>
      </c>
      <c r="O583" s="832">
        <v>8595</v>
      </c>
      <c r="P583" s="849"/>
      <c r="Q583" s="849"/>
      <c r="R583" s="837"/>
      <c r="S583" s="850"/>
    </row>
    <row r="584" spans="1:19" ht="14.4" customHeight="1" x14ac:dyDescent="0.3">
      <c r="A584" s="831" t="s">
        <v>1646</v>
      </c>
      <c r="B584" s="832" t="s">
        <v>1647</v>
      </c>
      <c r="C584" s="832" t="s">
        <v>576</v>
      </c>
      <c r="D584" s="832" t="s">
        <v>850</v>
      </c>
      <c r="E584" s="832" t="s">
        <v>1714</v>
      </c>
      <c r="F584" s="832" t="s">
        <v>1822</v>
      </c>
      <c r="G584" s="832" t="s">
        <v>1823</v>
      </c>
      <c r="H584" s="849">
        <v>1023</v>
      </c>
      <c r="I584" s="849">
        <v>14669820</v>
      </c>
      <c r="J584" s="832">
        <v>0.88245484987977529</v>
      </c>
      <c r="K584" s="832">
        <v>14340</v>
      </c>
      <c r="L584" s="849">
        <v>1146</v>
      </c>
      <c r="M584" s="849">
        <v>16623876</v>
      </c>
      <c r="N584" s="832">
        <v>1</v>
      </c>
      <c r="O584" s="832">
        <v>14506</v>
      </c>
      <c r="P584" s="849">
        <v>1030</v>
      </c>
      <c r="Q584" s="849">
        <v>14942210</v>
      </c>
      <c r="R584" s="837">
        <v>0.89884031858755442</v>
      </c>
      <c r="S584" s="850">
        <v>14507</v>
      </c>
    </row>
    <row r="585" spans="1:19" ht="14.4" customHeight="1" x14ac:dyDescent="0.3">
      <c r="A585" s="831" t="s">
        <v>1646</v>
      </c>
      <c r="B585" s="832" t="s">
        <v>1647</v>
      </c>
      <c r="C585" s="832" t="s">
        <v>576</v>
      </c>
      <c r="D585" s="832" t="s">
        <v>1642</v>
      </c>
      <c r="E585" s="832" t="s">
        <v>1648</v>
      </c>
      <c r="F585" s="832" t="s">
        <v>1804</v>
      </c>
      <c r="G585" s="832" t="s">
        <v>755</v>
      </c>
      <c r="H585" s="849"/>
      <c r="I585" s="849"/>
      <c r="J585" s="832"/>
      <c r="K585" s="832"/>
      <c r="L585" s="849">
        <v>3.3000000000000003</v>
      </c>
      <c r="M585" s="849">
        <v>6631.8300000000008</v>
      </c>
      <c r="N585" s="832">
        <v>1</v>
      </c>
      <c r="O585" s="832">
        <v>2009.6454545454546</v>
      </c>
      <c r="P585" s="849">
        <v>7.45</v>
      </c>
      <c r="Q585" s="849">
        <v>14971.83</v>
      </c>
      <c r="R585" s="837">
        <v>2.2575714395574069</v>
      </c>
      <c r="S585" s="850">
        <v>2009.6416107382549</v>
      </c>
    </row>
    <row r="586" spans="1:19" ht="14.4" customHeight="1" x14ac:dyDescent="0.3">
      <c r="A586" s="831" t="s">
        <v>1646</v>
      </c>
      <c r="B586" s="832" t="s">
        <v>1647</v>
      </c>
      <c r="C586" s="832" t="s">
        <v>576</v>
      </c>
      <c r="D586" s="832" t="s">
        <v>1642</v>
      </c>
      <c r="E586" s="832" t="s">
        <v>1648</v>
      </c>
      <c r="F586" s="832" t="s">
        <v>1807</v>
      </c>
      <c r="G586" s="832" t="s">
        <v>759</v>
      </c>
      <c r="H586" s="849">
        <v>0.02</v>
      </c>
      <c r="I586" s="849">
        <v>177.08</v>
      </c>
      <c r="J586" s="832">
        <v>0.10978301301921886</v>
      </c>
      <c r="K586" s="832">
        <v>8854</v>
      </c>
      <c r="L586" s="849">
        <v>0.18</v>
      </c>
      <c r="M586" s="849">
        <v>1613</v>
      </c>
      <c r="N586" s="832">
        <v>1</v>
      </c>
      <c r="O586" s="832">
        <v>8961.1111111111113</v>
      </c>
      <c r="P586" s="849"/>
      <c r="Q586" s="849"/>
      <c r="R586" s="837"/>
      <c r="S586" s="850"/>
    </row>
    <row r="587" spans="1:19" ht="14.4" customHeight="1" x14ac:dyDescent="0.3">
      <c r="A587" s="831" t="s">
        <v>1646</v>
      </c>
      <c r="B587" s="832" t="s">
        <v>1647</v>
      </c>
      <c r="C587" s="832" t="s">
        <v>576</v>
      </c>
      <c r="D587" s="832" t="s">
        <v>1642</v>
      </c>
      <c r="E587" s="832" t="s">
        <v>1648</v>
      </c>
      <c r="F587" s="832" t="s">
        <v>1808</v>
      </c>
      <c r="G587" s="832" t="s">
        <v>759</v>
      </c>
      <c r="H587" s="849">
        <v>18.899999999999999</v>
      </c>
      <c r="I587" s="849">
        <v>33468.120000000003</v>
      </c>
      <c r="J587" s="832">
        <v>0.42842670368385738</v>
      </c>
      <c r="K587" s="832">
        <v>1770.8000000000002</v>
      </c>
      <c r="L587" s="849">
        <v>43.599999999999987</v>
      </c>
      <c r="M587" s="849">
        <v>78118.66</v>
      </c>
      <c r="N587" s="832">
        <v>1</v>
      </c>
      <c r="O587" s="832">
        <v>1791.7123853211015</v>
      </c>
      <c r="P587" s="849">
        <v>40.999999999999993</v>
      </c>
      <c r="Q587" s="849">
        <v>74580.750000000015</v>
      </c>
      <c r="R587" s="837">
        <v>0.95471107671329758</v>
      </c>
      <c r="S587" s="850">
        <v>1819.0426829268299</v>
      </c>
    </row>
    <row r="588" spans="1:19" ht="14.4" customHeight="1" x14ac:dyDescent="0.3">
      <c r="A588" s="831" t="s">
        <v>1646</v>
      </c>
      <c r="B588" s="832" t="s">
        <v>1647</v>
      </c>
      <c r="C588" s="832" t="s">
        <v>576</v>
      </c>
      <c r="D588" s="832" t="s">
        <v>1642</v>
      </c>
      <c r="E588" s="832" t="s">
        <v>1648</v>
      </c>
      <c r="F588" s="832" t="s">
        <v>1809</v>
      </c>
      <c r="G588" s="832" t="s">
        <v>757</v>
      </c>
      <c r="H588" s="849">
        <v>0.90000000000000013</v>
      </c>
      <c r="I588" s="849">
        <v>813.42000000000007</v>
      </c>
      <c r="J588" s="832">
        <v>0.33027589987209932</v>
      </c>
      <c r="K588" s="832">
        <v>903.8</v>
      </c>
      <c r="L588" s="849">
        <v>2.7300000000000004</v>
      </c>
      <c r="M588" s="849">
        <v>2462.8500000000008</v>
      </c>
      <c r="N588" s="832">
        <v>1</v>
      </c>
      <c r="O588" s="832">
        <v>902.14285714285734</v>
      </c>
      <c r="P588" s="849">
        <v>1.5800000000000003</v>
      </c>
      <c r="Q588" s="849">
        <v>1423.4800000000002</v>
      </c>
      <c r="R588" s="837">
        <v>0.57798079460787288</v>
      </c>
      <c r="S588" s="850">
        <v>900.9367088607595</v>
      </c>
    </row>
    <row r="589" spans="1:19" ht="14.4" customHeight="1" x14ac:dyDescent="0.3">
      <c r="A589" s="831" t="s">
        <v>1646</v>
      </c>
      <c r="B589" s="832" t="s">
        <v>1647</v>
      </c>
      <c r="C589" s="832" t="s">
        <v>576</v>
      </c>
      <c r="D589" s="832" t="s">
        <v>1642</v>
      </c>
      <c r="E589" s="832" t="s">
        <v>1651</v>
      </c>
      <c r="F589" s="832" t="s">
        <v>1810</v>
      </c>
      <c r="G589" s="832" t="s">
        <v>1811</v>
      </c>
      <c r="H589" s="849">
        <v>11545</v>
      </c>
      <c r="I589" s="849">
        <v>386367.61000000004</v>
      </c>
      <c r="J589" s="832">
        <v>0.41927008118287495</v>
      </c>
      <c r="K589" s="832">
        <v>33.466228670420101</v>
      </c>
      <c r="L589" s="849">
        <v>27913</v>
      </c>
      <c r="M589" s="849">
        <v>921524.39999999979</v>
      </c>
      <c r="N589" s="832">
        <v>1</v>
      </c>
      <c r="O589" s="832">
        <v>33.014165442625291</v>
      </c>
      <c r="P589" s="849">
        <v>29647</v>
      </c>
      <c r="Q589" s="849">
        <v>1004087.7400000002</v>
      </c>
      <c r="R589" s="837">
        <v>1.0895943069982743</v>
      </c>
      <c r="S589" s="850">
        <v>33.868106047829464</v>
      </c>
    </row>
    <row r="590" spans="1:19" ht="14.4" customHeight="1" x14ac:dyDescent="0.3">
      <c r="A590" s="831" t="s">
        <v>1646</v>
      </c>
      <c r="B590" s="832" t="s">
        <v>1647</v>
      </c>
      <c r="C590" s="832" t="s">
        <v>576</v>
      </c>
      <c r="D590" s="832" t="s">
        <v>1642</v>
      </c>
      <c r="E590" s="832" t="s">
        <v>1714</v>
      </c>
      <c r="F590" s="832" t="s">
        <v>1822</v>
      </c>
      <c r="G590" s="832" t="s">
        <v>1823</v>
      </c>
      <c r="H590" s="849">
        <v>41</v>
      </c>
      <c r="I590" s="849">
        <v>587940</v>
      </c>
      <c r="J590" s="832">
        <v>0.37879266201159428</v>
      </c>
      <c r="K590" s="832">
        <v>14340</v>
      </c>
      <c r="L590" s="849">
        <v>107</v>
      </c>
      <c r="M590" s="849">
        <v>1552142</v>
      </c>
      <c r="N590" s="832">
        <v>1</v>
      </c>
      <c r="O590" s="832">
        <v>14506</v>
      </c>
      <c r="P590" s="849">
        <v>112</v>
      </c>
      <c r="Q590" s="849">
        <v>1624784</v>
      </c>
      <c r="R590" s="837">
        <v>1.0468011303089537</v>
      </c>
      <c r="S590" s="850">
        <v>14507</v>
      </c>
    </row>
    <row r="591" spans="1:19" ht="14.4" customHeight="1" x14ac:dyDescent="0.3">
      <c r="A591" s="831" t="s">
        <v>1646</v>
      </c>
      <c r="B591" s="832" t="s">
        <v>1647</v>
      </c>
      <c r="C591" s="832" t="s">
        <v>576</v>
      </c>
      <c r="D591" s="832" t="s">
        <v>851</v>
      </c>
      <c r="E591" s="832" t="s">
        <v>1648</v>
      </c>
      <c r="F591" s="832" t="s">
        <v>1804</v>
      </c>
      <c r="G591" s="832" t="s">
        <v>755</v>
      </c>
      <c r="H591" s="849">
        <v>10.62</v>
      </c>
      <c r="I591" s="849">
        <v>20206.360000000004</v>
      </c>
      <c r="J591" s="832">
        <v>3.9275001749325544</v>
      </c>
      <c r="K591" s="832">
        <v>1902.6704331450101</v>
      </c>
      <c r="L591" s="849">
        <v>2.6</v>
      </c>
      <c r="M591" s="849">
        <v>5144.84</v>
      </c>
      <c r="N591" s="832">
        <v>1</v>
      </c>
      <c r="O591" s="832">
        <v>1978.7846153846153</v>
      </c>
      <c r="P591" s="849">
        <v>2.7800000000000002</v>
      </c>
      <c r="Q591" s="849">
        <v>5576.75</v>
      </c>
      <c r="R591" s="837">
        <v>1.0839501325600018</v>
      </c>
      <c r="S591" s="850">
        <v>2006.0251798561148</v>
      </c>
    </row>
    <row r="592" spans="1:19" ht="14.4" customHeight="1" x14ac:dyDescent="0.3">
      <c r="A592" s="831" t="s">
        <v>1646</v>
      </c>
      <c r="B592" s="832" t="s">
        <v>1647</v>
      </c>
      <c r="C592" s="832" t="s">
        <v>576</v>
      </c>
      <c r="D592" s="832" t="s">
        <v>851</v>
      </c>
      <c r="E592" s="832" t="s">
        <v>1648</v>
      </c>
      <c r="F592" s="832" t="s">
        <v>1807</v>
      </c>
      <c r="G592" s="832" t="s">
        <v>759</v>
      </c>
      <c r="H592" s="849">
        <v>0.08</v>
      </c>
      <c r="I592" s="849">
        <v>708.32</v>
      </c>
      <c r="J592" s="832">
        <v>0.44177227821574694</v>
      </c>
      <c r="K592" s="832">
        <v>8854</v>
      </c>
      <c r="L592" s="849">
        <v>0.18</v>
      </c>
      <c r="M592" s="849">
        <v>1603.3600000000001</v>
      </c>
      <c r="N592" s="832">
        <v>1</v>
      </c>
      <c r="O592" s="832">
        <v>8907.5555555555566</v>
      </c>
      <c r="P592" s="849"/>
      <c r="Q592" s="849"/>
      <c r="R592" s="837"/>
      <c r="S592" s="850"/>
    </row>
    <row r="593" spans="1:19" ht="14.4" customHeight="1" x14ac:dyDescent="0.3">
      <c r="A593" s="831" t="s">
        <v>1646</v>
      </c>
      <c r="B593" s="832" t="s">
        <v>1647</v>
      </c>
      <c r="C593" s="832" t="s">
        <v>576</v>
      </c>
      <c r="D593" s="832" t="s">
        <v>851</v>
      </c>
      <c r="E593" s="832" t="s">
        <v>1648</v>
      </c>
      <c r="F593" s="832" t="s">
        <v>1808</v>
      </c>
      <c r="G593" s="832" t="s">
        <v>759</v>
      </c>
      <c r="H593" s="849">
        <v>32.000000000000007</v>
      </c>
      <c r="I593" s="849">
        <v>56665.600000000013</v>
      </c>
      <c r="J593" s="832">
        <v>0.55997255951047453</v>
      </c>
      <c r="K593" s="832">
        <v>1770.8</v>
      </c>
      <c r="L593" s="849">
        <v>56.510000000000012</v>
      </c>
      <c r="M593" s="849">
        <v>101193.53000000004</v>
      </c>
      <c r="N593" s="832">
        <v>1</v>
      </c>
      <c r="O593" s="832">
        <v>1790.7189877897722</v>
      </c>
      <c r="P593" s="849">
        <v>43.11</v>
      </c>
      <c r="Q593" s="849">
        <v>78409.820000000022</v>
      </c>
      <c r="R593" s="837">
        <v>0.77485013122874546</v>
      </c>
      <c r="S593" s="850">
        <v>1818.8313616330322</v>
      </c>
    </row>
    <row r="594" spans="1:19" ht="14.4" customHeight="1" x14ac:dyDescent="0.3">
      <c r="A594" s="831" t="s">
        <v>1646</v>
      </c>
      <c r="B594" s="832" t="s">
        <v>1647</v>
      </c>
      <c r="C594" s="832" t="s">
        <v>576</v>
      </c>
      <c r="D594" s="832" t="s">
        <v>851</v>
      </c>
      <c r="E594" s="832" t="s">
        <v>1648</v>
      </c>
      <c r="F594" s="832" t="s">
        <v>1809</v>
      </c>
      <c r="G594" s="832" t="s">
        <v>757</v>
      </c>
      <c r="H594" s="849">
        <v>2.2300000000000004</v>
      </c>
      <c r="I594" s="849">
        <v>2010.9500000000005</v>
      </c>
      <c r="J594" s="832">
        <v>0.52662659910175313</v>
      </c>
      <c r="K594" s="832">
        <v>901.77130044843057</v>
      </c>
      <c r="L594" s="849">
        <v>4.2299999999999978</v>
      </c>
      <c r="M594" s="849">
        <v>3818.550000000002</v>
      </c>
      <c r="N594" s="832">
        <v>1</v>
      </c>
      <c r="O594" s="832">
        <v>902.73049645390165</v>
      </c>
      <c r="P594" s="849">
        <v>1.5800000000000003</v>
      </c>
      <c r="Q594" s="849">
        <v>1423.4800000000002</v>
      </c>
      <c r="R594" s="837">
        <v>0.37278024380982294</v>
      </c>
      <c r="S594" s="850">
        <v>900.9367088607595</v>
      </c>
    </row>
    <row r="595" spans="1:19" ht="14.4" customHeight="1" x14ac:dyDescent="0.3">
      <c r="A595" s="831" t="s">
        <v>1646</v>
      </c>
      <c r="B595" s="832" t="s">
        <v>1647</v>
      </c>
      <c r="C595" s="832" t="s">
        <v>576</v>
      </c>
      <c r="D595" s="832" t="s">
        <v>851</v>
      </c>
      <c r="E595" s="832" t="s">
        <v>1651</v>
      </c>
      <c r="F595" s="832" t="s">
        <v>1810</v>
      </c>
      <c r="G595" s="832" t="s">
        <v>1811</v>
      </c>
      <c r="H595" s="849">
        <v>35263</v>
      </c>
      <c r="I595" s="849">
        <v>1181248.52</v>
      </c>
      <c r="J595" s="832">
        <v>1.0334186623999977</v>
      </c>
      <c r="K595" s="832">
        <v>33.498242350338884</v>
      </c>
      <c r="L595" s="849">
        <v>34623</v>
      </c>
      <c r="M595" s="849">
        <v>1143049.3399999999</v>
      </c>
      <c r="N595" s="832">
        <v>1</v>
      </c>
      <c r="O595" s="832">
        <v>33.014162262080113</v>
      </c>
      <c r="P595" s="849">
        <v>27181</v>
      </c>
      <c r="Q595" s="849">
        <v>920672.59999999986</v>
      </c>
      <c r="R595" s="837">
        <v>0.80545306994359489</v>
      </c>
      <c r="S595" s="850">
        <v>33.871917883815897</v>
      </c>
    </row>
    <row r="596" spans="1:19" ht="14.4" customHeight="1" x14ac:dyDescent="0.3">
      <c r="A596" s="831" t="s">
        <v>1646</v>
      </c>
      <c r="B596" s="832" t="s">
        <v>1647</v>
      </c>
      <c r="C596" s="832" t="s">
        <v>576</v>
      </c>
      <c r="D596" s="832" t="s">
        <v>851</v>
      </c>
      <c r="E596" s="832" t="s">
        <v>1651</v>
      </c>
      <c r="F596" s="832" t="s">
        <v>1812</v>
      </c>
      <c r="G596" s="832" t="s">
        <v>1813</v>
      </c>
      <c r="H596" s="849">
        <v>2</v>
      </c>
      <c r="I596" s="849">
        <v>128</v>
      </c>
      <c r="J596" s="832"/>
      <c r="K596" s="832">
        <v>64</v>
      </c>
      <c r="L596" s="849"/>
      <c r="M596" s="849"/>
      <c r="N596" s="832"/>
      <c r="O596" s="832"/>
      <c r="P596" s="849">
        <v>3</v>
      </c>
      <c r="Q596" s="849">
        <v>171.01999999999998</v>
      </c>
      <c r="R596" s="837"/>
      <c r="S596" s="850">
        <v>57.006666666666661</v>
      </c>
    </row>
    <row r="597" spans="1:19" ht="14.4" customHeight="1" x14ac:dyDescent="0.3">
      <c r="A597" s="831" t="s">
        <v>1646</v>
      </c>
      <c r="B597" s="832" t="s">
        <v>1647</v>
      </c>
      <c r="C597" s="832" t="s">
        <v>576</v>
      </c>
      <c r="D597" s="832" t="s">
        <v>851</v>
      </c>
      <c r="E597" s="832" t="s">
        <v>1651</v>
      </c>
      <c r="F597" s="832" t="s">
        <v>1814</v>
      </c>
      <c r="G597" s="832" t="s">
        <v>1815</v>
      </c>
      <c r="H597" s="849">
        <v>319</v>
      </c>
      <c r="I597" s="849">
        <v>19474.95</v>
      </c>
      <c r="J597" s="832"/>
      <c r="K597" s="832">
        <v>61.050000000000004</v>
      </c>
      <c r="L597" s="849"/>
      <c r="M597" s="849"/>
      <c r="N597" s="832"/>
      <c r="O597" s="832"/>
      <c r="P597" s="849"/>
      <c r="Q597" s="849"/>
      <c r="R597" s="837"/>
      <c r="S597" s="850"/>
    </row>
    <row r="598" spans="1:19" ht="14.4" customHeight="1" x14ac:dyDescent="0.3">
      <c r="A598" s="831" t="s">
        <v>1646</v>
      </c>
      <c r="B598" s="832" t="s">
        <v>1647</v>
      </c>
      <c r="C598" s="832" t="s">
        <v>576</v>
      </c>
      <c r="D598" s="832" t="s">
        <v>851</v>
      </c>
      <c r="E598" s="832" t="s">
        <v>1817</v>
      </c>
      <c r="F598" s="832" t="s">
        <v>1818</v>
      </c>
      <c r="G598" s="832" t="s">
        <v>1819</v>
      </c>
      <c r="H598" s="849">
        <v>82</v>
      </c>
      <c r="I598" s="849">
        <v>72514.240000000005</v>
      </c>
      <c r="J598" s="832"/>
      <c r="K598" s="832">
        <v>884.32</v>
      </c>
      <c r="L598" s="849"/>
      <c r="M598" s="849"/>
      <c r="N598" s="832"/>
      <c r="O598" s="832"/>
      <c r="P598" s="849"/>
      <c r="Q598" s="849"/>
      <c r="R598" s="837"/>
      <c r="S598" s="850"/>
    </row>
    <row r="599" spans="1:19" ht="14.4" customHeight="1" x14ac:dyDescent="0.3">
      <c r="A599" s="831" t="s">
        <v>1646</v>
      </c>
      <c r="B599" s="832" t="s">
        <v>1647</v>
      </c>
      <c r="C599" s="832" t="s">
        <v>576</v>
      </c>
      <c r="D599" s="832" t="s">
        <v>851</v>
      </c>
      <c r="E599" s="832" t="s">
        <v>1714</v>
      </c>
      <c r="F599" s="832" t="s">
        <v>1822</v>
      </c>
      <c r="G599" s="832" t="s">
        <v>1823</v>
      </c>
      <c r="H599" s="849">
        <v>91</v>
      </c>
      <c r="I599" s="849">
        <v>1304940</v>
      </c>
      <c r="J599" s="832">
        <v>0.65663239273756346</v>
      </c>
      <c r="K599" s="832">
        <v>14340</v>
      </c>
      <c r="L599" s="849">
        <v>137</v>
      </c>
      <c r="M599" s="849">
        <v>1987322</v>
      </c>
      <c r="N599" s="832">
        <v>1</v>
      </c>
      <c r="O599" s="832">
        <v>14506</v>
      </c>
      <c r="P599" s="849">
        <v>108</v>
      </c>
      <c r="Q599" s="849">
        <v>1566756</v>
      </c>
      <c r="R599" s="837">
        <v>0.78837551237293202</v>
      </c>
      <c r="S599" s="850">
        <v>14507</v>
      </c>
    </row>
    <row r="600" spans="1:19" ht="14.4" customHeight="1" x14ac:dyDescent="0.3">
      <c r="A600" s="831" t="s">
        <v>1646</v>
      </c>
      <c r="B600" s="832" t="s">
        <v>1647</v>
      </c>
      <c r="C600" s="832" t="s">
        <v>576</v>
      </c>
      <c r="D600" s="832" t="s">
        <v>852</v>
      </c>
      <c r="E600" s="832" t="s">
        <v>1648</v>
      </c>
      <c r="F600" s="832" t="s">
        <v>1804</v>
      </c>
      <c r="G600" s="832" t="s">
        <v>755</v>
      </c>
      <c r="H600" s="849">
        <v>1.52</v>
      </c>
      <c r="I600" s="849">
        <v>2892.07</v>
      </c>
      <c r="J600" s="832"/>
      <c r="K600" s="832">
        <v>1902.6776315789475</v>
      </c>
      <c r="L600" s="849"/>
      <c r="M600" s="849"/>
      <c r="N600" s="832"/>
      <c r="O600" s="832"/>
      <c r="P600" s="849">
        <v>0.45</v>
      </c>
      <c r="Q600" s="849">
        <v>904.34</v>
      </c>
      <c r="R600" s="837"/>
      <c r="S600" s="850">
        <v>2009.6444444444444</v>
      </c>
    </row>
    <row r="601" spans="1:19" ht="14.4" customHeight="1" x14ac:dyDescent="0.3">
      <c r="A601" s="831" t="s">
        <v>1646</v>
      </c>
      <c r="B601" s="832" t="s">
        <v>1647</v>
      </c>
      <c r="C601" s="832" t="s">
        <v>576</v>
      </c>
      <c r="D601" s="832" t="s">
        <v>852</v>
      </c>
      <c r="E601" s="832" t="s">
        <v>1648</v>
      </c>
      <c r="F601" s="832" t="s">
        <v>1807</v>
      </c>
      <c r="G601" s="832" t="s">
        <v>759</v>
      </c>
      <c r="H601" s="849">
        <v>0.02</v>
      </c>
      <c r="I601" s="849">
        <v>177.08</v>
      </c>
      <c r="J601" s="832"/>
      <c r="K601" s="832">
        <v>8854</v>
      </c>
      <c r="L601" s="849"/>
      <c r="M601" s="849"/>
      <c r="N601" s="832"/>
      <c r="O601" s="832"/>
      <c r="P601" s="849"/>
      <c r="Q601" s="849"/>
      <c r="R601" s="837"/>
      <c r="S601" s="850"/>
    </row>
    <row r="602" spans="1:19" ht="14.4" customHeight="1" x14ac:dyDescent="0.3">
      <c r="A602" s="831" t="s">
        <v>1646</v>
      </c>
      <c r="B602" s="832" t="s">
        <v>1647</v>
      </c>
      <c r="C602" s="832" t="s">
        <v>576</v>
      </c>
      <c r="D602" s="832" t="s">
        <v>852</v>
      </c>
      <c r="E602" s="832" t="s">
        <v>1648</v>
      </c>
      <c r="F602" s="832" t="s">
        <v>1808</v>
      </c>
      <c r="G602" s="832" t="s">
        <v>759</v>
      </c>
      <c r="H602" s="849">
        <v>6.75</v>
      </c>
      <c r="I602" s="849">
        <v>11952.9</v>
      </c>
      <c r="J602" s="832"/>
      <c r="K602" s="832">
        <v>1770.8</v>
      </c>
      <c r="L602" s="849"/>
      <c r="M602" s="849"/>
      <c r="N602" s="832"/>
      <c r="O602" s="832"/>
      <c r="P602" s="849"/>
      <c r="Q602" s="849"/>
      <c r="R602" s="837"/>
      <c r="S602" s="850"/>
    </row>
    <row r="603" spans="1:19" ht="14.4" customHeight="1" x14ac:dyDescent="0.3">
      <c r="A603" s="831" t="s">
        <v>1646</v>
      </c>
      <c r="B603" s="832" t="s">
        <v>1647</v>
      </c>
      <c r="C603" s="832" t="s">
        <v>576</v>
      </c>
      <c r="D603" s="832" t="s">
        <v>852</v>
      </c>
      <c r="E603" s="832" t="s">
        <v>1648</v>
      </c>
      <c r="F603" s="832" t="s">
        <v>1809</v>
      </c>
      <c r="G603" s="832" t="s">
        <v>757</v>
      </c>
      <c r="H603" s="849">
        <v>0.39999999999999997</v>
      </c>
      <c r="I603" s="849">
        <v>361.52</v>
      </c>
      <c r="J603" s="832"/>
      <c r="K603" s="832">
        <v>903.80000000000007</v>
      </c>
      <c r="L603" s="849"/>
      <c r="M603" s="849"/>
      <c r="N603" s="832"/>
      <c r="O603" s="832"/>
      <c r="P603" s="849"/>
      <c r="Q603" s="849"/>
      <c r="R603" s="837"/>
      <c r="S603" s="850"/>
    </row>
    <row r="604" spans="1:19" ht="14.4" customHeight="1" x14ac:dyDescent="0.3">
      <c r="A604" s="831" t="s">
        <v>1646</v>
      </c>
      <c r="B604" s="832" t="s">
        <v>1647</v>
      </c>
      <c r="C604" s="832" t="s">
        <v>576</v>
      </c>
      <c r="D604" s="832" t="s">
        <v>852</v>
      </c>
      <c r="E604" s="832" t="s">
        <v>1651</v>
      </c>
      <c r="F604" s="832" t="s">
        <v>1810</v>
      </c>
      <c r="G604" s="832" t="s">
        <v>1811</v>
      </c>
      <c r="H604" s="849">
        <v>6052</v>
      </c>
      <c r="I604" s="849">
        <v>202544.02</v>
      </c>
      <c r="J604" s="832"/>
      <c r="K604" s="832">
        <v>33.467286847323194</v>
      </c>
      <c r="L604" s="849"/>
      <c r="M604" s="849"/>
      <c r="N604" s="832"/>
      <c r="O604" s="832"/>
      <c r="P604" s="849">
        <v>358</v>
      </c>
      <c r="Q604" s="849">
        <v>11821.16</v>
      </c>
      <c r="R604" s="837"/>
      <c r="S604" s="850">
        <v>33.020000000000003</v>
      </c>
    </row>
    <row r="605" spans="1:19" ht="14.4" customHeight="1" x14ac:dyDescent="0.3">
      <c r="A605" s="831" t="s">
        <v>1646</v>
      </c>
      <c r="B605" s="832" t="s">
        <v>1647</v>
      </c>
      <c r="C605" s="832" t="s">
        <v>576</v>
      </c>
      <c r="D605" s="832" t="s">
        <v>852</v>
      </c>
      <c r="E605" s="832" t="s">
        <v>1817</v>
      </c>
      <c r="F605" s="832" t="s">
        <v>1818</v>
      </c>
      <c r="G605" s="832" t="s">
        <v>1819</v>
      </c>
      <c r="H605" s="849">
        <v>10</v>
      </c>
      <c r="I605" s="849">
        <v>8843.1999999999989</v>
      </c>
      <c r="J605" s="832"/>
      <c r="K605" s="832">
        <v>884.31999999999994</v>
      </c>
      <c r="L605" s="849"/>
      <c r="M605" s="849"/>
      <c r="N605" s="832"/>
      <c r="O605" s="832"/>
      <c r="P605" s="849"/>
      <c r="Q605" s="849"/>
      <c r="R605" s="837"/>
      <c r="S605" s="850"/>
    </row>
    <row r="606" spans="1:19" ht="14.4" customHeight="1" x14ac:dyDescent="0.3">
      <c r="A606" s="831" t="s">
        <v>1646</v>
      </c>
      <c r="B606" s="832" t="s">
        <v>1647</v>
      </c>
      <c r="C606" s="832" t="s">
        <v>576</v>
      </c>
      <c r="D606" s="832" t="s">
        <v>852</v>
      </c>
      <c r="E606" s="832" t="s">
        <v>1714</v>
      </c>
      <c r="F606" s="832" t="s">
        <v>1820</v>
      </c>
      <c r="G606" s="832" t="s">
        <v>1821</v>
      </c>
      <c r="H606" s="849"/>
      <c r="I606" s="849"/>
      <c r="J606" s="832"/>
      <c r="K606" s="832"/>
      <c r="L606" s="849"/>
      <c r="M606" s="849"/>
      <c r="N606" s="832"/>
      <c r="O606" s="832"/>
      <c r="P606" s="849">
        <v>1</v>
      </c>
      <c r="Q606" s="849">
        <v>8595</v>
      </c>
      <c r="R606" s="837"/>
      <c r="S606" s="850">
        <v>8595</v>
      </c>
    </row>
    <row r="607" spans="1:19" ht="14.4" customHeight="1" x14ac:dyDescent="0.3">
      <c r="A607" s="831" t="s">
        <v>1646</v>
      </c>
      <c r="B607" s="832" t="s">
        <v>1647</v>
      </c>
      <c r="C607" s="832" t="s">
        <v>576</v>
      </c>
      <c r="D607" s="832" t="s">
        <v>852</v>
      </c>
      <c r="E607" s="832" t="s">
        <v>1714</v>
      </c>
      <c r="F607" s="832" t="s">
        <v>1822</v>
      </c>
      <c r="G607" s="832" t="s">
        <v>1823</v>
      </c>
      <c r="H607" s="849">
        <v>17</v>
      </c>
      <c r="I607" s="849">
        <v>243780</v>
      </c>
      <c r="J607" s="832"/>
      <c r="K607" s="832">
        <v>14340</v>
      </c>
      <c r="L607" s="849"/>
      <c r="M607" s="849"/>
      <c r="N607" s="832"/>
      <c r="O607" s="832"/>
      <c r="P607" s="849">
        <v>1</v>
      </c>
      <c r="Q607" s="849">
        <v>14507</v>
      </c>
      <c r="R607" s="837"/>
      <c r="S607" s="850">
        <v>14507</v>
      </c>
    </row>
    <row r="608" spans="1:19" ht="14.4" customHeight="1" x14ac:dyDescent="0.3">
      <c r="A608" s="831" t="s">
        <v>1646</v>
      </c>
      <c r="B608" s="832" t="s">
        <v>1647</v>
      </c>
      <c r="C608" s="832" t="s">
        <v>576</v>
      </c>
      <c r="D608" s="832" t="s">
        <v>853</v>
      </c>
      <c r="E608" s="832" t="s">
        <v>1648</v>
      </c>
      <c r="F608" s="832" t="s">
        <v>1804</v>
      </c>
      <c r="G608" s="832" t="s">
        <v>755</v>
      </c>
      <c r="H608" s="849">
        <v>9.9</v>
      </c>
      <c r="I608" s="849">
        <v>18836.450000000008</v>
      </c>
      <c r="J608" s="832">
        <v>26.780286335783455</v>
      </c>
      <c r="K608" s="832">
        <v>1902.671717171718</v>
      </c>
      <c r="L608" s="849">
        <v>0.35</v>
      </c>
      <c r="M608" s="849">
        <v>703.37</v>
      </c>
      <c r="N608" s="832">
        <v>1</v>
      </c>
      <c r="O608" s="832">
        <v>2009.6285714285716</v>
      </c>
      <c r="P608" s="849">
        <v>0.7</v>
      </c>
      <c r="Q608" s="849">
        <v>1406.74</v>
      </c>
      <c r="R608" s="837">
        <v>2</v>
      </c>
      <c r="S608" s="850">
        <v>2009.6285714285716</v>
      </c>
    </row>
    <row r="609" spans="1:19" ht="14.4" customHeight="1" x14ac:dyDescent="0.3">
      <c r="A609" s="831" t="s">
        <v>1646</v>
      </c>
      <c r="B609" s="832" t="s">
        <v>1647</v>
      </c>
      <c r="C609" s="832" t="s">
        <v>576</v>
      </c>
      <c r="D609" s="832" t="s">
        <v>853</v>
      </c>
      <c r="E609" s="832" t="s">
        <v>1648</v>
      </c>
      <c r="F609" s="832" t="s">
        <v>1807</v>
      </c>
      <c r="G609" s="832" t="s">
        <v>759</v>
      </c>
      <c r="H609" s="849">
        <v>0.02</v>
      </c>
      <c r="I609" s="849">
        <v>177.08</v>
      </c>
      <c r="J609" s="832">
        <v>0.16442884468958346</v>
      </c>
      <c r="K609" s="832">
        <v>8854</v>
      </c>
      <c r="L609" s="849">
        <v>0.12000000000000001</v>
      </c>
      <c r="M609" s="849">
        <v>1076.94</v>
      </c>
      <c r="N609" s="832">
        <v>1</v>
      </c>
      <c r="O609" s="832">
        <v>8974.5</v>
      </c>
      <c r="P609" s="849"/>
      <c r="Q609" s="849"/>
      <c r="R609" s="837"/>
      <c r="S609" s="850"/>
    </row>
    <row r="610" spans="1:19" ht="14.4" customHeight="1" x14ac:dyDescent="0.3">
      <c r="A610" s="831" t="s">
        <v>1646</v>
      </c>
      <c r="B610" s="832" t="s">
        <v>1647</v>
      </c>
      <c r="C610" s="832" t="s">
        <v>576</v>
      </c>
      <c r="D610" s="832" t="s">
        <v>853</v>
      </c>
      <c r="E610" s="832" t="s">
        <v>1648</v>
      </c>
      <c r="F610" s="832" t="s">
        <v>1808</v>
      </c>
      <c r="G610" s="832" t="s">
        <v>759</v>
      </c>
      <c r="H610" s="849">
        <v>14.299999999999999</v>
      </c>
      <c r="I610" s="849">
        <v>25322.440000000002</v>
      </c>
      <c r="J610" s="832">
        <v>0.6034979009496072</v>
      </c>
      <c r="K610" s="832">
        <v>1770.8000000000002</v>
      </c>
      <c r="L610" s="849">
        <v>23.450000000000003</v>
      </c>
      <c r="M610" s="849">
        <v>41959.450000000012</v>
      </c>
      <c r="N610" s="832">
        <v>1</v>
      </c>
      <c r="O610" s="832">
        <v>1789.3155650319832</v>
      </c>
      <c r="P610" s="849">
        <v>19.95</v>
      </c>
      <c r="Q610" s="849">
        <v>36289.9</v>
      </c>
      <c r="R610" s="837">
        <v>0.86488025939329494</v>
      </c>
      <c r="S610" s="850">
        <v>1819.0426065162908</v>
      </c>
    </row>
    <row r="611" spans="1:19" ht="14.4" customHeight="1" x14ac:dyDescent="0.3">
      <c r="A611" s="831" t="s">
        <v>1646</v>
      </c>
      <c r="B611" s="832" t="s">
        <v>1647</v>
      </c>
      <c r="C611" s="832" t="s">
        <v>576</v>
      </c>
      <c r="D611" s="832" t="s">
        <v>853</v>
      </c>
      <c r="E611" s="832" t="s">
        <v>1648</v>
      </c>
      <c r="F611" s="832" t="s">
        <v>1809</v>
      </c>
      <c r="G611" s="832" t="s">
        <v>757</v>
      </c>
      <c r="H611" s="849">
        <v>1.4500000000000006</v>
      </c>
      <c r="I611" s="849">
        <v>1310.5100000000007</v>
      </c>
      <c r="J611" s="832">
        <v>0.87878787878787867</v>
      </c>
      <c r="K611" s="832">
        <v>903.80000000000007</v>
      </c>
      <c r="L611" s="849">
        <v>1.6500000000000008</v>
      </c>
      <c r="M611" s="849">
        <v>1491.2700000000009</v>
      </c>
      <c r="N611" s="832">
        <v>1</v>
      </c>
      <c r="O611" s="832">
        <v>903.80000000000007</v>
      </c>
      <c r="P611" s="849">
        <v>0.63000000000000012</v>
      </c>
      <c r="Q611" s="849">
        <v>564.87000000000012</v>
      </c>
      <c r="R611" s="837">
        <v>0.37878452594097634</v>
      </c>
      <c r="S611" s="850">
        <v>896.61904761904759</v>
      </c>
    </row>
    <row r="612" spans="1:19" ht="14.4" customHeight="1" x14ac:dyDescent="0.3">
      <c r="A612" s="831" t="s">
        <v>1646</v>
      </c>
      <c r="B612" s="832" t="s">
        <v>1647</v>
      </c>
      <c r="C612" s="832" t="s">
        <v>576</v>
      </c>
      <c r="D612" s="832" t="s">
        <v>853</v>
      </c>
      <c r="E612" s="832" t="s">
        <v>1651</v>
      </c>
      <c r="F612" s="832" t="s">
        <v>1810</v>
      </c>
      <c r="G612" s="832" t="s">
        <v>1811</v>
      </c>
      <c r="H612" s="849">
        <v>19465</v>
      </c>
      <c r="I612" s="849">
        <v>651633.08999999985</v>
      </c>
      <c r="J612" s="832">
        <v>1.321607314144972</v>
      </c>
      <c r="K612" s="832">
        <v>33.477168764449004</v>
      </c>
      <c r="L612" s="849">
        <v>14935</v>
      </c>
      <c r="M612" s="849">
        <v>493061.05000000005</v>
      </c>
      <c r="N612" s="832">
        <v>1</v>
      </c>
      <c r="O612" s="832">
        <v>33.013796451288918</v>
      </c>
      <c r="P612" s="849">
        <v>11137</v>
      </c>
      <c r="Q612" s="849">
        <v>376117.31000000006</v>
      </c>
      <c r="R612" s="837">
        <v>0.76282097318374675</v>
      </c>
      <c r="S612" s="850">
        <v>33.771869444195033</v>
      </c>
    </row>
    <row r="613" spans="1:19" ht="14.4" customHeight="1" x14ac:dyDescent="0.3">
      <c r="A613" s="831" t="s">
        <v>1646</v>
      </c>
      <c r="B613" s="832" t="s">
        <v>1647</v>
      </c>
      <c r="C613" s="832" t="s">
        <v>576</v>
      </c>
      <c r="D613" s="832" t="s">
        <v>853</v>
      </c>
      <c r="E613" s="832" t="s">
        <v>1651</v>
      </c>
      <c r="F613" s="832" t="s">
        <v>1812</v>
      </c>
      <c r="G613" s="832" t="s">
        <v>1813</v>
      </c>
      <c r="H613" s="849"/>
      <c r="I613" s="849"/>
      <c r="J613" s="832"/>
      <c r="K613" s="832"/>
      <c r="L613" s="849"/>
      <c r="M613" s="849"/>
      <c r="N613" s="832"/>
      <c r="O613" s="832"/>
      <c r="P613" s="849">
        <v>2</v>
      </c>
      <c r="Q613" s="849">
        <v>115.56</v>
      </c>
      <c r="R613" s="837"/>
      <c r="S613" s="850">
        <v>57.78</v>
      </c>
    </row>
    <row r="614" spans="1:19" ht="14.4" customHeight="1" x14ac:dyDescent="0.3">
      <c r="A614" s="831" t="s">
        <v>1646</v>
      </c>
      <c r="B614" s="832" t="s">
        <v>1647</v>
      </c>
      <c r="C614" s="832" t="s">
        <v>576</v>
      </c>
      <c r="D614" s="832" t="s">
        <v>853</v>
      </c>
      <c r="E614" s="832" t="s">
        <v>1651</v>
      </c>
      <c r="F614" s="832" t="s">
        <v>1814</v>
      </c>
      <c r="G614" s="832" t="s">
        <v>1816</v>
      </c>
      <c r="H614" s="849"/>
      <c r="I614" s="849"/>
      <c r="J614" s="832"/>
      <c r="K614" s="832"/>
      <c r="L614" s="849"/>
      <c r="M614" s="849"/>
      <c r="N614" s="832"/>
      <c r="O614" s="832"/>
      <c r="P614" s="849">
        <v>381</v>
      </c>
      <c r="Q614" s="849">
        <v>21762.720000000001</v>
      </c>
      <c r="R614" s="837"/>
      <c r="S614" s="850">
        <v>57.120000000000005</v>
      </c>
    </row>
    <row r="615" spans="1:19" ht="14.4" customHeight="1" x14ac:dyDescent="0.3">
      <c r="A615" s="831" t="s">
        <v>1646</v>
      </c>
      <c r="B615" s="832" t="s">
        <v>1647</v>
      </c>
      <c r="C615" s="832" t="s">
        <v>576</v>
      </c>
      <c r="D615" s="832" t="s">
        <v>853</v>
      </c>
      <c r="E615" s="832" t="s">
        <v>1817</v>
      </c>
      <c r="F615" s="832" t="s">
        <v>1818</v>
      </c>
      <c r="G615" s="832" t="s">
        <v>1819</v>
      </c>
      <c r="H615" s="849">
        <v>38</v>
      </c>
      <c r="I615" s="849">
        <v>33604.159999999996</v>
      </c>
      <c r="J615" s="832"/>
      <c r="K615" s="832">
        <v>884.31999999999994</v>
      </c>
      <c r="L615" s="849"/>
      <c r="M615" s="849"/>
      <c r="N615" s="832"/>
      <c r="O615" s="832"/>
      <c r="P615" s="849"/>
      <c r="Q615" s="849"/>
      <c r="R615" s="837"/>
      <c r="S615" s="850"/>
    </row>
    <row r="616" spans="1:19" ht="14.4" customHeight="1" x14ac:dyDescent="0.3">
      <c r="A616" s="831" t="s">
        <v>1646</v>
      </c>
      <c r="B616" s="832" t="s">
        <v>1647</v>
      </c>
      <c r="C616" s="832" t="s">
        <v>576</v>
      </c>
      <c r="D616" s="832" t="s">
        <v>853</v>
      </c>
      <c r="E616" s="832" t="s">
        <v>1714</v>
      </c>
      <c r="F616" s="832" t="s">
        <v>1822</v>
      </c>
      <c r="G616" s="832" t="s">
        <v>1823</v>
      </c>
      <c r="H616" s="849">
        <v>53</v>
      </c>
      <c r="I616" s="849">
        <v>760020</v>
      </c>
      <c r="J616" s="832">
        <v>0.93559807764274883</v>
      </c>
      <c r="K616" s="832">
        <v>14340</v>
      </c>
      <c r="L616" s="849">
        <v>56</v>
      </c>
      <c r="M616" s="849">
        <v>812336</v>
      </c>
      <c r="N616" s="832">
        <v>1</v>
      </c>
      <c r="O616" s="832">
        <v>14506</v>
      </c>
      <c r="P616" s="849">
        <v>49</v>
      </c>
      <c r="Q616" s="849">
        <v>710843</v>
      </c>
      <c r="R616" s="837">
        <v>0.87506031986764099</v>
      </c>
      <c r="S616" s="850">
        <v>14507</v>
      </c>
    </row>
    <row r="617" spans="1:19" ht="14.4" customHeight="1" x14ac:dyDescent="0.3">
      <c r="A617" s="831" t="s">
        <v>1646</v>
      </c>
      <c r="B617" s="832" t="s">
        <v>1647</v>
      </c>
      <c r="C617" s="832" t="s">
        <v>576</v>
      </c>
      <c r="D617" s="832" t="s">
        <v>1644</v>
      </c>
      <c r="E617" s="832" t="s">
        <v>1648</v>
      </c>
      <c r="F617" s="832" t="s">
        <v>1804</v>
      </c>
      <c r="G617" s="832" t="s">
        <v>755</v>
      </c>
      <c r="H617" s="849">
        <v>3.69</v>
      </c>
      <c r="I617" s="849">
        <v>7011.3499999999995</v>
      </c>
      <c r="J617" s="832"/>
      <c r="K617" s="832">
        <v>1900.0948509485095</v>
      </c>
      <c r="L617" s="849"/>
      <c r="M617" s="849"/>
      <c r="N617" s="832"/>
      <c r="O617" s="832"/>
      <c r="P617" s="849"/>
      <c r="Q617" s="849"/>
      <c r="R617" s="837"/>
      <c r="S617" s="850"/>
    </row>
    <row r="618" spans="1:19" ht="14.4" customHeight="1" x14ac:dyDescent="0.3">
      <c r="A618" s="831" t="s">
        <v>1646</v>
      </c>
      <c r="B618" s="832" t="s">
        <v>1647</v>
      </c>
      <c r="C618" s="832" t="s">
        <v>576</v>
      </c>
      <c r="D618" s="832" t="s">
        <v>1644</v>
      </c>
      <c r="E618" s="832" t="s">
        <v>1648</v>
      </c>
      <c r="F618" s="832" t="s">
        <v>1807</v>
      </c>
      <c r="G618" s="832" t="s">
        <v>759</v>
      </c>
      <c r="H618" s="849">
        <v>0.06</v>
      </c>
      <c r="I618" s="849">
        <v>531.24</v>
      </c>
      <c r="J618" s="832"/>
      <c r="K618" s="832">
        <v>8854</v>
      </c>
      <c r="L618" s="849"/>
      <c r="M618" s="849"/>
      <c r="N618" s="832"/>
      <c r="O618" s="832"/>
      <c r="P618" s="849"/>
      <c r="Q618" s="849"/>
      <c r="R618" s="837"/>
      <c r="S618" s="850"/>
    </row>
    <row r="619" spans="1:19" ht="14.4" customHeight="1" x14ac:dyDescent="0.3">
      <c r="A619" s="831" t="s">
        <v>1646</v>
      </c>
      <c r="B619" s="832" t="s">
        <v>1647</v>
      </c>
      <c r="C619" s="832" t="s">
        <v>576</v>
      </c>
      <c r="D619" s="832" t="s">
        <v>1644</v>
      </c>
      <c r="E619" s="832" t="s">
        <v>1648</v>
      </c>
      <c r="F619" s="832" t="s">
        <v>1808</v>
      </c>
      <c r="G619" s="832" t="s">
        <v>759</v>
      </c>
      <c r="H619" s="849">
        <v>27.55</v>
      </c>
      <c r="I619" s="849">
        <v>48785.540000000008</v>
      </c>
      <c r="J619" s="832"/>
      <c r="K619" s="832">
        <v>1770.8000000000002</v>
      </c>
      <c r="L619" s="849"/>
      <c r="M619" s="849"/>
      <c r="N619" s="832"/>
      <c r="O619" s="832"/>
      <c r="P619" s="849"/>
      <c r="Q619" s="849"/>
      <c r="R619" s="837"/>
      <c r="S619" s="850"/>
    </row>
    <row r="620" spans="1:19" ht="14.4" customHeight="1" x14ac:dyDescent="0.3">
      <c r="A620" s="831" t="s">
        <v>1646</v>
      </c>
      <c r="B620" s="832" t="s">
        <v>1647</v>
      </c>
      <c r="C620" s="832" t="s">
        <v>576</v>
      </c>
      <c r="D620" s="832" t="s">
        <v>1644</v>
      </c>
      <c r="E620" s="832" t="s">
        <v>1648</v>
      </c>
      <c r="F620" s="832" t="s">
        <v>1809</v>
      </c>
      <c r="G620" s="832" t="s">
        <v>757</v>
      </c>
      <c r="H620" s="849">
        <v>1.9000000000000008</v>
      </c>
      <c r="I620" s="849">
        <v>1717.2200000000007</v>
      </c>
      <c r="J620" s="832"/>
      <c r="K620" s="832">
        <v>903.8</v>
      </c>
      <c r="L620" s="849"/>
      <c r="M620" s="849"/>
      <c r="N620" s="832"/>
      <c r="O620" s="832"/>
      <c r="P620" s="849"/>
      <c r="Q620" s="849"/>
      <c r="R620" s="837"/>
      <c r="S620" s="850"/>
    </row>
    <row r="621" spans="1:19" ht="14.4" customHeight="1" x14ac:dyDescent="0.3">
      <c r="A621" s="831" t="s">
        <v>1646</v>
      </c>
      <c r="B621" s="832" t="s">
        <v>1647</v>
      </c>
      <c r="C621" s="832" t="s">
        <v>576</v>
      </c>
      <c r="D621" s="832" t="s">
        <v>1644</v>
      </c>
      <c r="E621" s="832" t="s">
        <v>1651</v>
      </c>
      <c r="F621" s="832" t="s">
        <v>1810</v>
      </c>
      <c r="G621" s="832" t="s">
        <v>1811</v>
      </c>
      <c r="H621" s="849">
        <v>28818</v>
      </c>
      <c r="I621" s="849">
        <v>964599.62999999966</v>
      </c>
      <c r="J621" s="832"/>
      <c r="K621" s="832">
        <v>33.472122631688514</v>
      </c>
      <c r="L621" s="849"/>
      <c r="M621" s="849"/>
      <c r="N621" s="832"/>
      <c r="O621" s="832"/>
      <c r="P621" s="849"/>
      <c r="Q621" s="849"/>
      <c r="R621" s="837"/>
      <c r="S621" s="850"/>
    </row>
    <row r="622" spans="1:19" ht="14.4" customHeight="1" x14ac:dyDescent="0.3">
      <c r="A622" s="831" t="s">
        <v>1646</v>
      </c>
      <c r="B622" s="832" t="s">
        <v>1647</v>
      </c>
      <c r="C622" s="832" t="s">
        <v>576</v>
      </c>
      <c r="D622" s="832" t="s">
        <v>1644</v>
      </c>
      <c r="E622" s="832" t="s">
        <v>1817</v>
      </c>
      <c r="F622" s="832" t="s">
        <v>1818</v>
      </c>
      <c r="G622" s="832" t="s">
        <v>1819</v>
      </c>
      <c r="H622" s="849">
        <v>67</v>
      </c>
      <c r="I622" s="849">
        <v>59249.439999999988</v>
      </c>
      <c r="J622" s="832"/>
      <c r="K622" s="832">
        <v>884.31999999999982</v>
      </c>
      <c r="L622" s="849"/>
      <c r="M622" s="849"/>
      <c r="N622" s="832"/>
      <c r="O622" s="832"/>
      <c r="P622" s="849"/>
      <c r="Q622" s="849"/>
      <c r="R622" s="837"/>
      <c r="S622" s="850"/>
    </row>
    <row r="623" spans="1:19" ht="14.4" customHeight="1" x14ac:dyDescent="0.3">
      <c r="A623" s="831" t="s">
        <v>1646</v>
      </c>
      <c r="B623" s="832" t="s">
        <v>1647</v>
      </c>
      <c r="C623" s="832" t="s">
        <v>576</v>
      </c>
      <c r="D623" s="832" t="s">
        <v>1644</v>
      </c>
      <c r="E623" s="832" t="s">
        <v>1714</v>
      </c>
      <c r="F623" s="832" t="s">
        <v>1822</v>
      </c>
      <c r="G623" s="832" t="s">
        <v>1823</v>
      </c>
      <c r="H623" s="849">
        <v>68</v>
      </c>
      <c r="I623" s="849">
        <v>975120</v>
      </c>
      <c r="J623" s="832"/>
      <c r="K623" s="832">
        <v>14340</v>
      </c>
      <c r="L623" s="849"/>
      <c r="M623" s="849"/>
      <c r="N623" s="832"/>
      <c r="O623" s="832"/>
      <c r="P623" s="849"/>
      <c r="Q623" s="849"/>
      <c r="R623" s="837"/>
      <c r="S623" s="850"/>
    </row>
    <row r="624" spans="1:19" ht="14.4" customHeight="1" x14ac:dyDescent="0.3">
      <c r="A624" s="831" t="s">
        <v>1646</v>
      </c>
      <c r="B624" s="832" t="s">
        <v>1647</v>
      </c>
      <c r="C624" s="832" t="s">
        <v>576</v>
      </c>
      <c r="D624" s="832" t="s">
        <v>854</v>
      </c>
      <c r="E624" s="832" t="s">
        <v>1648</v>
      </c>
      <c r="F624" s="832" t="s">
        <v>1804</v>
      </c>
      <c r="G624" s="832" t="s">
        <v>755</v>
      </c>
      <c r="H624" s="849">
        <v>4.21</v>
      </c>
      <c r="I624" s="849">
        <v>8000.75</v>
      </c>
      <c r="J624" s="832">
        <v>7.9623713699966157</v>
      </c>
      <c r="K624" s="832">
        <v>1900.41567695962</v>
      </c>
      <c r="L624" s="849">
        <v>0.5</v>
      </c>
      <c r="M624" s="849">
        <v>1004.82</v>
      </c>
      <c r="N624" s="832">
        <v>1</v>
      </c>
      <c r="O624" s="832">
        <v>2009.64</v>
      </c>
      <c r="P624" s="849"/>
      <c r="Q624" s="849"/>
      <c r="R624" s="837"/>
      <c r="S624" s="850"/>
    </row>
    <row r="625" spans="1:19" ht="14.4" customHeight="1" x14ac:dyDescent="0.3">
      <c r="A625" s="831" t="s">
        <v>1646</v>
      </c>
      <c r="B625" s="832" t="s">
        <v>1647</v>
      </c>
      <c r="C625" s="832" t="s">
        <v>576</v>
      </c>
      <c r="D625" s="832" t="s">
        <v>854</v>
      </c>
      <c r="E625" s="832" t="s">
        <v>1648</v>
      </c>
      <c r="F625" s="832" t="s">
        <v>1805</v>
      </c>
      <c r="G625" s="832" t="s">
        <v>1806</v>
      </c>
      <c r="H625" s="849"/>
      <c r="I625" s="849"/>
      <c r="J625" s="832"/>
      <c r="K625" s="832"/>
      <c r="L625" s="849">
        <v>0.02</v>
      </c>
      <c r="M625" s="849">
        <v>197.75</v>
      </c>
      <c r="N625" s="832">
        <v>1</v>
      </c>
      <c r="O625" s="832">
        <v>9887.5</v>
      </c>
      <c r="P625" s="849"/>
      <c r="Q625" s="849"/>
      <c r="R625" s="837"/>
      <c r="S625" s="850"/>
    </row>
    <row r="626" spans="1:19" ht="14.4" customHeight="1" x14ac:dyDescent="0.3">
      <c r="A626" s="831" t="s">
        <v>1646</v>
      </c>
      <c r="B626" s="832" t="s">
        <v>1647</v>
      </c>
      <c r="C626" s="832" t="s">
        <v>576</v>
      </c>
      <c r="D626" s="832" t="s">
        <v>854</v>
      </c>
      <c r="E626" s="832" t="s">
        <v>1648</v>
      </c>
      <c r="F626" s="832" t="s">
        <v>1807</v>
      </c>
      <c r="G626" s="832" t="s">
        <v>759</v>
      </c>
      <c r="H626" s="849">
        <v>0.12000000000000001</v>
      </c>
      <c r="I626" s="849">
        <v>1062.48</v>
      </c>
      <c r="J626" s="832">
        <v>0.48999243668025605</v>
      </c>
      <c r="K626" s="832">
        <v>8854</v>
      </c>
      <c r="L626" s="849">
        <v>0.23999999999999996</v>
      </c>
      <c r="M626" s="849">
        <v>2168.36</v>
      </c>
      <c r="N626" s="832">
        <v>1</v>
      </c>
      <c r="O626" s="832">
        <v>9034.8333333333358</v>
      </c>
      <c r="P626" s="849"/>
      <c r="Q626" s="849"/>
      <c r="R626" s="837"/>
      <c r="S626" s="850"/>
    </row>
    <row r="627" spans="1:19" ht="14.4" customHeight="1" x14ac:dyDescent="0.3">
      <c r="A627" s="831" t="s">
        <v>1646</v>
      </c>
      <c r="B627" s="832" t="s">
        <v>1647</v>
      </c>
      <c r="C627" s="832" t="s">
        <v>576</v>
      </c>
      <c r="D627" s="832" t="s">
        <v>854</v>
      </c>
      <c r="E627" s="832" t="s">
        <v>1648</v>
      </c>
      <c r="F627" s="832" t="s">
        <v>1808</v>
      </c>
      <c r="G627" s="832" t="s">
        <v>759</v>
      </c>
      <c r="H627" s="849">
        <v>51.050000000000004</v>
      </c>
      <c r="I627" s="849">
        <v>90399.339999999982</v>
      </c>
      <c r="J627" s="832">
        <v>0.78839849195012202</v>
      </c>
      <c r="K627" s="832">
        <v>1770.7999999999995</v>
      </c>
      <c r="L627" s="849">
        <v>64.049999999999983</v>
      </c>
      <c r="M627" s="849">
        <v>114661.99000000002</v>
      </c>
      <c r="N627" s="832">
        <v>1</v>
      </c>
      <c r="O627" s="832">
        <v>1790.1950039032015</v>
      </c>
      <c r="P627" s="849">
        <v>56.15000000000002</v>
      </c>
      <c r="Q627" s="849">
        <v>102139.19000000003</v>
      </c>
      <c r="R627" s="837">
        <v>0.89078508056593131</v>
      </c>
      <c r="S627" s="850">
        <v>1819.0416740872661</v>
      </c>
    </row>
    <row r="628" spans="1:19" ht="14.4" customHeight="1" x14ac:dyDescent="0.3">
      <c r="A628" s="831" t="s">
        <v>1646</v>
      </c>
      <c r="B628" s="832" t="s">
        <v>1647</v>
      </c>
      <c r="C628" s="832" t="s">
        <v>576</v>
      </c>
      <c r="D628" s="832" t="s">
        <v>854</v>
      </c>
      <c r="E628" s="832" t="s">
        <v>1648</v>
      </c>
      <c r="F628" s="832" t="s">
        <v>1809</v>
      </c>
      <c r="G628" s="832" t="s">
        <v>757</v>
      </c>
      <c r="H628" s="849">
        <v>2.68</v>
      </c>
      <c r="I628" s="849">
        <v>2417.6600000000012</v>
      </c>
      <c r="J628" s="832">
        <v>0.72297363974820961</v>
      </c>
      <c r="K628" s="832">
        <v>902.11194029850788</v>
      </c>
      <c r="L628" s="849">
        <v>3.7099999999999991</v>
      </c>
      <c r="M628" s="849">
        <v>3344.0500000000011</v>
      </c>
      <c r="N628" s="832">
        <v>1</v>
      </c>
      <c r="O628" s="832">
        <v>901.36118598382802</v>
      </c>
      <c r="P628" s="849">
        <v>0.75000000000000011</v>
      </c>
      <c r="Q628" s="849">
        <v>677.85000000000014</v>
      </c>
      <c r="R628" s="837">
        <v>0.20270330886200863</v>
      </c>
      <c r="S628" s="850">
        <v>903.80000000000007</v>
      </c>
    </row>
    <row r="629" spans="1:19" ht="14.4" customHeight="1" x14ac:dyDescent="0.3">
      <c r="A629" s="831" t="s">
        <v>1646</v>
      </c>
      <c r="B629" s="832" t="s">
        <v>1647</v>
      </c>
      <c r="C629" s="832" t="s">
        <v>576</v>
      </c>
      <c r="D629" s="832" t="s">
        <v>854</v>
      </c>
      <c r="E629" s="832" t="s">
        <v>1651</v>
      </c>
      <c r="F629" s="832" t="s">
        <v>1810</v>
      </c>
      <c r="G629" s="832" t="s">
        <v>1811</v>
      </c>
      <c r="H629" s="849">
        <v>38736</v>
      </c>
      <c r="I629" s="849">
        <v>1296721.8800000006</v>
      </c>
      <c r="J629" s="832">
        <v>1.0568562524926925</v>
      </c>
      <c r="K629" s="832">
        <v>33.475884964890554</v>
      </c>
      <c r="L629" s="849">
        <v>37165</v>
      </c>
      <c r="M629" s="849">
        <v>1226961.4500000004</v>
      </c>
      <c r="N629" s="832">
        <v>1</v>
      </c>
      <c r="O629" s="832">
        <v>33.013896138840316</v>
      </c>
      <c r="P629" s="849">
        <v>30936</v>
      </c>
      <c r="Q629" s="849">
        <v>1048873.6900000002</v>
      </c>
      <c r="R629" s="837">
        <v>0.85485464111362242</v>
      </c>
      <c r="S629" s="850">
        <v>33.904631820532721</v>
      </c>
    </row>
    <row r="630" spans="1:19" ht="14.4" customHeight="1" x14ac:dyDescent="0.3">
      <c r="A630" s="831" t="s">
        <v>1646</v>
      </c>
      <c r="B630" s="832" t="s">
        <v>1647</v>
      </c>
      <c r="C630" s="832" t="s">
        <v>576</v>
      </c>
      <c r="D630" s="832" t="s">
        <v>854</v>
      </c>
      <c r="E630" s="832" t="s">
        <v>1651</v>
      </c>
      <c r="F630" s="832" t="s">
        <v>1812</v>
      </c>
      <c r="G630" s="832" t="s">
        <v>1813</v>
      </c>
      <c r="H630" s="849">
        <v>2</v>
      </c>
      <c r="I630" s="849">
        <v>129.56</v>
      </c>
      <c r="J630" s="832"/>
      <c r="K630" s="832">
        <v>64.78</v>
      </c>
      <c r="L630" s="849"/>
      <c r="M630" s="849"/>
      <c r="N630" s="832"/>
      <c r="O630" s="832"/>
      <c r="P630" s="849"/>
      <c r="Q630" s="849"/>
      <c r="R630" s="837"/>
      <c r="S630" s="850"/>
    </row>
    <row r="631" spans="1:19" ht="14.4" customHeight="1" x14ac:dyDescent="0.3">
      <c r="A631" s="831" t="s">
        <v>1646</v>
      </c>
      <c r="B631" s="832" t="s">
        <v>1647</v>
      </c>
      <c r="C631" s="832" t="s">
        <v>576</v>
      </c>
      <c r="D631" s="832" t="s">
        <v>854</v>
      </c>
      <c r="E631" s="832" t="s">
        <v>1651</v>
      </c>
      <c r="F631" s="832" t="s">
        <v>1814</v>
      </c>
      <c r="G631" s="832" t="s">
        <v>1815</v>
      </c>
      <c r="H631" s="849"/>
      <c r="I631" s="849"/>
      <c r="J631" s="832"/>
      <c r="K631" s="832"/>
      <c r="L631" s="849"/>
      <c r="M631" s="849"/>
      <c r="N631" s="832"/>
      <c r="O631" s="832"/>
      <c r="P631" s="849">
        <v>503</v>
      </c>
      <c r="Q631" s="849">
        <v>29485.86</v>
      </c>
      <c r="R631" s="837"/>
      <c r="S631" s="850">
        <v>58.620000000000005</v>
      </c>
    </row>
    <row r="632" spans="1:19" ht="14.4" customHeight="1" x14ac:dyDescent="0.3">
      <c r="A632" s="831" t="s">
        <v>1646</v>
      </c>
      <c r="B632" s="832" t="s">
        <v>1647</v>
      </c>
      <c r="C632" s="832" t="s">
        <v>576</v>
      </c>
      <c r="D632" s="832" t="s">
        <v>854</v>
      </c>
      <c r="E632" s="832" t="s">
        <v>1817</v>
      </c>
      <c r="F632" s="832" t="s">
        <v>1818</v>
      </c>
      <c r="G632" s="832" t="s">
        <v>1819</v>
      </c>
      <c r="H632" s="849">
        <v>55</v>
      </c>
      <c r="I632" s="849">
        <v>48637.599999999991</v>
      </c>
      <c r="J632" s="832"/>
      <c r="K632" s="832">
        <v>884.31999999999982</v>
      </c>
      <c r="L632" s="849"/>
      <c r="M632" s="849"/>
      <c r="N632" s="832"/>
      <c r="O632" s="832"/>
      <c r="P632" s="849"/>
      <c r="Q632" s="849"/>
      <c r="R632" s="837"/>
      <c r="S632" s="850"/>
    </row>
    <row r="633" spans="1:19" ht="14.4" customHeight="1" x14ac:dyDescent="0.3">
      <c r="A633" s="831" t="s">
        <v>1646</v>
      </c>
      <c r="B633" s="832" t="s">
        <v>1647</v>
      </c>
      <c r="C633" s="832" t="s">
        <v>576</v>
      </c>
      <c r="D633" s="832" t="s">
        <v>854</v>
      </c>
      <c r="E633" s="832" t="s">
        <v>1714</v>
      </c>
      <c r="F633" s="832" t="s">
        <v>1822</v>
      </c>
      <c r="G633" s="832" t="s">
        <v>1823</v>
      </c>
      <c r="H633" s="849">
        <v>117</v>
      </c>
      <c r="I633" s="849">
        <v>1677780</v>
      </c>
      <c r="J633" s="832">
        <v>0.82029153013719924</v>
      </c>
      <c r="K633" s="832">
        <v>14340</v>
      </c>
      <c r="L633" s="849">
        <v>141</v>
      </c>
      <c r="M633" s="849">
        <v>2045346</v>
      </c>
      <c r="N633" s="832">
        <v>1</v>
      </c>
      <c r="O633" s="832">
        <v>14506</v>
      </c>
      <c r="P633" s="849">
        <v>122</v>
      </c>
      <c r="Q633" s="849">
        <v>1769854</v>
      </c>
      <c r="R633" s="837">
        <v>0.86530787456009883</v>
      </c>
      <c r="S633" s="850">
        <v>14507</v>
      </c>
    </row>
    <row r="634" spans="1:19" ht="14.4" customHeight="1" x14ac:dyDescent="0.3">
      <c r="A634" s="831" t="s">
        <v>1646</v>
      </c>
      <c r="B634" s="832" t="s">
        <v>1647</v>
      </c>
      <c r="C634" s="832" t="s">
        <v>576</v>
      </c>
      <c r="D634" s="832" t="s">
        <v>855</v>
      </c>
      <c r="E634" s="832" t="s">
        <v>1648</v>
      </c>
      <c r="F634" s="832" t="s">
        <v>1804</v>
      </c>
      <c r="G634" s="832" t="s">
        <v>755</v>
      </c>
      <c r="H634" s="849">
        <v>49.89999999999997</v>
      </c>
      <c r="I634" s="849">
        <v>94943.349999999948</v>
      </c>
      <c r="J634" s="832">
        <v>3.960101322295158</v>
      </c>
      <c r="K634" s="832">
        <v>1902.6723446893789</v>
      </c>
      <c r="L634" s="849">
        <v>11.929999999999996</v>
      </c>
      <c r="M634" s="849">
        <v>23974.979999999996</v>
      </c>
      <c r="N634" s="832">
        <v>1</v>
      </c>
      <c r="O634" s="832">
        <v>2009.6378876781228</v>
      </c>
      <c r="P634" s="849">
        <v>12.139999999999999</v>
      </c>
      <c r="Q634" s="849">
        <v>24397.050000000003</v>
      </c>
      <c r="R634" s="837">
        <v>1.0176046027984176</v>
      </c>
      <c r="S634" s="850">
        <v>2009.6416803953875</v>
      </c>
    </row>
    <row r="635" spans="1:19" ht="14.4" customHeight="1" x14ac:dyDescent="0.3">
      <c r="A635" s="831" t="s">
        <v>1646</v>
      </c>
      <c r="B635" s="832" t="s">
        <v>1647</v>
      </c>
      <c r="C635" s="832" t="s">
        <v>576</v>
      </c>
      <c r="D635" s="832" t="s">
        <v>855</v>
      </c>
      <c r="E635" s="832" t="s">
        <v>1648</v>
      </c>
      <c r="F635" s="832" t="s">
        <v>1805</v>
      </c>
      <c r="G635" s="832" t="s">
        <v>1806</v>
      </c>
      <c r="H635" s="849">
        <v>0.34</v>
      </c>
      <c r="I635" s="849">
        <v>3361.87</v>
      </c>
      <c r="J635" s="832">
        <v>5.6668689422671719</v>
      </c>
      <c r="K635" s="832">
        <v>9887.8529411764703</v>
      </c>
      <c r="L635" s="849">
        <v>0.06</v>
      </c>
      <c r="M635" s="849">
        <v>593.25</v>
      </c>
      <c r="N635" s="832">
        <v>1</v>
      </c>
      <c r="O635" s="832">
        <v>9887.5</v>
      </c>
      <c r="P635" s="849"/>
      <c r="Q635" s="849"/>
      <c r="R635" s="837"/>
      <c r="S635" s="850"/>
    </row>
    <row r="636" spans="1:19" ht="14.4" customHeight="1" x14ac:dyDescent="0.3">
      <c r="A636" s="831" t="s">
        <v>1646</v>
      </c>
      <c r="B636" s="832" t="s">
        <v>1647</v>
      </c>
      <c r="C636" s="832" t="s">
        <v>576</v>
      </c>
      <c r="D636" s="832" t="s">
        <v>855</v>
      </c>
      <c r="E636" s="832" t="s">
        <v>1648</v>
      </c>
      <c r="F636" s="832" t="s">
        <v>1807</v>
      </c>
      <c r="G636" s="832" t="s">
        <v>759</v>
      </c>
      <c r="H636" s="849">
        <v>1.7300000000000011</v>
      </c>
      <c r="I636" s="849">
        <v>15317.419999999996</v>
      </c>
      <c r="J636" s="832">
        <v>0.9854207786392728</v>
      </c>
      <c r="K636" s="832">
        <v>8853.9999999999927</v>
      </c>
      <c r="L636" s="849">
        <v>1.7300000000000006</v>
      </c>
      <c r="M636" s="849">
        <v>15544.039999999994</v>
      </c>
      <c r="N636" s="832">
        <v>1</v>
      </c>
      <c r="O636" s="832">
        <v>8984.994219653172</v>
      </c>
      <c r="P636" s="849">
        <v>0.15999999999999998</v>
      </c>
      <c r="Q636" s="849">
        <v>1455.2000000000003</v>
      </c>
      <c r="R636" s="837">
        <v>9.3617875404335096E-2</v>
      </c>
      <c r="S636" s="850">
        <v>9095.0000000000036</v>
      </c>
    </row>
    <row r="637" spans="1:19" ht="14.4" customHeight="1" x14ac:dyDescent="0.3">
      <c r="A637" s="831" t="s">
        <v>1646</v>
      </c>
      <c r="B637" s="832" t="s">
        <v>1647</v>
      </c>
      <c r="C637" s="832" t="s">
        <v>576</v>
      </c>
      <c r="D637" s="832" t="s">
        <v>855</v>
      </c>
      <c r="E637" s="832" t="s">
        <v>1648</v>
      </c>
      <c r="F637" s="832" t="s">
        <v>1808</v>
      </c>
      <c r="G637" s="832" t="s">
        <v>759</v>
      </c>
      <c r="H637" s="849">
        <v>317.36</v>
      </c>
      <c r="I637" s="849">
        <v>561945.67000000016</v>
      </c>
      <c r="J637" s="832">
        <v>0.79315434004710217</v>
      </c>
      <c r="K637" s="832">
        <v>1770.6883980337791</v>
      </c>
      <c r="L637" s="849">
        <v>395.17999999999972</v>
      </c>
      <c r="M637" s="849">
        <v>708494.73000000045</v>
      </c>
      <c r="N637" s="832">
        <v>1</v>
      </c>
      <c r="O637" s="832">
        <v>1792.8405536717469</v>
      </c>
      <c r="P637" s="849">
        <v>314.16000000000008</v>
      </c>
      <c r="Q637" s="849">
        <v>571452.17000000051</v>
      </c>
      <c r="R637" s="837">
        <v>0.80657222390348637</v>
      </c>
      <c r="S637" s="850">
        <v>1818.9844983447936</v>
      </c>
    </row>
    <row r="638" spans="1:19" ht="14.4" customHeight="1" x14ac:dyDescent="0.3">
      <c r="A638" s="831" t="s">
        <v>1646</v>
      </c>
      <c r="B638" s="832" t="s">
        <v>1647</v>
      </c>
      <c r="C638" s="832" t="s">
        <v>576</v>
      </c>
      <c r="D638" s="832" t="s">
        <v>855</v>
      </c>
      <c r="E638" s="832" t="s">
        <v>1648</v>
      </c>
      <c r="F638" s="832" t="s">
        <v>1809</v>
      </c>
      <c r="G638" s="832" t="s">
        <v>757</v>
      </c>
      <c r="H638" s="849">
        <v>20.140000000000029</v>
      </c>
      <c r="I638" s="849">
        <v>18189.039999999972</v>
      </c>
      <c r="J638" s="832">
        <v>0.81395730772208252</v>
      </c>
      <c r="K638" s="832">
        <v>903.13008937437667</v>
      </c>
      <c r="L638" s="849">
        <v>24.810000000000024</v>
      </c>
      <c r="M638" s="849">
        <v>22346.429999999993</v>
      </c>
      <c r="N638" s="832">
        <v>1</v>
      </c>
      <c r="O638" s="832">
        <v>900.70253929866874</v>
      </c>
      <c r="P638" s="849">
        <v>9.539999999999992</v>
      </c>
      <c r="Q638" s="849">
        <v>8608.7599999999948</v>
      </c>
      <c r="R638" s="837">
        <v>0.38524095347668497</v>
      </c>
      <c r="S638" s="850">
        <v>902.385744234801</v>
      </c>
    </row>
    <row r="639" spans="1:19" ht="14.4" customHeight="1" x14ac:dyDescent="0.3">
      <c r="A639" s="831" t="s">
        <v>1646</v>
      </c>
      <c r="B639" s="832" t="s">
        <v>1647</v>
      </c>
      <c r="C639" s="832" t="s">
        <v>576</v>
      </c>
      <c r="D639" s="832" t="s">
        <v>855</v>
      </c>
      <c r="E639" s="832" t="s">
        <v>1651</v>
      </c>
      <c r="F639" s="832" t="s">
        <v>1810</v>
      </c>
      <c r="G639" s="832" t="s">
        <v>1811</v>
      </c>
      <c r="H639" s="849">
        <v>299451</v>
      </c>
      <c r="I639" s="849">
        <v>10020888.229999999</v>
      </c>
      <c r="J639" s="832">
        <v>1.3492182079212445</v>
      </c>
      <c r="K639" s="832">
        <v>33.464200253129889</v>
      </c>
      <c r="L639" s="849">
        <v>224967</v>
      </c>
      <c r="M639" s="849">
        <v>7427181.290000001</v>
      </c>
      <c r="N639" s="832">
        <v>1</v>
      </c>
      <c r="O639" s="832">
        <v>33.014536754279519</v>
      </c>
      <c r="P639" s="849">
        <v>174491</v>
      </c>
      <c r="Q639" s="849">
        <v>5907085.9600000009</v>
      </c>
      <c r="R639" s="837">
        <v>0.79533348242802893</v>
      </c>
      <c r="S639" s="850">
        <v>33.8532414852342</v>
      </c>
    </row>
    <row r="640" spans="1:19" ht="14.4" customHeight="1" x14ac:dyDescent="0.3">
      <c r="A640" s="831" t="s">
        <v>1646</v>
      </c>
      <c r="B640" s="832" t="s">
        <v>1647</v>
      </c>
      <c r="C640" s="832" t="s">
        <v>576</v>
      </c>
      <c r="D640" s="832" t="s">
        <v>855</v>
      </c>
      <c r="E640" s="832" t="s">
        <v>1651</v>
      </c>
      <c r="F640" s="832" t="s">
        <v>1812</v>
      </c>
      <c r="G640" s="832" t="s">
        <v>1813</v>
      </c>
      <c r="H640" s="849">
        <v>16</v>
      </c>
      <c r="I640" s="849">
        <v>1020.8799999999998</v>
      </c>
      <c r="J640" s="832">
        <v>0.53266546659361858</v>
      </c>
      <c r="K640" s="832">
        <v>63.804999999999986</v>
      </c>
      <c r="L640" s="849">
        <v>32</v>
      </c>
      <c r="M640" s="849">
        <v>1916.5500000000002</v>
      </c>
      <c r="N640" s="832">
        <v>1</v>
      </c>
      <c r="O640" s="832">
        <v>59.892187500000006</v>
      </c>
      <c r="P640" s="849">
        <v>56</v>
      </c>
      <c r="Q640" s="849">
        <v>3192.7600000000007</v>
      </c>
      <c r="R640" s="837">
        <v>1.6658892280399678</v>
      </c>
      <c r="S640" s="850">
        <v>57.013571428571439</v>
      </c>
    </row>
    <row r="641" spans="1:19" ht="14.4" customHeight="1" x14ac:dyDescent="0.3">
      <c r="A641" s="831" t="s">
        <v>1646</v>
      </c>
      <c r="B641" s="832" t="s">
        <v>1647</v>
      </c>
      <c r="C641" s="832" t="s">
        <v>576</v>
      </c>
      <c r="D641" s="832" t="s">
        <v>855</v>
      </c>
      <c r="E641" s="832" t="s">
        <v>1651</v>
      </c>
      <c r="F641" s="832" t="s">
        <v>1814</v>
      </c>
      <c r="G641" s="832" t="s">
        <v>1815</v>
      </c>
      <c r="H641" s="849">
        <v>1555</v>
      </c>
      <c r="I641" s="849">
        <v>92633.25</v>
      </c>
      <c r="J641" s="832">
        <v>2.2757121515522476</v>
      </c>
      <c r="K641" s="832">
        <v>59.571221864951767</v>
      </c>
      <c r="L641" s="849">
        <v>713</v>
      </c>
      <c r="M641" s="849">
        <v>40705.17</v>
      </c>
      <c r="N641" s="832">
        <v>1</v>
      </c>
      <c r="O641" s="832">
        <v>57.089999999999996</v>
      </c>
      <c r="P641" s="849">
        <v>549</v>
      </c>
      <c r="Q641" s="849">
        <v>31652.880000000001</v>
      </c>
      <c r="R641" s="837">
        <v>0.77761326141126552</v>
      </c>
      <c r="S641" s="850">
        <v>57.655519125683064</v>
      </c>
    </row>
    <row r="642" spans="1:19" ht="14.4" customHeight="1" x14ac:dyDescent="0.3">
      <c r="A642" s="831" t="s">
        <v>1646</v>
      </c>
      <c r="B642" s="832" t="s">
        <v>1647</v>
      </c>
      <c r="C642" s="832" t="s">
        <v>576</v>
      </c>
      <c r="D642" s="832" t="s">
        <v>855</v>
      </c>
      <c r="E642" s="832" t="s">
        <v>1651</v>
      </c>
      <c r="F642" s="832" t="s">
        <v>1814</v>
      </c>
      <c r="G642" s="832" t="s">
        <v>1816</v>
      </c>
      <c r="H642" s="849">
        <v>1501</v>
      </c>
      <c r="I642" s="849">
        <v>90712.920000000013</v>
      </c>
      <c r="J642" s="832">
        <v>1.1552323233558144</v>
      </c>
      <c r="K642" s="832">
        <v>60.434990006662233</v>
      </c>
      <c r="L642" s="849">
        <v>1355</v>
      </c>
      <c r="M642" s="849">
        <v>78523.530000000013</v>
      </c>
      <c r="N642" s="832">
        <v>1</v>
      </c>
      <c r="O642" s="832">
        <v>57.950944649446505</v>
      </c>
      <c r="P642" s="849">
        <v>953</v>
      </c>
      <c r="Q642" s="849">
        <v>54435.360000000001</v>
      </c>
      <c r="R642" s="837">
        <v>0.69323628216917899</v>
      </c>
      <c r="S642" s="850">
        <v>57.12</v>
      </c>
    </row>
    <row r="643" spans="1:19" ht="14.4" customHeight="1" x14ac:dyDescent="0.3">
      <c r="A643" s="831" t="s">
        <v>1646</v>
      </c>
      <c r="B643" s="832" t="s">
        <v>1647</v>
      </c>
      <c r="C643" s="832" t="s">
        <v>576</v>
      </c>
      <c r="D643" s="832" t="s">
        <v>855</v>
      </c>
      <c r="E643" s="832" t="s">
        <v>1817</v>
      </c>
      <c r="F643" s="832" t="s">
        <v>1818</v>
      </c>
      <c r="G643" s="832" t="s">
        <v>1819</v>
      </c>
      <c r="H643" s="849">
        <v>584</v>
      </c>
      <c r="I643" s="849">
        <v>516442.88000000076</v>
      </c>
      <c r="J643" s="832"/>
      <c r="K643" s="832">
        <v>884.3200000000013</v>
      </c>
      <c r="L643" s="849"/>
      <c r="M643" s="849"/>
      <c r="N643" s="832"/>
      <c r="O643" s="832"/>
      <c r="P643" s="849">
        <v>1</v>
      </c>
      <c r="Q643" s="849">
        <v>442.16</v>
      </c>
      <c r="R643" s="837"/>
      <c r="S643" s="850">
        <v>442.16</v>
      </c>
    </row>
    <row r="644" spans="1:19" ht="14.4" customHeight="1" x14ac:dyDescent="0.3">
      <c r="A644" s="831" t="s">
        <v>1646</v>
      </c>
      <c r="B644" s="832" t="s">
        <v>1647</v>
      </c>
      <c r="C644" s="832" t="s">
        <v>576</v>
      </c>
      <c r="D644" s="832" t="s">
        <v>855</v>
      </c>
      <c r="E644" s="832" t="s">
        <v>1714</v>
      </c>
      <c r="F644" s="832" t="s">
        <v>1820</v>
      </c>
      <c r="G644" s="832" t="s">
        <v>1821</v>
      </c>
      <c r="H644" s="849"/>
      <c r="I644" s="849"/>
      <c r="J644" s="832"/>
      <c r="K644" s="832"/>
      <c r="L644" s="849">
        <v>1</v>
      </c>
      <c r="M644" s="849">
        <v>8595</v>
      </c>
      <c r="N644" s="832">
        <v>1</v>
      </c>
      <c r="O644" s="832">
        <v>8595</v>
      </c>
      <c r="P644" s="849"/>
      <c r="Q644" s="849"/>
      <c r="R644" s="837"/>
      <c r="S644" s="850"/>
    </row>
    <row r="645" spans="1:19" ht="14.4" customHeight="1" x14ac:dyDescent="0.3">
      <c r="A645" s="831" t="s">
        <v>1646</v>
      </c>
      <c r="B645" s="832" t="s">
        <v>1647</v>
      </c>
      <c r="C645" s="832" t="s">
        <v>576</v>
      </c>
      <c r="D645" s="832" t="s">
        <v>855</v>
      </c>
      <c r="E645" s="832" t="s">
        <v>1714</v>
      </c>
      <c r="F645" s="832" t="s">
        <v>1822</v>
      </c>
      <c r="G645" s="832" t="s">
        <v>1823</v>
      </c>
      <c r="H645" s="849">
        <v>798</v>
      </c>
      <c r="I645" s="849">
        <v>11443320</v>
      </c>
      <c r="J645" s="832">
        <v>0.8863686006720195</v>
      </c>
      <c r="K645" s="832">
        <v>14340</v>
      </c>
      <c r="L645" s="849">
        <v>890</v>
      </c>
      <c r="M645" s="849">
        <v>12910340</v>
      </c>
      <c r="N645" s="832">
        <v>1</v>
      </c>
      <c r="O645" s="832">
        <v>14506</v>
      </c>
      <c r="P645" s="849">
        <v>721</v>
      </c>
      <c r="Q645" s="849">
        <v>10459547</v>
      </c>
      <c r="R645" s="837">
        <v>0.81016820625947883</v>
      </c>
      <c r="S645" s="850">
        <v>14507</v>
      </c>
    </row>
    <row r="646" spans="1:19" ht="14.4" customHeight="1" x14ac:dyDescent="0.3">
      <c r="A646" s="831" t="s">
        <v>1646</v>
      </c>
      <c r="B646" s="832" t="s">
        <v>1647</v>
      </c>
      <c r="C646" s="832" t="s">
        <v>576</v>
      </c>
      <c r="D646" s="832" t="s">
        <v>857</v>
      </c>
      <c r="E646" s="832" t="s">
        <v>1648</v>
      </c>
      <c r="F646" s="832" t="s">
        <v>1804</v>
      </c>
      <c r="G646" s="832" t="s">
        <v>755</v>
      </c>
      <c r="H646" s="849"/>
      <c r="I646" s="849"/>
      <c r="J646" s="832"/>
      <c r="K646" s="832"/>
      <c r="L646" s="849">
        <v>2.95</v>
      </c>
      <c r="M646" s="849">
        <v>5928.4400000000005</v>
      </c>
      <c r="N646" s="832">
        <v>1</v>
      </c>
      <c r="O646" s="832">
        <v>2009.6406779661017</v>
      </c>
      <c r="P646" s="849">
        <v>5.8000000000000007</v>
      </c>
      <c r="Q646" s="849">
        <v>11655.91</v>
      </c>
      <c r="R646" s="837">
        <v>1.9661006942804513</v>
      </c>
      <c r="S646" s="850">
        <v>2009.6396551724135</v>
      </c>
    </row>
    <row r="647" spans="1:19" ht="14.4" customHeight="1" x14ac:dyDescent="0.3">
      <c r="A647" s="831" t="s">
        <v>1646</v>
      </c>
      <c r="B647" s="832" t="s">
        <v>1647</v>
      </c>
      <c r="C647" s="832" t="s">
        <v>576</v>
      </c>
      <c r="D647" s="832" t="s">
        <v>857</v>
      </c>
      <c r="E647" s="832" t="s">
        <v>1648</v>
      </c>
      <c r="F647" s="832" t="s">
        <v>1807</v>
      </c>
      <c r="G647" s="832" t="s">
        <v>759</v>
      </c>
      <c r="H647" s="849"/>
      <c r="I647" s="849"/>
      <c r="J647" s="832"/>
      <c r="K647" s="832"/>
      <c r="L647" s="849">
        <v>0.06</v>
      </c>
      <c r="M647" s="849">
        <v>540.88</v>
      </c>
      <c r="N647" s="832">
        <v>1</v>
      </c>
      <c r="O647" s="832">
        <v>9014.6666666666661</v>
      </c>
      <c r="P647" s="849"/>
      <c r="Q647" s="849"/>
      <c r="R647" s="837"/>
      <c r="S647" s="850"/>
    </row>
    <row r="648" spans="1:19" ht="14.4" customHeight="1" x14ac:dyDescent="0.3">
      <c r="A648" s="831" t="s">
        <v>1646</v>
      </c>
      <c r="B648" s="832" t="s">
        <v>1647</v>
      </c>
      <c r="C648" s="832" t="s">
        <v>576</v>
      </c>
      <c r="D648" s="832" t="s">
        <v>857</v>
      </c>
      <c r="E648" s="832" t="s">
        <v>1648</v>
      </c>
      <c r="F648" s="832" t="s">
        <v>1808</v>
      </c>
      <c r="G648" s="832" t="s">
        <v>759</v>
      </c>
      <c r="H648" s="849"/>
      <c r="I648" s="849"/>
      <c r="J648" s="832"/>
      <c r="K648" s="832"/>
      <c r="L648" s="849">
        <v>43.800000000000004</v>
      </c>
      <c r="M648" s="849">
        <v>78680.240000000005</v>
      </c>
      <c r="N648" s="832">
        <v>1</v>
      </c>
      <c r="O648" s="832">
        <v>1796.352511415525</v>
      </c>
      <c r="P648" s="849">
        <v>57.5</v>
      </c>
      <c r="Q648" s="849">
        <v>104594.94999999995</v>
      </c>
      <c r="R648" s="837">
        <v>1.3293674498196746</v>
      </c>
      <c r="S648" s="850">
        <v>1819.0426086956513</v>
      </c>
    </row>
    <row r="649" spans="1:19" ht="14.4" customHeight="1" x14ac:dyDescent="0.3">
      <c r="A649" s="831" t="s">
        <v>1646</v>
      </c>
      <c r="B649" s="832" t="s">
        <v>1647</v>
      </c>
      <c r="C649" s="832" t="s">
        <v>576</v>
      </c>
      <c r="D649" s="832" t="s">
        <v>857</v>
      </c>
      <c r="E649" s="832" t="s">
        <v>1648</v>
      </c>
      <c r="F649" s="832" t="s">
        <v>1809</v>
      </c>
      <c r="G649" s="832" t="s">
        <v>757</v>
      </c>
      <c r="H649" s="849"/>
      <c r="I649" s="849"/>
      <c r="J649" s="832"/>
      <c r="K649" s="832"/>
      <c r="L649" s="849">
        <v>2.7499999999999987</v>
      </c>
      <c r="M649" s="849">
        <v>2485.4500000000007</v>
      </c>
      <c r="N649" s="832">
        <v>1</v>
      </c>
      <c r="O649" s="832">
        <v>903.80000000000075</v>
      </c>
      <c r="P649" s="849">
        <v>1.1500000000000004</v>
      </c>
      <c r="Q649" s="849">
        <v>1039.3700000000003</v>
      </c>
      <c r="R649" s="837">
        <v>0.41818181818181821</v>
      </c>
      <c r="S649" s="850">
        <v>903.80000000000007</v>
      </c>
    </row>
    <row r="650" spans="1:19" ht="14.4" customHeight="1" x14ac:dyDescent="0.3">
      <c r="A650" s="831" t="s">
        <v>1646</v>
      </c>
      <c r="B650" s="832" t="s">
        <v>1647</v>
      </c>
      <c r="C650" s="832" t="s">
        <v>576</v>
      </c>
      <c r="D650" s="832" t="s">
        <v>857</v>
      </c>
      <c r="E650" s="832" t="s">
        <v>1651</v>
      </c>
      <c r="F650" s="832" t="s">
        <v>1810</v>
      </c>
      <c r="G650" s="832" t="s">
        <v>1811</v>
      </c>
      <c r="H650" s="849"/>
      <c r="I650" s="849"/>
      <c r="J650" s="832"/>
      <c r="K650" s="832"/>
      <c r="L650" s="849">
        <v>28409</v>
      </c>
      <c r="M650" s="849">
        <v>937941.62999999977</v>
      </c>
      <c r="N650" s="832">
        <v>1</v>
      </c>
      <c r="O650" s="832">
        <v>33.015651026083276</v>
      </c>
      <c r="P650" s="849">
        <v>36696</v>
      </c>
      <c r="Q650" s="849">
        <v>1243202.53</v>
      </c>
      <c r="R650" s="837">
        <v>1.3254583123685428</v>
      </c>
      <c r="S650" s="850">
        <v>33.878420808807498</v>
      </c>
    </row>
    <row r="651" spans="1:19" ht="14.4" customHeight="1" x14ac:dyDescent="0.3">
      <c r="A651" s="831" t="s">
        <v>1646</v>
      </c>
      <c r="B651" s="832" t="s">
        <v>1647</v>
      </c>
      <c r="C651" s="832" t="s">
        <v>576</v>
      </c>
      <c r="D651" s="832" t="s">
        <v>857</v>
      </c>
      <c r="E651" s="832" t="s">
        <v>1651</v>
      </c>
      <c r="F651" s="832" t="s">
        <v>1812</v>
      </c>
      <c r="G651" s="832" t="s">
        <v>1813</v>
      </c>
      <c r="H651" s="849"/>
      <c r="I651" s="849"/>
      <c r="J651" s="832"/>
      <c r="K651" s="832"/>
      <c r="L651" s="849"/>
      <c r="M651" s="849"/>
      <c r="N651" s="832"/>
      <c r="O651" s="832"/>
      <c r="P651" s="849">
        <v>2</v>
      </c>
      <c r="Q651" s="849">
        <v>113.24</v>
      </c>
      <c r="R651" s="837"/>
      <c r="S651" s="850">
        <v>56.62</v>
      </c>
    </row>
    <row r="652" spans="1:19" ht="14.4" customHeight="1" x14ac:dyDescent="0.3">
      <c r="A652" s="831" t="s">
        <v>1646</v>
      </c>
      <c r="B652" s="832" t="s">
        <v>1647</v>
      </c>
      <c r="C652" s="832" t="s">
        <v>576</v>
      </c>
      <c r="D652" s="832" t="s">
        <v>857</v>
      </c>
      <c r="E652" s="832" t="s">
        <v>1714</v>
      </c>
      <c r="F652" s="832" t="s">
        <v>1822</v>
      </c>
      <c r="G652" s="832" t="s">
        <v>1823</v>
      </c>
      <c r="H652" s="849"/>
      <c r="I652" s="849"/>
      <c r="J652" s="832"/>
      <c r="K652" s="832"/>
      <c r="L652" s="849">
        <v>101</v>
      </c>
      <c r="M652" s="849">
        <v>1465106</v>
      </c>
      <c r="N652" s="832">
        <v>1</v>
      </c>
      <c r="O652" s="832">
        <v>14506</v>
      </c>
      <c r="P652" s="849">
        <v>144</v>
      </c>
      <c r="Q652" s="849">
        <v>2089008</v>
      </c>
      <c r="R652" s="837">
        <v>1.4258408606612765</v>
      </c>
      <c r="S652" s="850">
        <v>14507</v>
      </c>
    </row>
    <row r="653" spans="1:19" ht="14.4" customHeight="1" x14ac:dyDescent="0.3">
      <c r="A653" s="831" t="s">
        <v>1646</v>
      </c>
      <c r="B653" s="832" t="s">
        <v>1647</v>
      </c>
      <c r="C653" s="832" t="s">
        <v>576</v>
      </c>
      <c r="D653" s="832" t="s">
        <v>857</v>
      </c>
      <c r="E653" s="832" t="s">
        <v>1714</v>
      </c>
      <c r="F653" s="832" t="s">
        <v>1824</v>
      </c>
      <c r="G653" s="832" t="s">
        <v>1825</v>
      </c>
      <c r="H653" s="849"/>
      <c r="I653" s="849"/>
      <c r="J653" s="832"/>
      <c r="K653" s="832"/>
      <c r="L653" s="849">
        <v>1</v>
      </c>
      <c r="M653" s="849">
        <v>16402</v>
      </c>
      <c r="N653" s="832">
        <v>1</v>
      </c>
      <c r="O653" s="832">
        <v>16402</v>
      </c>
      <c r="P653" s="849"/>
      <c r="Q653" s="849"/>
      <c r="R653" s="837"/>
      <c r="S653" s="850"/>
    </row>
    <row r="654" spans="1:19" ht="14.4" customHeight="1" x14ac:dyDescent="0.3">
      <c r="A654" s="831" t="s">
        <v>1646</v>
      </c>
      <c r="B654" s="832" t="s">
        <v>1647</v>
      </c>
      <c r="C654" s="832" t="s">
        <v>576</v>
      </c>
      <c r="D654" s="832" t="s">
        <v>858</v>
      </c>
      <c r="E654" s="832" t="s">
        <v>1648</v>
      </c>
      <c r="F654" s="832" t="s">
        <v>1804</v>
      </c>
      <c r="G654" s="832" t="s">
        <v>755</v>
      </c>
      <c r="H654" s="849"/>
      <c r="I654" s="849"/>
      <c r="J654" s="832"/>
      <c r="K654" s="832"/>
      <c r="L654" s="849">
        <v>1.4500000000000002</v>
      </c>
      <c r="M654" s="849">
        <v>2913.98</v>
      </c>
      <c r="N654" s="832">
        <v>1</v>
      </c>
      <c r="O654" s="832">
        <v>2009.6413793103445</v>
      </c>
      <c r="P654" s="849">
        <v>7.05</v>
      </c>
      <c r="Q654" s="849">
        <v>14167.98</v>
      </c>
      <c r="R654" s="837">
        <v>4.8620718055717607</v>
      </c>
      <c r="S654" s="850">
        <v>2009.6425531914892</v>
      </c>
    </row>
    <row r="655" spans="1:19" ht="14.4" customHeight="1" x14ac:dyDescent="0.3">
      <c r="A655" s="831" t="s">
        <v>1646</v>
      </c>
      <c r="B655" s="832" t="s">
        <v>1647</v>
      </c>
      <c r="C655" s="832" t="s">
        <v>576</v>
      </c>
      <c r="D655" s="832" t="s">
        <v>858</v>
      </c>
      <c r="E655" s="832" t="s">
        <v>1648</v>
      </c>
      <c r="F655" s="832" t="s">
        <v>1807</v>
      </c>
      <c r="G655" s="832" t="s">
        <v>759</v>
      </c>
      <c r="H655" s="849"/>
      <c r="I655" s="849"/>
      <c r="J655" s="832"/>
      <c r="K655" s="832"/>
      <c r="L655" s="849">
        <v>0.15</v>
      </c>
      <c r="M655" s="849">
        <v>1332.92</v>
      </c>
      <c r="N655" s="832">
        <v>1</v>
      </c>
      <c r="O655" s="832">
        <v>8886.133333333335</v>
      </c>
      <c r="P655" s="849">
        <v>0.30000000000000004</v>
      </c>
      <c r="Q655" s="849">
        <v>2728.54</v>
      </c>
      <c r="R655" s="837">
        <v>2.0470395822705036</v>
      </c>
      <c r="S655" s="850">
        <v>9095.1333333333314</v>
      </c>
    </row>
    <row r="656" spans="1:19" ht="14.4" customHeight="1" x14ac:dyDescent="0.3">
      <c r="A656" s="831" t="s">
        <v>1646</v>
      </c>
      <c r="B656" s="832" t="s">
        <v>1647</v>
      </c>
      <c r="C656" s="832" t="s">
        <v>576</v>
      </c>
      <c r="D656" s="832" t="s">
        <v>858</v>
      </c>
      <c r="E656" s="832" t="s">
        <v>1648</v>
      </c>
      <c r="F656" s="832" t="s">
        <v>1808</v>
      </c>
      <c r="G656" s="832" t="s">
        <v>759</v>
      </c>
      <c r="H656" s="849"/>
      <c r="I656" s="849"/>
      <c r="J656" s="832"/>
      <c r="K656" s="832"/>
      <c r="L656" s="849">
        <v>45.8</v>
      </c>
      <c r="M656" s="849">
        <v>81814.23</v>
      </c>
      <c r="N656" s="832">
        <v>1</v>
      </c>
      <c r="O656" s="832">
        <v>1786.3368995633189</v>
      </c>
      <c r="P656" s="849">
        <v>64.400000000000006</v>
      </c>
      <c r="Q656" s="849">
        <v>117146.41</v>
      </c>
      <c r="R656" s="837">
        <v>1.4318586143266276</v>
      </c>
      <c r="S656" s="850">
        <v>1819.0436335403726</v>
      </c>
    </row>
    <row r="657" spans="1:19" ht="14.4" customHeight="1" x14ac:dyDescent="0.3">
      <c r="A657" s="831" t="s">
        <v>1646</v>
      </c>
      <c r="B657" s="832" t="s">
        <v>1647</v>
      </c>
      <c r="C657" s="832" t="s">
        <v>576</v>
      </c>
      <c r="D657" s="832" t="s">
        <v>858</v>
      </c>
      <c r="E657" s="832" t="s">
        <v>1648</v>
      </c>
      <c r="F657" s="832" t="s">
        <v>1809</v>
      </c>
      <c r="G657" s="832" t="s">
        <v>757</v>
      </c>
      <c r="H657" s="849"/>
      <c r="I657" s="849"/>
      <c r="J657" s="832"/>
      <c r="K657" s="832"/>
      <c r="L657" s="849">
        <v>3.1599999999999988</v>
      </c>
      <c r="M657" s="849">
        <v>2846.9600000000009</v>
      </c>
      <c r="N657" s="832">
        <v>1</v>
      </c>
      <c r="O657" s="832">
        <v>900.93670886076018</v>
      </c>
      <c r="P657" s="849">
        <v>2.14</v>
      </c>
      <c r="Q657" s="849">
        <v>1920.5600000000002</v>
      </c>
      <c r="R657" s="837">
        <v>0.67460027538145939</v>
      </c>
      <c r="S657" s="850">
        <v>897.45794392523362</v>
      </c>
    </row>
    <row r="658" spans="1:19" ht="14.4" customHeight="1" x14ac:dyDescent="0.3">
      <c r="A658" s="831" t="s">
        <v>1646</v>
      </c>
      <c r="B658" s="832" t="s">
        <v>1647</v>
      </c>
      <c r="C658" s="832" t="s">
        <v>576</v>
      </c>
      <c r="D658" s="832" t="s">
        <v>858</v>
      </c>
      <c r="E658" s="832" t="s">
        <v>1651</v>
      </c>
      <c r="F658" s="832" t="s">
        <v>1810</v>
      </c>
      <c r="G658" s="832" t="s">
        <v>1811</v>
      </c>
      <c r="H658" s="849"/>
      <c r="I658" s="849"/>
      <c r="J658" s="832"/>
      <c r="K658" s="832"/>
      <c r="L658" s="849">
        <v>27765</v>
      </c>
      <c r="M658" s="849">
        <v>916609.66</v>
      </c>
      <c r="N658" s="832">
        <v>1</v>
      </c>
      <c r="O658" s="832">
        <v>33.013133801548712</v>
      </c>
      <c r="P658" s="849">
        <v>41684</v>
      </c>
      <c r="Q658" s="849">
        <v>1411917.8699999999</v>
      </c>
      <c r="R658" s="837">
        <v>1.5403698341996526</v>
      </c>
      <c r="S658" s="850">
        <v>33.871938153728046</v>
      </c>
    </row>
    <row r="659" spans="1:19" ht="14.4" customHeight="1" x14ac:dyDescent="0.3">
      <c r="A659" s="831" t="s">
        <v>1646</v>
      </c>
      <c r="B659" s="832" t="s">
        <v>1647</v>
      </c>
      <c r="C659" s="832" t="s">
        <v>576</v>
      </c>
      <c r="D659" s="832" t="s">
        <v>858</v>
      </c>
      <c r="E659" s="832" t="s">
        <v>1651</v>
      </c>
      <c r="F659" s="832" t="s">
        <v>1812</v>
      </c>
      <c r="G659" s="832" t="s">
        <v>1813</v>
      </c>
      <c r="H659" s="849"/>
      <c r="I659" s="849"/>
      <c r="J659" s="832"/>
      <c r="K659" s="832"/>
      <c r="L659" s="849"/>
      <c r="M659" s="849"/>
      <c r="N659" s="832"/>
      <c r="O659" s="832"/>
      <c r="P659" s="849">
        <v>2</v>
      </c>
      <c r="Q659" s="849">
        <v>115.56</v>
      </c>
      <c r="R659" s="837"/>
      <c r="S659" s="850">
        <v>57.78</v>
      </c>
    </row>
    <row r="660" spans="1:19" ht="14.4" customHeight="1" x14ac:dyDescent="0.3">
      <c r="A660" s="831" t="s">
        <v>1646</v>
      </c>
      <c r="B660" s="832" t="s">
        <v>1647</v>
      </c>
      <c r="C660" s="832" t="s">
        <v>576</v>
      </c>
      <c r="D660" s="832" t="s">
        <v>858</v>
      </c>
      <c r="E660" s="832" t="s">
        <v>1714</v>
      </c>
      <c r="F660" s="832" t="s">
        <v>1822</v>
      </c>
      <c r="G660" s="832" t="s">
        <v>1823</v>
      </c>
      <c r="H660" s="849"/>
      <c r="I660" s="849"/>
      <c r="J660" s="832"/>
      <c r="K660" s="832"/>
      <c r="L660" s="849">
        <v>106</v>
      </c>
      <c r="M660" s="849">
        <v>1537636</v>
      </c>
      <c r="N660" s="832">
        <v>1</v>
      </c>
      <c r="O660" s="832">
        <v>14506</v>
      </c>
      <c r="P660" s="849">
        <v>155</v>
      </c>
      <c r="Q660" s="849">
        <v>2248585</v>
      </c>
      <c r="R660" s="837">
        <v>1.4623649550348716</v>
      </c>
      <c r="S660" s="850">
        <v>14507</v>
      </c>
    </row>
    <row r="661" spans="1:19" ht="14.4" customHeight="1" x14ac:dyDescent="0.3">
      <c r="A661" s="831" t="s">
        <v>1646</v>
      </c>
      <c r="B661" s="832" t="s">
        <v>1647</v>
      </c>
      <c r="C661" s="832" t="s">
        <v>576</v>
      </c>
      <c r="D661" s="832" t="s">
        <v>856</v>
      </c>
      <c r="E661" s="832" t="s">
        <v>1648</v>
      </c>
      <c r="F661" s="832" t="s">
        <v>1804</v>
      </c>
      <c r="G661" s="832" t="s">
        <v>755</v>
      </c>
      <c r="H661" s="849"/>
      <c r="I661" s="849"/>
      <c r="J661" s="832"/>
      <c r="K661" s="832"/>
      <c r="L661" s="849"/>
      <c r="M661" s="849"/>
      <c r="N661" s="832"/>
      <c r="O661" s="832"/>
      <c r="P661" s="849">
        <v>4.1500000000000004</v>
      </c>
      <c r="Q661" s="849">
        <v>8340.01</v>
      </c>
      <c r="R661" s="837"/>
      <c r="S661" s="850">
        <v>2009.6409638554217</v>
      </c>
    </row>
    <row r="662" spans="1:19" ht="14.4" customHeight="1" x14ac:dyDescent="0.3">
      <c r="A662" s="831" t="s">
        <v>1646</v>
      </c>
      <c r="B662" s="832" t="s">
        <v>1647</v>
      </c>
      <c r="C662" s="832" t="s">
        <v>576</v>
      </c>
      <c r="D662" s="832" t="s">
        <v>856</v>
      </c>
      <c r="E662" s="832" t="s">
        <v>1648</v>
      </c>
      <c r="F662" s="832" t="s">
        <v>1808</v>
      </c>
      <c r="G662" s="832" t="s">
        <v>759</v>
      </c>
      <c r="H662" s="849"/>
      <c r="I662" s="849"/>
      <c r="J662" s="832"/>
      <c r="K662" s="832"/>
      <c r="L662" s="849"/>
      <c r="M662" s="849"/>
      <c r="N662" s="832"/>
      <c r="O662" s="832"/>
      <c r="P662" s="849">
        <v>101.8</v>
      </c>
      <c r="Q662" s="849">
        <v>185182.15999999989</v>
      </c>
      <c r="R662" s="837"/>
      <c r="S662" s="850">
        <v>1819.0781925343802</v>
      </c>
    </row>
    <row r="663" spans="1:19" ht="14.4" customHeight="1" x14ac:dyDescent="0.3">
      <c r="A663" s="831" t="s">
        <v>1646</v>
      </c>
      <c r="B663" s="832" t="s">
        <v>1647</v>
      </c>
      <c r="C663" s="832" t="s">
        <v>576</v>
      </c>
      <c r="D663" s="832" t="s">
        <v>856</v>
      </c>
      <c r="E663" s="832" t="s">
        <v>1648</v>
      </c>
      <c r="F663" s="832" t="s">
        <v>1809</v>
      </c>
      <c r="G663" s="832" t="s">
        <v>757</v>
      </c>
      <c r="H663" s="849"/>
      <c r="I663" s="849"/>
      <c r="J663" s="832"/>
      <c r="K663" s="832"/>
      <c r="L663" s="849"/>
      <c r="M663" s="849"/>
      <c r="N663" s="832"/>
      <c r="O663" s="832"/>
      <c r="P663" s="849">
        <v>3.1299999999999994</v>
      </c>
      <c r="Q663" s="849">
        <v>2824.3700000000008</v>
      </c>
      <c r="R663" s="837"/>
      <c r="S663" s="850">
        <v>902.35463258785978</v>
      </c>
    </row>
    <row r="664" spans="1:19" ht="14.4" customHeight="1" x14ac:dyDescent="0.3">
      <c r="A664" s="831" t="s">
        <v>1646</v>
      </c>
      <c r="B664" s="832" t="s">
        <v>1647</v>
      </c>
      <c r="C664" s="832" t="s">
        <v>576</v>
      </c>
      <c r="D664" s="832" t="s">
        <v>856</v>
      </c>
      <c r="E664" s="832" t="s">
        <v>1651</v>
      </c>
      <c r="F664" s="832" t="s">
        <v>1810</v>
      </c>
      <c r="G664" s="832" t="s">
        <v>1811</v>
      </c>
      <c r="H664" s="849"/>
      <c r="I664" s="849"/>
      <c r="J664" s="832"/>
      <c r="K664" s="832"/>
      <c r="L664" s="849"/>
      <c r="M664" s="849"/>
      <c r="N664" s="832"/>
      <c r="O664" s="832"/>
      <c r="P664" s="849">
        <v>60681</v>
      </c>
      <c r="Q664" s="849">
        <v>2051285.88</v>
      </c>
      <c r="R664" s="837"/>
      <c r="S664" s="850">
        <v>33.804417857319422</v>
      </c>
    </row>
    <row r="665" spans="1:19" ht="14.4" customHeight="1" x14ac:dyDescent="0.3">
      <c r="A665" s="831" t="s">
        <v>1646</v>
      </c>
      <c r="B665" s="832" t="s">
        <v>1647</v>
      </c>
      <c r="C665" s="832" t="s">
        <v>576</v>
      </c>
      <c r="D665" s="832" t="s">
        <v>856</v>
      </c>
      <c r="E665" s="832" t="s">
        <v>1651</v>
      </c>
      <c r="F665" s="832" t="s">
        <v>1812</v>
      </c>
      <c r="G665" s="832" t="s">
        <v>1813</v>
      </c>
      <c r="H665" s="849"/>
      <c r="I665" s="849"/>
      <c r="J665" s="832"/>
      <c r="K665" s="832"/>
      <c r="L665" s="849"/>
      <c r="M665" s="849"/>
      <c r="N665" s="832"/>
      <c r="O665" s="832"/>
      <c r="P665" s="849">
        <v>9</v>
      </c>
      <c r="Q665" s="849">
        <v>520.01999999999987</v>
      </c>
      <c r="R665" s="837"/>
      <c r="S665" s="850">
        <v>57.779999999999987</v>
      </c>
    </row>
    <row r="666" spans="1:19" ht="14.4" customHeight="1" x14ac:dyDescent="0.3">
      <c r="A666" s="831" t="s">
        <v>1646</v>
      </c>
      <c r="B666" s="832" t="s">
        <v>1647</v>
      </c>
      <c r="C666" s="832" t="s">
        <v>576</v>
      </c>
      <c r="D666" s="832" t="s">
        <v>856</v>
      </c>
      <c r="E666" s="832" t="s">
        <v>1651</v>
      </c>
      <c r="F666" s="832" t="s">
        <v>1814</v>
      </c>
      <c r="G666" s="832" t="s">
        <v>1816</v>
      </c>
      <c r="H666" s="849"/>
      <c r="I666" s="849"/>
      <c r="J666" s="832"/>
      <c r="K666" s="832"/>
      <c r="L666" s="849"/>
      <c r="M666" s="849"/>
      <c r="N666" s="832"/>
      <c r="O666" s="832"/>
      <c r="P666" s="849">
        <v>403</v>
      </c>
      <c r="Q666" s="849">
        <v>23019.360000000001</v>
      </c>
      <c r="R666" s="837"/>
      <c r="S666" s="850">
        <v>57.120000000000005</v>
      </c>
    </row>
    <row r="667" spans="1:19" ht="14.4" customHeight="1" x14ac:dyDescent="0.3">
      <c r="A667" s="831" t="s">
        <v>1646</v>
      </c>
      <c r="B667" s="832" t="s">
        <v>1647</v>
      </c>
      <c r="C667" s="832" t="s">
        <v>576</v>
      </c>
      <c r="D667" s="832" t="s">
        <v>856</v>
      </c>
      <c r="E667" s="832" t="s">
        <v>1714</v>
      </c>
      <c r="F667" s="832" t="s">
        <v>1822</v>
      </c>
      <c r="G667" s="832" t="s">
        <v>1823</v>
      </c>
      <c r="H667" s="849"/>
      <c r="I667" s="849"/>
      <c r="J667" s="832"/>
      <c r="K667" s="832"/>
      <c r="L667" s="849"/>
      <c r="M667" s="849"/>
      <c r="N667" s="832"/>
      <c r="O667" s="832"/>
      <c r="P667" s="849">
        <v>243</v>
      </c>
      <c r="Q667" s="849">
        <v>3525201</v>
      </c>
      <c r="R667" s="837"/>
      <c r="S667" s="850">
        <v>14507</v>
      </c>
    </row>
    <row r="668" spans="1:19" ht="14.4" customHeight="1" thickBot="1" x14ac:dyDescent="0.35">
      <c r="A668" s="839" t="s">
        <v>1646</v>
      </c>
      <c r="B668" s="840" t="s">
        <v>1647</v>
      </c>
      <c r="C668" s="840" t="s">
        <v>1826</v>
      </c>
      <c r="D668" s="840" t="s">
        <v>1636</v>
      </c>
      <c r="E668" s="840" t="s">
        <v>1648</v>
      </c>
      <c r="F668" s="840" t="s">
        <v>1706</v>
      </c>
      <c r="G668" s="840" t="s">
        <v>1827</v>
      </c>
      <c r="H668" s="851"/>
      <c r="I668" s="851"/>
      <c r="J668" s="840"/>
      <c r="K668" s="840"/>
      <c r="L668" s="851">
        <v>0</v>
      </c>
      <c r="M668" s="851">
        <v>-5.8207660913467407E-11</v>
      </c>
      <c r="N668" s="840">
        <v>1</v>
      </c>
      <c r="O668" s="840"/>
      <c r="P668" s="851">
        <v>0</v>
      </c>
      <c r="Q668" s="851">
        <v>-5.8207660913467407E-11</v>
      </c>
      <c r="R668" s="845">
        <v>1</v>
      </c>
      <c r="S668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329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10323258</v>
      </c>
      <c r="C3" s="344">
        <f t="shared" ref="C3:R3" si="0">SUBTOTAL(9,C6:C1048576)</f>
        <v>23.301602371568038</v>
      </c>
      <c r="D3" s="344">
        <f t="shared" si="0"/>
        <v>9851759</v>
      </c>
      <c r="E3" s="344">
        <f t="shared" si="0"/>
        <v>23</v>
      </c>
      <c r="F3" s="344">
        <f t="shared" si="0"/>
        <v>9706517.3300000001</v>
      </c>
      <c r="G3" s="347">
        <f>IF(D3&lt;&gt;0,F3/D3,"")</f>
        <v>0.98525728552637148</v>
      </c>
      <c r="H3" s="343">
        <f t="shared" si="0"/>
        <v>8240738.299999997</v>
      </c>
      <c r="I3" s="344">
        <f t="shared" si="0"/>
        <v>30.029392320025913</v>
      </c>
      <c r="J3" s="344">
        <f t="shared" si="0"/>
        <v>6673961.0699999975</v>
      </c>
      <c r="K3" s="344">
        <f t="shared" si="0"/>
        <v>23</v>
      </c>
      <c r="L3" s="344">
        <f t="shared" si="0"/>
        <v>6057128.290000001</v>
      </c>
      <c r="M3" s="345">
        <f>IF(J3&lt;&gt;0,L3/J3,"")</f>
        <v>0.9075762094608687</v>
      </c>
      <c r="N3" s="346">
        <f t="shared" si="0"/>
        <v>618166.68000000005</v>
      </c>
      <c r="O3" s="344">
        <f t="shared" si="0"/>
        <v>0.81481491928765193</v>
      </c>
      <c r="P3" s="344">
        <f t="shared" si="0"/>
        <v>758659.01000000013</v>
      </c>
      <c r="Q3" s="344">
        <f t="shared" si="0"/>
        <v>1</v>
      </c>
      <c r="R3" s="344">
        <f t="shared" si="0"/>
        <v>833588.34999999986</v>
      </c>
      <c r="S3" s="345">
        <f>IF(P3&lt;&gt;0,R3/P3,"")</f>
        <v>1.0987655046764682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2016</v>
      </c>
      <c r="E5" s="867"/>
      <c r="F5" s="867">
        <v>2017</v>
      </c>
      <c r="G5" s="905" t="s">
        <v>2</v>
      </c>
      <c r="H5" s="866">
        <v>2015</v>
      </c>
      <c r="I5" s="867"/>
      <c r="J5" s="867">
        <v>2016</v>
      </c>
      <c r="K5" s="867"/>
      <c r="L5" s="867">
        <v>2017</v>
      </c>
      <c r="M5" s="905" t="s">
        <v>2</v>
      </c>
      <c r="N5" s="866">
        <v>2015</v>
      </c>
      <c r="O5" s="867"/>
      <c r="P5" s="867">
        <v>2016</v>
      </c>
      <c r="Q5" s="867"/>
      <c r="R5" s="867">
        <v>2017</v>
      </c>
      <c r="S5" s="905" t="s">
        <v>2</v>
      </c>
    </row>
    <row r="6" spans="1:19" ht="14.4" customHeight="1" x14ac:dyDescent="0.3">
      <c r="A6" s="856" t="s">
        <v>1830</v>
      </c>
      <c r="B6" s="887">
        <v>1193511</v>
      </c>
      <c r="C6" s="825">
        <v>0.98348809978006657</v>
      </c>
      <c r="D6" s="887">
        <v>1213549</v>
      </c>
      <c r="E6" s="825">
        <v>1</v>
      </c>
      <c r="F6" s="887">
        <v>1427761</v>
      </c>
      <c r="G6" s="830">
        <v>1.1765169762407617</v>
      </c>
      <c r="H6" s="887">
        <v>1256457.1799999995</v>
      </c>
      <c r="I6" s="825">
        <v>1.2349066025949271</v>
      </c>
      <c r="J6" s="887">
        <v>1017451.1799999998</v>
      </c>
      <c r="K6" s="825">
        <v>1</v>
      </c>
      <c r="L6" s="887">
        <v>1103424.0900000003</v>
      </c>
      <c r="M6" s="830">
        <v>1.0844983147004661</v>
      </c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1831</v>
      </c>
      <c r="B7" s="889">
        <v>517606</v>
      </c>
      <c r="C7" s="832">
        <v>1.0423542110541431</v>
      </c>
      <c r="D7" s="889">
        <v>496574</v>
      </c>
      <c r="E7" s="832">
        <v>1</v>
      </c>
      <c r="F7" s="889">
        <v>407272</v>
      </c>
      <c r="G7" s="837">
        <v>0.82016376209789477</v>
      </c>
      <c r="H7" s="889">
        <v>558756.38999999978</v>
      </c>
      <c r="I7" s="832">
        <v>1.6389044752095761</v>
      </c>
      <c r="J7" s="889">
        <v>340932.85999999993</v>
      </c>
      <c r="K7" s="832">
        <v>1</v>
      </c>
      <c r="L7" s="889">
        <v>296189.85999999981</v>
      </c>
      <c r="M7" s="837">
        <v>0.86876301685909618</v>
      </c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1832</v>
      </c>
      <c r="B8" s="889">
        <v>964760</v>
      </c>
      <c r="C8" s="832">
        <v>0.90145193225001374</v>
      </c>
      <c r="D8" s="889">
        <v>1070229</v>
      </c>
      <c r="E8" s="832">
        <v>1</v>
      </c>
      <c r="F8" s="889">
        <v>933026</v>
      </c>
      <c r="G8" s="837">
        <v>0.87180033432097248</v>
      </c>
      <c r="H8" s="889">
        <v>923092.24999999907</v>
      </c>
      <c r="I8" s="832">
        <v>0.97455600925771579</v>
      </c>
      <c r="J8" s="889">
        <v>947192.60999999905</v>
      </c>
      <c r="K8" s="832">
        <v>1</v>
      </c>
      <c r="L8" s="889">
        <v>661234.57999999996</v>
      </c>
      <c r="M8" s="837">
        <v>0.69809938656510484</v>
      </c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1833</v>
      </c>
      <c r="B9" s="889">
        <v>1161372</v>
      </c>
      <c r="C9" s="832">
        <v>1.8269011146662135</v>
      </c>
      <c r="D9" s="889">
        <v>635706</v>
      </c>
      <c r="E9" s="832">
        <v>1</v>
      </c>
      <c r="F9" s="889">
        <v>515563</v>
      </c>
      <c r="G9" s="837">
        <v>0.8110085479765804</v>
      </c>
      <c r="H9" s="889">
        <v>935485.92999999982</v>
      </c>
      <c r="I9" s="832">
        <v>2.5764360052969342</v>
      </c>
      <c r="J9" s="889">
        <v>363093.02</v>
      </c>
      <c r="K9" s="832">
        <v>1</v>
      </c>
      <c r="L9" s="889">
        <v>240529.07000000007</v>
      </c>
      <c r="M9" s="837">
        <v>0.66244476415437581</v>
      </c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1834</v>
      </c>
      <c r="B10" s="889"/>
      <c r="C10" s="832"/>
      <c r="D10" s="889"/>
      <c r="E10" s="832"/>
      <c r="F10" s="889">
        <v>43521</v>
      </c>
      <c r="G10" s="837"/>
      <c r="H10" s="889"/>
      <c r="I10" s="832"/>
      <c r="J10" s="889"/>
      <c r="K10" s="832"/>
      <c r="L10" s="889">
        <v>34977.020000000004</v>
      </c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1835</v>
      </c>
      <c r="B11" s="889">
        <v>35</v>
      </c>
      <c r="C11" s="832">
        <v>1.029290671685684E-3</v>
      </c>
      <c r="D11" s="889">
        <v>34004</v>
      </c>
      <c r="E11" s="832">
        <v>1</v>
      </c>
      <c r="F11" s="889">
        <v>52116</v>
      </c>
      <c r="G11" s="837">
        <v>1.5326432184448888</v>
      </c>
      <c r="H11" s="889"/>
      <c r="I11" s="832"/>
      <c r="J11" s="889">
        <v>22073.78</v>
      </c>
      <c r="K11" s="832">
        <v>1</v>
      </c>
      <c r="L11" s="889">
        <v>23176.260000000002</v>
      </c>
      <c r="M11" s="837">
        <v>1.0499452291361064</v>
      </c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1836</v>
      </c>
      <c r="B12" s="889">
        <v>30932</v>
      </c>
      <c r="C12" s="832"/>
      <c r="D12" s="889"/>
      <c r="E12" s="832"/>
      <c r="F12" s="889">
        <v>7436</v>
      </c>
      <c r="G12" s="837"/>
      <c r="H12" s="889">
        <v>30674.47</v>
      </c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1837</v>
      </c>
      <c r="B13" s="889">
        <v>21195</v>
      </c>
      <c r="C13" s="832">
        <v>0.45717305493841809</v>
      </c>
      <c r="D13" s="889">
        <v>46361</v>
      </c>
      <c r="E13" s="832">
        <v>1</v>
      </c>
      <c r="F13" s="889">
        <v>146317</v>
      </c>
      <c r="G13" s="837">
        <v>3.1560363236340891</v>
      </c>
      <c r="H13" s="889">
        <v>20984.649999999998</v>
      </c>
      <c r="I13" s="832">
        <v>0.77123135930094422</v>
      </c>
      <c r="J13" s="889">
        <v>27209.280000000002</v>
      </c>
      <c r="K13" s="832">
        <v>1</v>
      </c>
      <c r="L13" s="889">
        <v>89729.58</v>
      </c>
      <c r="M13" s="837">
        <v>3.2977565007232825</v>
      </c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1838</v>
      </c>
      <c r="B14" s="889">
        <v>130708</v>
      </c>
      <c r="C14" s="832">
        <v>3.0633730195931377</v>
      </c>
      <c r="D14" s="889">
        <v>42668</v>
      </c>
      <c r="E14" s="832">
        <v>1</v>
      </c>
      <c r="F14" s="889">
        <v>93531</v>
      </c>
      <c r="G14" s="837">
        <v>2.1920643104902973</v>
      </c>
      <c r="H14" s="889">
        <v>77150.099999999991</v>
      </c>
      <c r="I14" s="832">
        <v>5.0270869388435946</v>
      </c>
      <c r="J14" s="889">
        <v>15346.880000000001</v>
      </c>
      <c r="K14" s="832">
        <v>1</v>
      </c>
      <c r="L14" s="889">
        <v>25803.28999999999</v>
      </c>
      <c r="M14" s="837">
        <v>1.6813378354427733</v>
      </c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1839</v>
      </c>
      <c r="B15" s="889">
        <v>65998</v>
      </c>
      <c r="C15" s="832">
        <v>0.91736513628845062</v>
      </c>
      <c r="D15" s="889">
        <v>71943</v>
      </c>
      <c r="E15" s="832">
        <v>1</v>
      </c>
      <c r="F15" s="889">
        <v>77198</v>
      </c>
      <c r="G15" s="837">
        <v>1.0730439375616807</v>
      </c>
      <c r="H15" s="889">
        <v>131958.29</v>
      </c>
      <c r="I15" s="832">
        <v>1.1917845099964526</v>
      </c>
      <c r="J15" s="889">
        <v>110723.27999999998</v>
      </c>
      <c r="K15" s="832">
        <v>1</v>
      </c>
      <c r="L15" s="889">
        <v>74240.12000000001</v>
      </c>
      <c r="M15" s="837">
        <v>0.67050145190785548</v>
      </c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1840</v>
      </c>
      <c r="B16" s="889">
        <v>64273</v>
      </c>
      <c r="C16" s="832">
        <v>0.50183876634784308</v>
      </c>
      <c r="D16" s="889">
        <v>128075</v>
      </c>
      <c r="E16" s="832">
        <v>1</v>
      </c>
      <c r="F16" s="889">
        <v>176392</v>
      </c>
      <c r="G16" s="837">
        <v>1.3772555143470622</v>
      </c>
      <c r="H16" s="889">
        <v>44814</v>
      </c>
      <c r="I16" s="832">
        <v>0.38909718669033055</v>
      </c>
      <c r="J16" s="889">
        <v>115174.30999999998</v>
      </c>
      <c r="K16" s="832">
        <v>1</v>
      </c>
      <c r="L16" s="889">
        <v>106391.99</v>
      </c>
      <c r="M16" s="837">
        <v>0.92374757877863578</v>
      </c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1841</v>
      </c>
      <c r="B17" s="889">
        <v>129060</v>
      </c>
      <c r="C17" s="832">
        <v>0.9572266682489412</v>
      </c>
      <c r="D17" s="889">
        <v>134827</v>
      </c>
      <c r="E17" s="832">
        <v>1</v>
      </c>
      <c r="F17" s="889">
        <v>75906</v>
      </c>
      <c r="G17" s="837">
        <v>0.56298812552381938</v>
      </c>
      <c r="H17" s="889">
        <v>115195.93000000005</v>
      </c>
      <c r="I17" s="832">
        <v>1.3424342012111938</v>
      </c>
      <c r="J17" s="889">
        <v>85811.23000000001</v>
      </c>
      <c r="K17" s="832">
        <v>1</v>
      </c>
      <c r="L17" s="889">
        <v>39161.770000000004</v>
      </c>
      <c r="M17" s="837">
        <v>0.45637115328611416</v>
      </c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1842</v>
      </c>
      <c r="B18" s="889">
        <v>776482</v>
      </c>
      <c r="C18" s="832">
        <v>1.0264992325864546</v>
      </c>
      <c r="D18" s="889">
        <v>756437</v>
      </c>
      <c r="E18" s="832">
        <v>1</v>
      </c>
      <c r="F18" s="889">
        <v>623887.33000000007</v>
      </c>
      <c r="G18" s="837">
        <v>0.8247710384341328</v>
      </c>
      <c r="H18" s="889">
        <v>658949.05999999971</v>
      </c>
      <c r="I18" s="832">
        <v>1.2182873634032978</v>
      </c>
      <c r="J18" s="889">
        <v>540881.46999999986</v>
      </c>
      <c r="K18" s="832">
        <v>1</v>
      </c>
      <c r="L18" s="889">
        <v>471948.2300000001</v>
      </c>
      <c r="M18" s="837">
        <v>0.87255388874756645</v>
      </c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1843</v>
      </c>
      <c r="B19" s="889">
        <v>312247</v>
      </c>
      <c r="C19" s="832">
        <v>0.6900928457293396</v>
      </c>
      <c r="D19" s="889">
        <v>452471</v>
      </c>
      <c r="E19" s="832">
        <v>1</v>
      </c>
      <c r="F19" s="889">
        <v>418667</v>
      </c>
      <c r="G19" s="837">
        <v>0.92529023959546575</v>
      </c>
      <c r="H19" s="889">
        <v>296603.01000000013</v>
      </c>
      <c r="I19" s="832">
        <v>0.91854465230650595</v>
      </c>
      <c r="J19" s="889">
        <v>322905.37999999995</v>
      </c>
      <c r="K19" s="832">
        <v>1</v>
      </c>
      <c r="L19" s="889">
        <v>312511.17999999988</v>
      </c>
      <c r="M19" s="837">
        <v>0.96781038457767388</v>
      </c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1844</v>
      </c>
      <c r="B20" s="889">
        <v>1734</v>
      </c>
      <c r="C20" s="832">
        <v>0.34735576923076922</v>
      </c>
      <c r="D20" s="889">
        <v>4992</v>
      </c>
      <c r="E20" s="832">
        <v>1</v>
      </c>
      <c r="F20" s="889"/>
      <c r="G20" s="837"/>
      <c r="H20" s="889">
        <v>3573.18</v>
      </c>
      <c r="I20" s="832">
        <v>1.6153981780781663</v>
      </c>
      <c r="J20" s="889">
        <v>2211.9499999999998</v>
      </c>
      <c r="K20" s="832">
        <v>1</v>
      </c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1845</v>
      </c>
      <c r="B21" s="889">
        <v>4523</v>
      </c>
      <c r="C21" s="832">
        <v>1.4580915538362347</v>
      </c>
      <c r="D21" s="889">
        <v>3102</v>
      </c>
      <c r="E21" s="832">
        <v>1</v>
      </c>
      <c r="F21" s="889">
        <v>17523</v>
      </c>
      <c r="G21" s="837">
        <v>5.6489361702127656</v>
      </c>
      <c r="H21" s="889">
        <v>1635.2</v>
      </c>
      <c r="I21" s="832">
        <v>0.38882046063050169</v>
      </c>
      <c r="J21" s="889">
        <v>4205.54</v>
      </c>
      <c r="K21" s="832">
        <v>1</v>
      </c>
      <c r="L21" s="889">
        <v>12613.619999999999</v>
      </c>
      <c r="M21" s="837">
        <v>2.9992866552214457</v>
      </c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1846</v>
      </c>
      <c r="B22" s="889">
        <v>563845</v>
      </c>
      <c r="C22" s="832">
        <v>1.2564903085487114</v>
      </c>
      <c r="D22" s="889">
        <v>448746</v>
      </c>
      <c r="E22" s="832">
        <v>1</v>
      </c>
      <c r="F22" s="889">
        <v>210073</v>
      </c>
      <c r="G22" s="837">
        <v>0.46813342068787245</v>
      </c>
      <c r="H22" s="889">
        <v>481859.71000000014</v>
      </c>
      <c r="I22" s="832">
        <v>1.215855419246181</v>
      </c>
      <c r="J22" s="889">
        <v>396313.33000000007</v>
      </c>
      <c r="K22" s="832">
        <v>1</v>
      </c>
      <c r="L22" s="889">
        <v>134988.25</v>
      </c>
      <c r="M22" s="837">
        <v>0.34060991589659617</v>
      </c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833</v>
      </c>
      <c r="B23" s="889">
        <v>3320041</v>
      </c>
      <c r="C23" s="832">
        <v>0.99015848304821896</v>
      </c>
      <c r="D23" s="889">
        <v>3353040</v>
      </c>
      <c r="E23" s="832">
        <v>1</v>
      </c>
      <c r="F23" s="889">
        <v>3051923</v>
      </c>
      <c r="G23" s="837">
        <v>0.91019582229857088</v>
      </c>
      <c r="H23" s="889">
        <v>1544483.6099999996</v>
      </c>
      <c r="I23" s="832">
        <v>0.93897976033638442</v>
      </c>
      <c r="J23" s="889">
        <v>1644852.93</v>
      </c>
      <c r="K23" s="832">
        <v>1</v>
      </c>
      <c r="L23" s="889">
        <v>1497337.9500000002</v>
      </c>
      <c r="M23" s="837">
        <v>0.91031722209960753</v>
      </c>
      <c r="N23" s="889">
        <v>618166.68000000005</v>
      </c>
      <c r="O23" s="832">
        <v>0.81481491928765193</v>
      </c>
      <c r="P23" s="889">
        <v>758659.01000000013</v>
      </c>
      <c r="Q23" s="832">
        <v>1</v>
      </c>
      <c r="R23" s="889">
        <v>833588.34999999986</v>
      </c>
      <c r="S23" s="838">
        <v>1.0987655046764682</v>
      </c>
    </row>
    <row r="24" spans="1:19" ht="14.4" customHeight="1" x14ac:dyDescent="0.3">
      <c r="A24" s="857" t="s">
        <v>1847</v>
      </c>
      <c r="B24" s="889">
        <v>129060</v>
      </c>
      <c r="C24" s="832">
        <v>1.041352321781579</v>
      </c>
      <c r="D24" s="889">
        <v>123935</v>
      </c>
      <c r="E24" s="832">
        <v>1</v>
      </c>
      <c r="F24" s="889">
        <v>116056</v>
      </c>
      <c r="G24" s="837">
        <v>0.93642635252350026</v>
      </c>
      <c r="H24" s="889">
        <v>129022.05000000002</v>
      </c>
      <c r="I24" s="832">
        <v>1.8694252832926868</v>
      </c>
      <c r="J24" s="889">
        <v>69016.959999999992</v>
      </c>
      <c r="K24" s="832">
        <v>1</v>
      </c>
      <c r="L24" s="889">
        <v>68072.790000000008</v>
      </c>
      <c r="M24" s="837">
        <v>0.98631973938000195</v>
      </c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1848</v>
      </c>
      <c r="B25" s="889">
        <v>23756</v>
      </c>
      <c r="C25" s="832">
        <v>1.5986541049798115</v>
      </c>
      <c r="D25" s="889">
        <v>14860</v>
      </c>
      <c r="E25" s="832">
        <v>1</v>
      </c>
      <c r="F25" s="889">
        <v>39316</v>
      </c>
      <c r="G25" s="837">
        <v>2.6457604306864067</v>
      </c>
      <c r="H25" s="889">
        <v>30036.13</v>
      </c>
      <c r="I25" s="832">
        <v>1.1184745229393158</v>
      </c>
      <c r="J25" s="889">
        <v>26854.55</v>
      </c>
      <c r="K25" s="832">
        <v>1</v>
      </c>
      <c r="L25" s="889">
        <v>21982</v>
      </c>
      <c r="M25" s="837">
        <v>0.81855774905928425</v>
      </c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1849</v>
      </c>
      <c r="B26" s="889">
        <v>63819</v>
      </c>
      <c r="C26" s="832">
        <v>1.2808887283236994</v>
      </c>
      <c r="D26" s="889">
        <v>49824</v>
      </c>
      <c r="E26" s="832">
        <v>1</v>
      </c>
      <c r="F26" s="889">
        <v>153594</v>
      </c>
      <c r="G26" s="837">
        <v>3.0827312138728322</v>
      </c>
      <c r="H26" s="889">
        <v>73211.11</v>
      </c>
      <c r="I26" s="832">
        <v>1.6235862860599899</v>
      </c>
      <c r="J26" s="889">
        <v>45092.22</v>
      </c>
      <c r="K26" s="832">
        <v>1</v>
      </c>
      <c r="L26" s="889">
        <v>80377.360000000015</v>
      </c>
      <c r="M26" s="837">
        <v>1.7825105971717519</v>
      </c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1850</v>
      </c>
      <c r="B27" s="889">
        <v>56470</v>
      </c>
      <c r="C27" s="832">
        <v>1.2474320174954163</v>
      </c>
      <c r="D27" s="889">
        <v>45269</v>
      </c>
      <c r="E27" s="832">
        <v>1</v>
      </c>
      <c r="F27" s="889">
        <v>22308</v>
      </c>
      <c r="G27" s="837">
        <v>0.49278755881508318</v>
      </c>
      <c r="H27" s="889">
        <v>70726.11</v>
      </c>
      <c r="I27" s="832">
        <v>1.5903046119121784</v>
      </c>
      <c r="J27" s="889">
        <v>44473.31</v>
      </c>
      <c r="K27" s="832">
        <v>1</v>
      </c>
      <c r="L27" s="889"/>
      <c r="M27" s="837"/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1851</v>
      </c>
      <c r="B28" s="889">
        <v>776606</v>
      </c>
      <c r="C28" s="832">
        <v>1.1217199766009229</v>
      </c>
      <c r="D28" s="889">
        <v>692335</v>
      </c>
      <c r="E28" s="832">
        <v>1</v>
      </c>
      <c r="F28" s="889">
        <v>1071350</v>
      </c>
      <c r="G28" s="837">
        <v>1.5474445174662554</v>
      </c>
      <c r="H28" s="889">
        <v>840576.41999999958</v>
      </c>
      <c r="I28" s="832">
        <v>1.6513720947260346</v>
      </c>
      <c r="J28" s="889">
        <v>509016.97000000026</v>
      </c>
      <c r="K28" s="832">
        <v>1</v>
      </c>
      <c r="L28" s="889">
        <v>744386.01999999979</v>
      </c>
      <c r="M28" s="837">
        <v>1.4623992202067435</v>
      </c>
      <c r="N28" s="889"/>
      <c r="O28" s="832"/>
      <c r="P28" s="889"/>
      <c r="Q28" s="832"/>
      <c r="R28" s="889"/>
      <c r="S28" s="838"/>
    </row>
    <row r="29" spans="1:19" ht="14.4" customHeight="1" x14ac:dyDescent="0.3">
      <c r="A29" s="857" t="s">
        <v>1852</v>
      </c>
      <c r="B29" s="889">
        <v>15225</v>
      </c>
      <c r="C29" s="832">
        <v>0.5906657355679702</v>
      </c>
      <c r="D29" s="889">
        <v>25776</v>
      </c>
      <c r="E29" s="832">
        <v>1</v>
      </c>
      <c r="F29" s="889">
        <v>13136</v>
      </c>
      <c r="G29" s="837">
        <v>0.50962135319677215</v>
      </c>
      <c r="H29" s="889">
        <v>15493.52</v>
      </c>
      <c r="I29" s="832">
        <v>0.73390639869300567</v>
      </c>
      <c r="J29" s="889">
        <v>21111.029999999995</v>
      </c>
      <c r="K29" s="832">
        <v>1</v>
      </c>
      <c r="L29" s="889">
        <v>12753.699999999999</v>
      </c>
      <c r="M29" s="837">
        <v>0.60412495269060784</v>
      </c>
      <c r="N29" s="889"/>
      <c r="O29" s="832"/>
      <c r="P29" s="889"/>
      <c r="Q29" s="832"/>
      <c r="R29" s="889"/>
      <c r="S29" s="838"/>
    </row>
    <row r="30" spans="1:19" ht="14.4" customHeight="1" thickBot="1" x14ac:dyDescent="0.35">
      <c r="A30" s="893" t="s">
        <v>1853</v>
      </c>
      <c r="B30" s="891"/>
      <c r="C30" s="840"/>
      <c r="D30" s="891">
        <v>7036</v>
      </c>
      <c r="E30" s="840">
        <v>1</v>
      </c>
      <c r="F30" s="891">
        <v>12645</v>
      </c>
      <c r="G30" s="845">
        <v>1.7971859010801592</v>
      </c>
      <c r="H30" s="891"/>
      <c r="I30" s="840"/>
      <c r="J30" s="891">
        <v>2017</v>
      </c>
      <c r="K30" s="840">
        <v>1</v>
      </c>
      <c r="L30" s="891">
        <v>5299.56</v>
      </c>
      <c r="M30" s="845">
        <v>2.6274467030242938</v>
      </c>
      <c r="N30" s="891"/>
      <c r="O30" s="840"/>
      <c r="P30" s="891"/>
      <c r="Q30" s="840"/>
      <c r="R30" s="891"/>
      <c r="S30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6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1905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329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909881.60999999975</v>
      </c>
      <c r="G3" s="208">
        <f t="shared" si="0"/>
        <v>19182162.979999997</v>
      </c>
      <c r="H3" s="208"/>
      <c r="I3" s="208"/>
      <c r="J3" s="208">
        <f t="shared" si="0"/>
        <v>817532.32</v>
      </c>
      <c r="K3" s="208">
        <f t="shared" si="0"/>
        <v>17284379.079999998</v>
      </c>
      <c r="L3" s="208"/>
      <c r="M3" s="208"/>
      <c r="N3" s="208">
        <f t="shared" si="0"/>
        <v>778456.16999999981</v>
      </c>
      <c r="O3" s="208">
        <f t="shared" si="0"/>
        <v>16597233.969999995</v>
      </c>
      <c r="P3" s="79">
        <f>IF(K3=0,0,O3/K3)</f>
        <v>0.96024473272545219</v>
      </c>
      <c r="Q3" s="209">
        <f>IF(N3=0,0,O3/N3)</f>
        <v>21.32070450414697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2016</v>
      </c>
      <c r="K4" s="640"/>
      <c r="L4" s="210"/>
      <c r="M4" s="210"/>
      <c r="N4" s="639">
        <v>2017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1854</v>
      </c>
      <c r="B6" s="825" t="s">
        <v>1647</v>
      </c>
      <c r="C6" s="825" t="s">
        <v>1648</v>
      </c>
      <c r="D6" s="825" t="s">
        <v>1804</v>
      </c>
      <c r="E6" s="825" t="s">
        <v>755</v>
      </c>
      <c r="F6" s="225">
        <v>0.45</v>
      </c>
      <c r="G6" s="225">
        <v>856.2</v>
      </c>
      <c r="H6" s="225">
        <v>0.77463132181308247</v>
      </c>
      <c r="I6" s="225">
        <v>1902.6666666666667</v>
      </c>
      <c r="J6" s="225">
        <v>0.55000000000000004</v>
      </c>
      <c r="K6" s="225">
        <v>1105.3</v>
      </c>
      <c r="L6" s="225">
        <v>1</v>
      </c>
      <c r="M6" s="225">
        <v>2009.6363636363633</v>
      </c>
      <c r="N6" s="225"/>
      <c r="O6" s="225"/>
      <c r="P6" s="830"/>
      <c r="Q6" s="848"/>
    </row>
    <row r="7" spans="1:17" ht="14.4" customHeight="1" x14ac:dyDescent="0.3">
      <c r="A7" s="831" t="s">
        <v>1854</v>
      </c>
      <c r="B7" s="832" t="s">
        <v>1647</v>
      </c>
      <c r="C7" s="832" t="s">
        <v>1648</v>
      </c>
      <c r="D7" s="832" t="s">
        <v>1807</v>
      </c>
      <c r="E7" s="832" t="s">
        <v>759</v>
      </c>
      <c r="F7" s="849"/>
      <c r="G7" s="849"/>
      <c r="H7" s="849"/>
      <c r="I7" s="849"/>
      <c r="J7" s="849">
        <v>0.02</v>
      </c>
      <c r="K7" s="849">
        <v>181.9</v>
      </c>
      <c r="L7" s="849">
        <v>1</v>
      </c>
      <c r="M7" s="849">
        <v>9095</v>
      </c>
      <c r="N7" s="849"/>
      <c r="O7" s="849"/>
      <c r="P7" s="837"/>
      <c r="Q7" s="850"/>
    </row>
    <row r="8" spans="1:17" ht="14.4" customHeight="1" x14ac:dyDescent="0.3">
      <c r="A8" s="831" t="s">
        <v>1854</v>
      </c>
      <c r="B8" s="832" t="s">
        <v>1647</v>
      </c>
      <c r="C8" s="832" t="s">
        <v>1648</v>
      </c>
      <c r="D8" s="832" t="s">
        <v>1808</v>
      </c>
      <c r="E8" s="832" t="s">
        <v>759</v>
      </c>
      <c r="F8" s="849">
        <v>9.5</v>
      </c>
      <c r="G8" s="849">
        <v>16822.599999999999</v>
      </c>
      <c r="H8" s="849">
        <v>0.9909065098739589</v>
      </c>
      <c r="I8" s="849">
        <v>1770.8</v>
      </c>
      <c r="J8" s="849">
        <v>9.5000000000000018</v>
      </c>
      <c r="K8" s="849">
        <v>16976.979999999996</v>
      </c>
      <c r="L8" s="849">
        <v>1</v>
      </c>
      <c r="M8" s="849">
        <v>1787.0505263157886</v>
      </c>
      <c r="N8" s="849">
        <v>11</v>
      </c>
      <c r="O8" s="849">
        <v>20009.480000000003</v>
      </c>
      <c r="P8" s="837">
        <v>1.1786242311647894</v>
      </c>
      <c r="Q8" s="850">
        <v>1819.0436363636366</v>
      </c>
    </row>
    <row r="9" spans="1:17" ht="14.4" customHeight="1" x14ac:dyDescent="0.3">
      <c r="A9" s="831" t="s">
        <v>1854</v>
      </c>
      <c r="B9" s="832" t="s">
        <v>1647</v>
      </c>
      <c r="C9" s="832" t="s">
        <v>1648</v>
      </c>
      <c r="D9" s="832" t="s">
        <v>1809</v>
      </c>
      <c r="E9" s="832" t="s">
        <v>757</v>
      </c>
      <c r="F9" s="849">
        <v>0.44999999999999996</v>
      </c>
      <c r="G9" s="849">
        <v>406.71</v>
      </c>
      <c r="H9" s="849">
        <v>2.25</v>
      </c>
      <c r="I9" s="849">
        <v>903.80000000000007</v>
      </c>
      <c r="J9" s="849">
        <v>0.2</v>
      </c>
      <c r="K9" s="849">
        <v>180.76</v>
      </c>
      <c r="L9" s="849">
        <v>1</v>
      </c>
      <c r="M9" s="849">
        <v>903.8</v>
      </c>
      <c r="N9" s="849">
        <v>0.2</v>
      </c>
      <c r="O9" s="849">
        <v>180.76</v>
      </c>
      <c r="P9" s="837">
        <v>1</v>
      </c>
      <c r="Q9" s="850">
        <v>903.8</v>
      </c>
    </row>
    <row r="10" spans="1:17" ht="14.4" customHeight="1" x14ac:dyDescent="0.3">
      <c r="A10" s="831" t="s">
        <v>1854</v>
      </c>
      <c r="B10" s="832" t="s">
        <v>1647</v>
      </c>
      <c r="C10" s="832" t="s">
        <v>1651</v>
      </c>
      <c r="D10" s="832" t="s">
        <v>1652</v>
      </c>
      <c r="E10" s="832" t="s">
        <v>1653</v>
      </c>
      <c r="F10" s="849">
        <v>660</v>
      </c>
      <c r="G10" s="849">
        <v>13734.599999999999</v>
      </c>
      <c r="H10" s="849"/>
      <c r="I10" s="849">
        <v>20.81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" customHeight="1" x14ac:dyDescent="0.3">
      <c r="A11" s="831" t="s">
        <v>1854</v>
      </c>
      <c r="B11" s="832" t="s">
        <v>1647</v>
      </c>
      <c r="C11" s="832" t="s">
        <v>1651</v>
      </c>
      <c r="D11" s="832" t="s">
        <v>1654</v>
      </c>
      <c r="E11" s="832" t="s">
        <v>1655</v>
      </c>
      <c r="F11" s="849">
        <v>200</v>
      </c>
      <c r="G11" s="849">
        <v>422</v>
      </c>
      <c r="H11" s="849">
        <v>0.52684144818976275</v>
      </c>
      <c r="I11" s="849">
        <v>2.11</v>
      </c>
      <c r="J11" s="849">
        <v>300</v>
      </c>
      <c r="K11" s="849">
        <v>801</v>
      </c>
      <c r="L11" s="849">
        <v>1</v>
      </c>
      <c r="M11" s="849">
        <v>2.67</v>
      </c>
      <c r="N11" s="849">
        <v>814</v>
      </c>
      <c r="O11" s="849">
        <v>2106.19</v>
      </c>
      <c r="P11" s="837">
        <v>2.629450686641698</v>
      </c>
      <c r="Q11" s="850">
        <v>2.5874570024570027</v>
      </c>
    </row>
    <row r="12" spans="1:17" ht="14.4" customHeight="1" x14ac:dyDescent="0.3">
      <c r="A12" s="831" t="s">
        <v>1854</v>
      </c>
      <c r="B12" s="832" t="s">
        <v>1647</v>
      </c>
      <c r="C12" s="832" t="s">
        <v>1651</v>
      </c>
      <c r="D12" s="832" t="s">
        <v>1656</v>
      </c>
      <c r="E12" s="832" t="s">
        <v>1657</v>
      </c>
      <c r="F12" s="849">
        <v>24610</v>
      </c>
      <c r="G12" s="849">
        <v>130925.20000000001</v>
      </c>
      <c r="H12" s="849">
        <v>1.2444976747391361</v>
      </c>
      <c r="I12" s="849">
        <v>5.32</v>
      </c>
      <c r="J12" s="849">
        <v>19577</v>
      </c>
      <c r="K12" s="849">
        <v>105203.25</v>
      </c>
      <c r="L12" s="849">
        <v>1</v>
      </c>
      <c r="M12" s="849">
        <v>5.3738187669203654</v>
      </c>
      <c r="N12" s="849">
        <v>21880</v>
      </c>
      <c r="O12" s="849">
        <v>155313.60000000003</v>
      </c>
      <c r="P12" s="837">
        <v>1.4763194102843784</v>
      </c>
      <c r="Q12" s="850">
        <v>7.0984277879341882</v>
      </c>
    </row>
    <row r="13" spans="1:17" ht="14.4" customHeight="1" x14ac:dyDescent="0.3">
      <c r="A13" s="831" t="s">
        <v>1854</v>
      </c>
      <c r="B13" s="832" t="s">
        <v>1647</v>
      </c>
      <c r="C13" s="832" t="s">
        <v>1651</v>
      </c>
      <c r="D13" s="832" t="s">
        <v>1663</v>
      </c>
      <c r="E13" s="832" t="s">
        <v>1664</v>
      </c>
      <c r="F13" s="849">
        <v>89024</v>
      </c>
      <c r="G13" s="849">
        <v>519372.15999999992</v>
      </c>
      <c r="H13" s="849">
        <v>1.1267991922104628</v>
      </c>
      <c r="I13" s="849">
        <v>5.8340690150970511</v>
      </c>
      <c r="J13" s="849">
        <v>75867</v>
      </c>
      <c r="K13" s="849">
        <v>460926.98999999987</v>
      </c>
      <c r="L13" s="849">
        <v>1</v>
      </c>
      <c r="M13" s="849">
        <v>6.0754608723160253</v>
      </c>
      <c r="N13" s="849">
        <v>84363</v>
      </c>
      <c r="O13" s="849">
        <v>447081.02999999991</v>
      </c>
      <c r="P13" s="837">
        <v>0.96996062218009849</v>
      </c>
      <c r="Q13" s="850">
        <v>5.2994918388393009</v>
      </c>
    </row>
    <row r="14" spans="1:17" ht="14.4" customHeight="1" x14ac:dyDescent="0.3">
      <c r="A14" s="831" t="s">
        <v>1854</v>
      </c>
      <c r="B14" s="832" t="s">
        <v>1647</v>
      </c>
      <c r="C14" s="832" t="s">
        <v>1651</v>
      </c>
      <c r="D14" s="832" t="s">
        <v>1667</v>
      </c>
      <c r="E14" s="832" t="s">
        <v>1668</v>
      </c>
      <c r="F14" s="849">
        <v>60</v>
      </c>
      <c r="G14" s="849">
        <v>483</v>
      </c>
      <c r="H14" s="849">
        <v>0.11679361624954661</v>
      </c>
      <c r="I14" s="849">
        <v>8.0500000000000007</v>
      </c>
      <c r="J14" s="849">
        <v>450</v>
      </c>
      <c r="K14" s="849">
        <v>4135.5</v>
      </c>
      <c r="L14" s="849">
        <v>1</v>
      </c>
      <c r="M14" s="849">
        <v>9.19</v>
      </c>
      <c r="N14" s="849">
        <v>350</v>
      </c>
      <c r="O14" s="849">
        <v>3213</v>
      </c>
      <c r="P14" s="837">
        <v>0.77693144722524488</v>
      </c>
      <c r="Q14" s="850">
        <v>9.18</v>
      </c>
    </row>
    <row r="15" spans="1:17" ht="14.4" customHeight="1" x14ac:dyDescent="0.3">
      <c r="A15" s="831" t="s">
        <v>1854</v>
      </c>
      <c r="B15" s="832" t="s">
        <v>1647</v>
      </c>
      <c r="C15" s="832" t="s">
        <v>1651</v>
      </c>
      <c r="D15" s="832" t="s">
        <v>1669</v>
      </c>
      <c r="E15" s="832" t="s">
        <v>1670</v>
      </c>
      <c r="F15" s="849"/>
      <c r="G15" s="849"/>
      <c r="H15" s="849"/>
      <c r="I15" s="849"/>
      <c r="J15" s="849">
        <v>140</v>
      </c>
      <c r="K15" s="849">
        <v>1440.6</v>
      </c>
      <c r="L15" s="849">
        <v>1</v>
      </c>
      <c r="M15" s="849">
        <v>10.29</v>
      </c>
      <c r="N15" s="849"/>
      <c r="O15" s="849"/>
      <c r="P15" s="837"/>
      <c r="Q15" s="850"/>
    </row>
    <row r="16" spans="1:17" ht="14.4" customHeight="1" x14ac:dyDescent="0.3">
      <c r="A16" s="831" t="s">
        <v>1854</v>
      </c>
      <c r="B16" s="832" t="s">
        <v>1647</v>
      </c>
      <c r="C16" s="832" t="s">
        <v>1651</v>
      </c>
      <c r="D16" s="832" t="s">
        <v>1671</v>
      </c>
      <c r="E16" s="832" t="s">
        <v>1672</v>
      </c>
      <c r="F16" s="849">
        <v>772</v>
      </c>
      <c r="G16" s="849">
        <v>14521.32</v>
      </c>
      <c r="H16" s="849">
        <v>0.51043340714963614</v>
      </c>
      <c r="I16" s="849">
        <v>18.809999999999999</v>
      </c>
      <c r="J16" s="849">
        <v>1450</v>
      </c>
      <c r="K16" s="849">
        <v>28449</v>
      </c>
      <c r="L16" s="849">
        <v>1</v>
      </c>
      <c r="M16" s="849">
        <v>19.62</v>
      </c>
      <c r="N16" s="849"/>
      <c r="O16" s="849"/>
      <c r="P16" s="837"/>
      <c r="Q16" s="850"/>
    </row>
    <row r="17" spans="1:17" ht="14.4" customHeight="1" x14ac:dyDescent="0.3">
      <c r="A17" s="831" t="s">
        <v>1854</v>
      </c>
      <c r="B17" s="832" t="s">
        <v>1647</v>
      </c>
      <c r="C17" s="832" t="s">
        <v>1651</v>
      </c>
      <c r="D17" s="832" t="s">
        <v>1677</v>
      </c>
      <c r="E17" s="832" t="s">
        <v>1678</v>
      </c>
      <c r="F17" s="849">
        <v>1090</v>
      </c>
      <c r="G17" s="849">
        <v>21734.6</v>
      </c>
      <c r="H17" s="849">
        <v>0.96078119336215495</v>
      </c>
      <c r="I17" s="849">
        <v>19.939999999999998</v>
      </c>
      <c r="J17" s="849">
        <v>1110</v>
      </c>
      <c r="K17" s="849">
        <v>22621.800000000003</v>
      </c>
      <c r="L17" s="849">
        <v>1</v>
      </c>
      <c r="M17" s="849">
        <v>20.380000000000003</v>
      </c>
      <c r="N17" s="849"/>
      <c r="O17" s="849"/>
      <c r="P17" s="837"/>
      <c r="Q17" s="850"/>
    </row>
    <row r="18" spans="1:17" ht="14.4" customHeight="1" x14ac:dyDescent="0.3">
      <c r="A18" s="831" t="s">
        <v>1854</v>
      </c>
      <c r="B18" s="832" t="s">
        <v>1647</v>
      </c>
      <c r="C18" s="832" t="s">
        <v>1651</v>
      </c>
      <c r="D18" s="832" t="s">
        <v>1681</v>
      </c>
      <c r="E18" s="832" t="s">
        <v>1682</v>
      </c>
      <c r="F18" s="849">
        <v>4.2</v>
      </c>
      <c r="G18" s="849">
        <v>18568.490000000002</v>
      </c>
      <c r="H18" s="849"/>
      <c r="I18" s="849">
        <v>4421.0690476190475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1854</v>
      </c>
      <c r="B19" s="832" t="s">
        <v>1647</v>
      </c>
      <c r="C19" s="832" t="s">
        <v>1651</v>
      </c>
      <c r="D19" s="832" t="s">
        <v>1683</v>
      </c>
      <c r="E19" s="832" t="s">
        <v>1684</v>
      </c>
      <c r="F19" s="849">
        <v>94</v>
      </c>
      <c r="G19" s="849">
        <v>206196.5199999999</v>
      </c>
      <c r="H19" s="849">
        <v>1.2375315689908482</v>
      </c>
      <c r="I19" s="849">
        <v>2193.579999999999</v>
      </c>
      <c r="J19" s="849">
        <v>77</v>
      </c>
      <c r="K19" s="849">
        <v>166619.19999999998</v>
      </c>
      <c r="L19" s="849">
        <v>1</v>
      </c>
      <c r="M19" s="849">
        <v>2163.8857142857141</v>
      </c>
      <c r="N19" s="849">
        <v>65</v>
      </c>
      <c r="O19" s="849">
        <v>129874.56999999996</v>
      </c>
      <c r="P19" s="837">
        <v>0.77946941288879057</v>
      </c>
      <c r="Q19" s="850">
        <v>1998.0703076923071</v>
      </c>
    </row>
    <row r="20" spans="1:17" ht="14.4" customHeight="1" x14ac:dyDescent="0.3">
      <c r="A20" s="831" t="s">
        <v>1854</v>
      </c>
      <c r="B20" s="832" t="s">
        <v>1647</v>
      </c>
      <c r="C20" s="832" t="s">
        <v>1651</v>
      </c>
      <c r="D20" s="832" t="s">
        <v>1687</v>
      </c>
      <c r="E20" s="832" t="s">
        <v>1688</v>
      </c>
      <c r="F20" s="849">
        <v>3177</v>
      </c>
      <c r="G20" s="849">
        <v>10865.34</v>
      </c>
      <c r="H20" s="849">
        <v>0.75683902645614687</v>
      </c>
      <c r="I20" s="849">
        <v>3.42</v>
      </c>
      <c r="J20" s="849">
        <v>3635</v>
      </c>
      <c r="K20" s="849">
        <v>14356.21</v>
      </c>
      <c r="L20" s="849">
        <v>1</v>
      </c>
      <c r="M20" s="849">
        <v>3.9494387895460794</v>
      </c>
      <c r="N20" s="849">
        <v>638</v>
      </c>
      <c r="O20" s="849">
        <v>2405.2600000000002</v>
      </c>
      <c r="P20" s="837">
        <v>0.16754143328914806</v>
      </c>
      <c r="Q20" s="850">
        <v>3.7700000000000005</v>
      </c>
    </row>
    <row r="21" spans="1:17" ht="14.4" customHeight="1" x14ac:dyDescent="0.3">
      <c r="A21" s="831" t="s">
        <v>1854</v>
      </c>
      <c r="B21" s="832" t="s">
        <v>1647</v>
      </c>
      <c r="C21" s="832" t="s">
        <v>1651</v>
      </c>
      <c r="D21" s="832" t="s">
        <v>1689</v>
      </c>
      <c r="E21" s="832" t="s">
        <v>1690</v>
      </c>
      <c r="F21" s="849"/>
      <c r="G21" s="849"/>
      <c r="H21" s="849"/>
      <c r="I21" s="849"/>
      <c r="J21" s="849"/>
      <c r="K21" s="849"/>
      <c r="L21" s="849"/>
      <c r="M21" s="849"/>
      <c r="N21" s="849">
        <v>1866</v>
      </c>
      <c r="O21" s="849">
        <v>11587.859999999999</v>
      </c>
      <c r="P21" s="837"/>
      <c r="Q21" s="850">
        <v>6.2099999999999991</v>
      </c>
    </row>
    <row r="22" spans="1:17" ht="14.4" customHeight="1" x14ac:dyDescent="0.3">
      <c r="A22" s="831" t="s">
        <v>1854</v>
      </c>
      <c r="B22" s="832" t="s">
        <v>1647</v>
      </c>
      <c r="C22" s="832" t="s">
        <v>1651</v>
      </c>
      <c r="D22" s="832" t="s">
        <v>1810</v>
      </c>
      <c r="E22" s="832" t="s">
        <v>1811</v>
      </c>
      <c r="F22" s="849">
        <v>8167</v>
      </c>
      <c r="G22" s="849">
        <v>274002.84999999998</v>
      </c>
      <c r="H22" s="849">
        <v>1.4090977604886821</v>
      </c>
      <c r="I22" s="849">
        <v>33.549999999999997</v>
      </c>
      <c r="J22" s="849">
        <v>5890</v>
      </c>
      <c r="K22" s="849">
        <v>194452.69000000003</v>
      </c>
      <c r="L22" s="849">
        <v>1</v>
      </c>
      <c r="M22" s="849">
        <v>33.014039049235997</v>
      </c>
      <c r="N22" s="849">
        <v>7619</v>
      </c>
      <c r="O22" s="849">
        <v>257528.66000000006</v>
      </c>
      <c r="P22" s="837">
        <v>1.3243769474209897</v>
      </c>
      <c r="Q22" s="850">
        <v>33.800847880299258</v>
      </c>
    </row>
    <row r="23" spans="1:17" ht="14.4" customHeight="1" x14ac:dyDescent="0.3">
      <c r="A23" s="831" t="s">
        <v>1854</v>
      </c>
      <c r="B23" s="832" t="s">
        <v>1647</v>
      </c>
      <c r="C23" s="832" t="s">
        <v>1651</v>
      </c>
      <c r="D23" s="832" t="s">
        <v>1697</v>
      </c>
      <c r="E23" s="832" t="s">
        <v>1698</v>
      </c>
      <c r="F23" s="849">
        <v>111</v>
      </c>
      <c r="G23" s="849">
        <v>18702.39</v>
      </c>
      <c r="H23" s="849"/>
      <c r="I23" s="849">
        <v>168.48999999999998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1854</v>
      </c>
      <c r="B24" s="832" t="s">
        <v>1647</v>
      </c>
      <c r="C24" s="832" t="s">
        <v>1651</v>
      </c>
      <c r="D24" s="832" t="s">
        <v>1699</v>
      </c>
      <c r="E24" s="832" t="s">
        <v>1700</v>
      </c>
      <c r="F24" s="849"/>
      <c r="G24" s="849"/>
      <c r="H24" s="849"/>
      <c r="I24" s="849"/>
      <c r="J24" s="849"/>
      <c r="K24" s="849"/>
      <c r="L24" s="849"/>
      <c r="M24" s="849"/>
      <c r="N24" s="849">
        <v>3644</v>
      </c>
      <c r="O24" s="849">
        <v>74123.679999999993</v>
      </c>
      <c r="P24" s="837"/>
      <c r="Q24" s="850">
        <v>20.341295279912181</v>
      </c>
    </row>
    <row r="25" spans="1:17" ht="14.4" customHeight="1" x14ac:dyDescent="0.3">
      <c r="A25" s="831" t="s">
        <v>1854</v>
      </c>
      <c r="B25" s="832" t="s">
        <v>1647</v>
      </c>
      <c r="C25" s="832" t="s">
        <v>1817</v>
      </c>
      <c r="D25" s="832" t="s">
        <v>1818</v>
      </c>
      <c r="E25" s="832" t="s">
        <v>1819</v>
      </c>
      <c r="F25" s="849">
        <v>10</v>
      </c>
      <c r="G25" s="849">
        <v>8843.1999999999989</v>
      </c>
      <c r="H25" s="849"/>
      <c r="I25" s="849">
        <v>884.31999999999994</v>
      </c>
      <c r="J25" s="849"/>
      <c r="K25" s="849"/>
      <c r="L25" s="849"/>
      <c r="M25" s="849"/>
      <c r="N25" s="849"/>
      <c r="O25" s="849"/>
      <c r="P25" s="837"/>
      <c r="Q25" s="850"/>
    </row>
    <row r="26" spans="1:17" ht="14.4" customHeight="1" x14ac:dyDescent="0.3">
      <c r="A26" s="831" t="s">
        <v>1854</v>
      </c>
      <c r="B26" s="832" t="s">
        <v>1647</v>
      </c>
      <c r="C26" s="832" t="s">
        <v>1714</v>
      </c>
      <c r="D26" s="832" t="s">
        <v>1717</v>
      </c>
      <c r="E26" s="832" t="s">
        <v>1718</v>
      </c>
      <c r="F26" s="849">
        <v>13</v>
      </c>
      <c r="G26" s="849">
        <v>5512</v>
      </c>
      <c r="H26" s="849">
        <v>0.95711060948081261</v>
      </c>
      <c r="I26" s="849">
        <v>424</v>
      </c>
      <c r="J26" s="849">
        <v>13</v>
      </c>
      <c r="K26" s="849">
        <v>5759</v>
      </c>
      <c r="L26" s="849">
        <v>1</v>
      </c>
      <c r="M26" s="849">
        <v>443</v>
      </c>
      <c r="N26" s="849">
        <v>22</v>
      </c>
      <c r="O26" s="849">
        <v>9768</v>
      </c>
      <c r="P26" s="837">
        <v>1.6961277999652717</v>
      </c>
      <c r="Q26" s="850">
        <v>444</v>
      </c>
    </row>
    <row r="27" spans="1:17" ht="14.4" customHeight="1" x14ac:dyDescent="0.3">
      <c r="A27" s="831" t="s">
        <v>1854</v>
      </c>
      <c r="B27" s="832" t="s">
        <v>1647</v>
      </c>
      <c r="C27" s="832" t="s">
        <v>1714</v>
      </c>
      <c r="D27" s="832" t="s">
        <v>1719</v>
      </c>
      <c r="E27" s="832" t="s">
        <v>1720</v>
      </c>
      <c r="F27" s="849">
        <v>1</v>
      </c>
      <c r="G27" s="849">
        <v>165</v>
      </c>
      <c r="H27" s="849">
        <v>0.93220338983050843</v>
      </c>
      <c r="I27" s="849">
        <v>165</v>
      </c>
      <c r="J27" s="849">
        <v>1</v>
      </c>
      <c r="K27" s="849">
        <v>177</v>
      </c>
      <c r="L27" s="849">
        <v>1</v>
      </c>
      <c r="M27" s="849">
        <v>177</v>
      </c>
      <c r="N27" s="849"/>
      <c r="O27" s="849"/>
      <c r="P27" s="837"/>
      <c r="Q27" s="850"/>
    </row>
    <row r="28" spans="1:17" ht="14.4" customHeight="1" x14ac:dyDescent="0.3">
      <c r="A28" s="831" t="s">
        <v>1854</v>
      </c>
      <c r="B28" s="832" t="s">
        <v>1647</v>
      </c>
      <c r="C28" s="832" t="s">
        <v>1714</v>
      </c>
      <c r="D28" s="832" t="s">
        <v>1723</v>
      </c>
      <c r="E28" s="832" t="s">
        <v>1724</v>
      </c>
      <c r="F28" s="849">
        <v>3</v>
      </c>
      <c r="G28" s="849">
        <v>906</v>
      </c>
      <c r="H28" s="849"/>
      <c r="I28" s="849">
        <v>302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" customHeight="1" x14ac:dyDescent="0.3">
      <c r="A29" s="831" t="s">
        <v>1854</v>
      </c>
      <c r="B29" s="832" t="s">
        <v>1647</v>
      </c>
      <c r="C29" s="832" t="s">
        <v>1714</v>
      </c>
      <c r="D29" s="832" t="s">
        <v>1725</v>
      </c>
      <c r="E29" s="832" t="s">
        <v>1726</v>
      </c>
      <c r="F29" s="849"/>
      <c r="G29" s="849"/>
      <c r="H29" s="849"/>
      <c r="I29" s="849"/>
      <c r="J29" s="849">
        <v>1</v>
      </c>
      <c r="K29" s="849">
        <v>1422</v>
      </c>
      <c r="L29" s="849">
        <v>1</v>
      </c>
      <c r="M29" s="849">
        <v>1422</v>
      </c>
      <c r="N29" s="849">
        <v>1</v>
      </c>
      <c r="O29" s="849">
        <v>1422</v>
      </c>
      <c r="P29" s="837">
        <v>1</v>
      </c>
      <c r="Q29" s="850">
        <v>1422</v>
      </c>
    </row>
    <row r="30" spans="1:17" ht="14.4" customHeight="1" x14ac:dyDescent="0.3">
      <c r="A30" s="831" t="s">
        <v>1854</v>
      </c>
      <c r="B30" s="832" t="s">
        <v>1647</v>
      </c>
      <c r="C30" s="832" t="s">
        <v>1714</v>
      </c>
      <c r="D30" s="832" t="s">
        <v>1728</v>
      </c>
      <c r="E30" s="832" t="s">
        <v>1729</v>
      </c>
      <c r="F30" s="849">
        <v>2</v>
      </c>
      <c r="G30" s="849">
        <v>3950</v>
      </c>
      <c r="H30" s="849">
        <v>0.64605822701995419</v>
      </c>
      <c r="I30" s="849">
        <v>1975</v>
      </c>
      <c r="J30" s="849">
        <v>3</v>
      </c>
      <c r="K30" s="849">
        <v>6114</v>
      </c>
      <c r="L30" s="849">
        <v>1</v>
      </c>
      <c r="M30" s="849">
        <v>2038</v>
      </c>
      <c r="N30" s="849">
        <v>8</v>
      </c>
      <c r="O30" s="849">
        <v>16312</v>
      </c>
      <c r="P30" s="837">
        <v>2.667975139025188</v>
      </c>
      <c r="Q30" s="850">
        <v>2039</v>
      </c>
    </row>
    <row r="31" spans="1:17" ht="14.4" customHeight="1" x14ac:dyDescent="0.3">
      <c r="A31" s="831" t="s">
        <v>1854</v>
      </c>
      <c r="B31" s="832" t="s">
        <v>1647</v>
      </c>
      <c r="C31" s="832" t="s">
        <v>1714</v>
      </c>
      <c r="D31" s="832" t="s">
        <v>1732</v>
      </c>
      <c r="E31" s="832" t="s">
        <v>1733</v>
      </c>
      <c r="F31" s="849">
        <v>1</v>
      </c>
      <c r="G31" s="849">
        <v>643</v>
      </c>
      <c r="H31" s="849"/>
      <c r="I31" s="849">
        <v>643</v>
      </c>
      <c r="J31" s="849"/>
      <c r="K31" s="849"/>
      <c r="L31" s="849"/>
      <c r="M31" s="849"/>
      <c r="N31" s="849"/>
      <c r="O31" s="849"/>
      <c r="P31" s="837"/>
      <c r="Q31" s="850"/>
    </row>
    <row r="32" spans="1:17" ht="14.4" customHeight="1" x14ac:dyDescent="0.3">
      <c r="A32" s="831" t="s">
        <v>1854</v>
      </c>
      <c r="B32" s="832" t="s">
        <v>1647</v>
      </c>
      <c r="C32" s="832" t="s">
        <v>1714</v>
      </c>
      <c r="D32" s="832" t="s">
        <v>1738</v>
      </c>
      <c r="E32" s="832" t="s">
        <v>1739</v>
      </c>
      <c r="F32" s="849"/>
      <c r="G32" s="849"/>
      <c r="H32" s="849"/>
      <c r="I32" s="849"/>
      <c r="J32" s="849">
        <v>1</v>
      </c>
      <c r="K32" s="849">
        <v>1912</v>
      </c>
      <c r="L32" s="849">
        <v>1</v>
      </c>
      <c r="M32" s="849">
        <v>1912</v>
      </c>
      <c r="N32" s="849"/>
      <c r="O32" s="849"/>
      <c r="P32" s="837"/>
      <c r="Q32" s="850"/>
    </row>
    <row r="33" spans="1:17" ht="14.4" customHeight="1" x14ac:dyDescent="0.3">
      <c r="A33" s="831" t="s">
        <v>1854</v>
      </c>
      <c r="B33" s="832" t="s">
        <v>1647</v>
      </c>
      <c r="C33" s="832" t="s">
        <v>1714</v>
      </c>
      <c r="D33" s="832" t="s">
        <v>1740</v>
      </c>
      <c r="E33" s="832" t="s">
        <v>1741</v>
      </c>
      <c r="F33" s="849">
        <v>1</v>
      </c>
      <c r="G33" s="849">
        <v>1208</v>
      </c>
      <c r="H33" s="849"/>
      <c r="I33" s="849">
        <v>1208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1854</v>
      </c>
      <c r="B34" s="832" t="s">
        <v>1647</v>
      </c>
      <c r="C34" s="832" t="s">
        <v>1714</v>
      </c>
      <c r="D34" s="832" t="s">
        <v>1742</v>
      </c>
      <c r="E34" s="832" t="s">
        <v>1743</v>
      </c>
      <c r="F34" s="849">
        <v>2</v>
      </c>
      <c r="G34" s="849">
        <v>2354</v>
      </c>
      <c r="H34" s="849"/>
      <c r="I34" s="849">
        <v>1177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1854</v>
      </c>
      <c r="B35" s="832" t="s">
        <v>1647</v>
      </c>
      <c r="C35" s="832" t="s">
        <v>1714</v>
      </c>
      <c r="D35" s="832" t="s">
        <v>1746</v>
      </c>
      <c r="E35" s="832" t="s">
        <v>1747</v>
      </c>
      <c r="F35" s="849">
        <v>93</v>
      </c>
      <c r="G35" s="849">
        <v>61194</v>
      </c>
      <c r="H35" s="849">
        <v>1.2143112275270866</v>
      </c>
      <c r="I35" s="849">
        <v>658</v>
      </c>
      <c r="J35" s="849">
        <v>74</v>
      </c>
      <c r="K35" s="849">
        <v>50394</v>
      </c>
      <c r="L35" s="849">
        <v>1</v>
      </c>
      <c r="M35" s="849">
        <v>681</v>
      </c>
      <c r="N35" s="849">
        <v>65</v>
      </c>
      <c r="O35" s="849">
        <v>44330</v>
      </c>
      <c r="P35" s="837">
        <v>0.87966821446997656</v>
      </c>
      <c r="Q35" s="850">
        <v>682</v>
      </c>
    </row>
    <row r="36" spans="1:17" ht="14.4" customHeight="1" x14ac:dyDescent="0.3">
      <c r="A36" s="831" t="s">
        <v>1854</v>
      </c>
      <c r="B36" s="832" t="s">
        <v>1647</v>
      </c>
      <c r="C36" s="832" t="s">
        <v>1714</v>
      </c>
      <c r="D36" s="832" t="s">
        <v>1748</v>
      </c>
      <c r="E36" s="832" t="s">
        <v>1749</v>
      </c>
      <c r="F36" s="849"/>
      <c r="G36" s="849"/>
      <c r="H36" s="849"/>
      <c r="I36" s="849"/>
      <c r="J36" s="849"/>
      <c r="K36" s="849"/>
      <c r="L36" s="849"/>
      <c r="M36" s="849"/>
      <c r="N36" s="849">
        <v>27</v>
      </c>
      <c r="O36" s="849">
        <v>19359</v>
      </c>
      <c r="P36" s="837"/>
      <c r="Q36" s="850">
        <v>717</v>
      </c>
    </row>
    <row r="37" spans="1:17" ht="14.4" customHeight="1" x14ac:dyDescent="0.3">
      <c r="A37" s="831" t="s">
        <v>1854</v>
      </c>
      <c r="B37" s="832" t="s">
        <v>1647</v>
      </c>
      <c r="C37" s="832" t="s">
        <v>1714</v>
      </c>
      <c r="D37" s="832" t="s">
        <v>1750</v>
      </c>
      <c r="E37" s="832" t="s">
        <v>1751</v>
      </c>
      <c r="F37" s="849">
        <v>1</v>
      </c>
      <c r="G37" s="849">
        <v>2543</v>
      </c>
      <c r="H37" s="849">
        <v>0.48217671596511186</v>
      </c>
      <c r="I37" s="849">
        <v>2543</v>
      </c>
      <c r="J37" s="849">
        <v>2</v>
      </c>
      <c r="K37" s="849">
        <v>5274</v>
      </c>
      <c r="L37" s="849">
        <v>1</v>
      </c>
      <c r="M37" s="849">
        <v>2637</v>
      </c>
      <c r="N37" s="849"/>
      <c r="O37" s="849"/>
      <c r="P37" s="837"/>
      <c r="Q37" s="850"/>
    </row>
    <row r="38" spans="1:17" ht="14.4" customHeight="1" x14ac:dyDescent="0.3">
      <c r="A38" s="831" t="s">
        <v>1854</v>
      </c>
      <c r="B38" s="832" t="s">
        <v>1647</v>
      </c>
      <c r="C38" s="832" t="s">
        <v>1714</v>
      </c>
      <c r="D38" s="832" t="s">
        <v>1752</v>
      </c>
      <c r="E38" s="832" t="s">
        <v>1753</v>
      </c>
      <c r="F38" s="849">
        <v>331</v>
      </c>
      <c r="G38" s="849">
        <v>583222</v>
      </c>
      <c r="H38" s="849">
        <v>0.91306771037182</v>
      </c>
      <c r="I38" s="849">
        <v>1762</v>
      </c>
      <c r="J38" s="849">
        <v>350</v>
      </c>
      <c r="K38" s="849">
        <v>638750</v>
      </c>
      <c r="L38" s="849">
        <v>1</v>
      </c>
      <c r="M38" s="849">
        <v>1825</v>
      </c>
      <c r="N38" s="849">
        <v>394</v>
      </c>
      <c r="O38" s="849">
        <v>719050</v>
      </c>
      <c r="P38" s="837">
        <v>1.1257142857142857</v>
      </c>
      <c r="Q38" s="850">
        <v>1825</v>
      </c>
    </row>
    <row r="39" spans="1:17" ht="14.4" customHeight="1" x14ac:dyDescent="0.3">
      <c r="A39" s="831" t="s">
        <v>1854</v>
      </c>
      <c r="B39" s="832" t="s">
        <v>1647</v>
      </c>
      <c r="C39" s="832" t="s">
        <v>1714</v>
      </c>
      <c r="D39" s="832" t="s">
        <v>1754</v>
      </c>
      <c r="E39" s="832" t="s">
        <v>1755</v>
      </c>
      <c r="F39" s="849">
        <v>241</v>
      </c>
      <c r="G39" s="849">
        <v>99533</v>
      </c>
      <c r="H39" s="849">
        <v>1.1658877136264072</v>
      </c>
      <c r="I39" s="849">
        <v>413</v>
      </c>
      <c r="J39" s="849">
        <v>199</v>
      </c>
      <c r="K39" s="849">
        <v>85371</v>
      </c>
      <c r="L39" s="849">
        <v>1</v>
      </c>
      <c r="M39" s="849">
        <v>429</v>
      </c>
      <c r="N39" s="849">
        <v>221</v>
      </c>
      <c r="O39" s="849">
        <v>94809</v>
      </c>
      <c r="P39" s="837">
        <v>1.1105527638190955</v>
      </c>
      <c r="Q39" s="850">
        <v>429</v>
      </c>
    </row>
    <row r="40" spans="1:17" ht="14.4" customHeight="1" x14ac:dyDescent="0.3">
      <c r="A40" s="831" t="s">
        <v>1854</v>
      </c>
      <c r="B40" s="832" t="s">
        <v>1647</v>
      </c>
      <c r="C40" s="832" t="s">
        <v>1714</v>
      </c>
      <c r="D40" s="832" t="s">
        <v>1820</v>
      </c>
      <c r="E40" s="832" t="s">
        <v>1821</v>
      </c>
      <c r="F40" s="849">
        <v>1</v>
      </c>
      <c r="G40" s="849">
        <v>8499</v>
      </c>
      <c r="H40" s="849"/>
      <c r="I40" s="849">
        <v>8499</v>
      </c>
      <c r="J40" s="849"/>
      <c r="K40" s="849"/>
      <c r="L40" s="849"/>
      <c r="M40" s="849"/>
      <c r="N40" s="849">
        <v>2</v>
      </c>
      <c r="O40" s="849">
        <v>17190</v>
      </c>
      <c r="P40" s="837"/>
      <c r="Q40" s="850">
        <v>8595</v>
      </c>
    </row>
    <row r="41" spans="1:17" ht="14.4" customHeight="1" x14ac:dyDescent="0.3">
      <c r="A41" s="831" t="s">
        <v>1854</v>
      </c>
      <c r="B41" s="832" t="s">
        <v>1647</v>
      </c>
      <c r="C41" s="832" t="s">
        <v>1714</v>
      </c>
      <c r="D41" s="832" t="s">
        <v>1822</v>
      </c>
      <c r="E41" s="832" t="s">
        <v>1823</v>
      </c>
      <c r="F41" s="849">
        <v>22</v>
      </c>
      <c r="G41" s="849">
        <v>315480</v>
      </c>
      <c r="H41" s="849">
        <v>0.98855645939611192</v>
      </c>
      <c r="I41" s="849">
        <v>14340</v>
      </c>
      <c r="J41" s="849">
        <v>22</v>
      </c>
      <c r="K41" s="849">
        <v>319132</v>
      </c>
      <c r="L41" s="849">
        <v>1</v>
      </c>
      <c r="M41" s="849">
        <v>14506</v>
      </c>
      <c r="N41" s="849">
        <v>28</v>
      </c>
      <c r="O41" s="849">
        <v>406196</v>
      </c>
      <c r="P41" s="837">
        <v>1.2728150107165688</v>
      </c>
      <c r="Q41" s="850">
        <v>14507</v>
      </c>
    </row>
    <row r="42" spans="1:17" ht="14.4" customHeight="1" x14ac:dyDescent="0.3">
      <c r="A42" s="831" t="s">
        <v>1854</v>
      </c>
      <c r="B42" s="832" t="s">
        <v>1647</v>
      </c>
      <c r="C42" s="832" t="s">
        <v>1714</v>
      </c>
      <c r="D42" s="832" t="s">
        <v>1764</v>
      </c>
      <c r="E42" s="832" t="s">
        <v>1765</v>
      </c>
      <c r="F42" s="849">
        <v>44</v>
      </c>
      <c r="G42" s="849">
        <v>25784</v>
      </c>
      <c r="H42" s="849">
        <v>0.8467651888341543</v>
      </c>
      <c r="I42" s="849">
        <v>586</v>
      </c>
      <c r="J42" s="849">
        <v>50</v>
      </c>
      <c r="K42" s="849">
        <v>30450</v>
      </c>
      <c r="L42" s="849">
        <v>1</v>
      </c>
      <c r="M42" s="849">
        <v>609</v>
      </c>
      <c r="N42" s="849">
        <v>63</v>
      </c>
      <c r="O42" s="849">
        <v>38430</v>
      </c>
      <c r="P42" s="837">
        <v>1.2620689655172415</v>
      </c>
      <c r="Q42" s="850">
        <v>610</v>
      </c>
    </row>
    <row r="43" spans="1:17" ht="14.4" customHeight="1" x14ac:dyDescent="0.3">
      <c r="A43" s="831" t="s">
        <v>1854</v>
      </c>
      <c r="B43" s="832" t="s">
        <v>1647</v>
      </c>
      <c r="C43" s="832" t="s">
        <v>1714</v>
      </c>
      <c r="D43" s="832" t="s">
        <v>1772</v>
      </c>
      <c r="E43" s="832" t="s">
        <v>1773</v>
      </c>
      <c r="F43" s="849">
        <v>4</v>
      </c>
      <c r="G43" s="849">
        <v>5176</v>
      </c>
      <c r="H43" s="849">
        <v>0.77138599105812222</v>
      </c>
      <c r="I43" s="849">
        <v>1294</v>
      </c>
      <c r="J43" s="849">
        <v>5</v>
      </c>
      <c r="K43" s="849">
        <v>6710</v>
      </c>
      <c r="L43" s="849">
        <v>1</v>
      </c>
      <c r="M43" s="849">
        <v>1342</v>
      </c>
      <c r="N43" s="849">
        <v>1</v>
      </c>
      <c r="O43" s="849">
        <v>1342</v>
      </c>
      <c r="P43" s="837">
        <v>0.2</v>
      </c>
      <c r="Q43" s="850">
        <v>1342</v>
      </c>
    </row>
    <row r="44" spans="1:17" ht="14.4" customHeight="1" x14ac:dyDescent="0.3">
      <c r="A44" s="831" t="s">
        <v>1854</v>
      </c>
      <c r="B44" s="832" t="s">
        <v>1647</v>
      </c>
      <c r="C44" s="832" t="s">
        <v>1714</v>
      </c>
      <c r="D44" s="832" t="s">
        <v>1774</v>
      </c>
      <c r="E44" s="832" t="s">
        <v>1775</v>
      </c>
      <c r="F44" s="849">
        <v>142</v>
      </c>
      <c r="G44" s="849">
        <v>69580</v>
      </c>
      <c r="H44" s="849">
        <v>1.2427219146276121</v>
      </c>
      <c r="I44" s="849">
        <v>490</v>
      </c>
      <c r="J44" s="849">
        <v>110</v>
      </c>
      <c r="K44" s="849">
        <v>55990</v>
      </c>
      <c r="L44" s="849">
        <v>1</v>
      </c>
      <c r="M44" s="849">
        <v>509</v>
      </c>
      <c r="N44" s="849">
        <v>117</v>
      </c>
      <c r="O44" s="849">
        <v>59553</v>
      </c>
      <c r="P44" s="837">
        <v>1.0636363636363637</v>
      </c>
      <c r="Q44" s="850">
        <v>509</v>
      </c>
    </row>
    <row r="45" spans="1:17" ht="14.4" customHeight="1" x14ac:dyDescent="0.3">
      <c r="A45" s="831" t="s">
        <v>1854</v>
      </c>
      <c r="B45" s="832" t="s">
        <v>1647</v>
      </c>
      <c r="C45" s="832" t="s">
        <v>1714</v>
      </c>
      <c r="D45" s="832" t="s">
        <v>1776</v>
      </c>
      <c r="E45" s="832" t="s">
        <v>1777</v>
      </c>
      <c r="F45" s="849">
        <v>2</v>
      </c>
      <c r="G45" s="849">
        <v>4516</v>
      </c>
      <c r="H45" s="849">
        <v>0.9695148132245599</v>
      </c>
      <c r="I45" s="849">
        <v>2258</v>
      </c>
      <c r="J45" s="849">
        <v>2</v>
      </c>
      <c r="K45" s="849">
        <v>4658</v>
      </c>
      <c r="L45" s="849">
        <v>1</v>
      </c>
      <c r="M45" s="849">
        <v>2329</v>
      </c>
      <c r="N45" s="849"/>
      <c r="O45" s="849"/>
      <c r="P45" s="837"/>
      <c r="Q45" s="850"/>
    </row>
    <row r="46" spans="1:17" ht="14.4" customHeight="1" x14ac:dyDescent="0.3">
      <c r="A46" s="831" t="s">
        <v>1854</v>
      </c>
      <c r="B46" s="832" t="s">
        <v>1647</v>
      </c>
      <c r="C46" s="832" t="s">
        <v>1714</v>
      </c>
      <c r="D46" s="832" t="s">
        <v>1778</v>
      </c>
      <c r="E46" s="832" t="s">
        <v>1779</v>
      </c>
      <c r="F46" s="849">
        <v>1</v>
      </c>
      <c r="G46" s="849">
        <v>2551</v>
      </c>
      <c r="H46" s="849"/>
      <c r="I46" s="849">
        <v>2551</v>
      </c>
      <c r="J46" s="849"/>
      <c r="K46" s="849"/>
      <c r="L46" s="849"/>
      <c r="M46" s="849"/>
      <c r="N46" s="849"/>
      <c r="O46" s="849"/>
      <c r="P46" s="837"/>
      <c r="Q46" s="850"/>
    </row>
    <row r="47" spans="1:17" ht="14.4" customHeight="1" x14ac:dyDescent="0.3">
      <c r="A47" s="831" t="s">
        <v>1854</v>
      </c>
      <c r="B47" s="832" t="s">
        <v>1647</v>
      </c>
      <c r="C47" s="832" t="s">
        <v>1714</v>
      </c>
      <c r="D47" s="832" t="s">
        <v>1796</v>
      </c>
      <c r="E47" s="832" t="s">
        <v>1797</v>
      </c>
      <c r="F47" s="849">
        <v>1</v>
      </c>
      <c r="G47" s="849">
        <v>695</v>
      </c>
      <c r="H47" s="849">
        <v>0.48398328690807801</v>
      </c>
      <c r="I47" s="849">
        <v>695</v>
      </c>
      <c r="J47" s="849">
        <v>2</v>
      </c>
      <c r="K47" s="849">
        <v>1436</v>
      </c>
      <c r="L47" s="849">
        <v>1</v>
      </c>
      <c r="M47" s="849">
        <v>718</v>
      </c>
      <c r="N47" s="849"/>
      <c r="O47" s="849"/>
      <c r="P47" s="837"/>
      <c r="Q47" s="850"/>
    </row>
    <row r="48" spans="1:17" ht="14.4" customHeight="1" x14ac:dyDescent="0.3">
      <c r="A48" s="831" t="s">
        <v>1855</v>
      </c>
      <c r="B48" s="832" t="s">
        <v>1647</v>
      </c>
      <c r="C48" s="832" t="s">
        <v>1648</v>
      </c>
      <c r="D48" s="832" t="s">
        <v>1804</v>
      </c>
      <c r="E48" s="832" t="s">
        <v>755</v>
      </c>
      <c r="F48" s="849">
        <v>1.8499999999999999</v>
      </c>
      <c r="G48" s="849">
        <v>3519.9400000000005</v>
      </c>
      <c r="H48" s="849"/>
      <c r="I48" s="849">
        <v>1902.6702702702707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1855</v>
      </c>
      <c r="B49" s="832" t="s">
        <v>1647</v>
      </c>
      <c r="C49" s="832" t="s">
        <v>1648</v>
      </c>
      <c r="D49" s="832" t="s">
        <v>1807</v>
      </c>
      <c r="E49" s="832" t="s">
        <v>759</v>
      </c>
      <c r="F49" s="849"/>
      <c r="G49" s="849"/>
      <c r="H49" s="849"/>
      <c r="I49" s="849"/>
      <c r="J49" s="849">
        <v>0.02</v>
      </c>
      <c r="K49" s="849">
        <v>177.08</v>
      </c>
      <c r="L49" s="849">
        <v>1</v>
      </c>
      <c r="M49" s="849">
        <v>8854</v>
      </c>
      <c r="N49" s="849"/>
      <c r="O49" s="849"/>
      <c r="P49" s="837"/>
      <c r="Q49" s="850"/>
    </row>
    <row r="50" spans="1:17" ht="14.4" customHeight="1" x14ac:dyDescent="0.3">
      <c r="A50" s="831" t="s">
        <v>1855</v>
      </c>
      <c r="B50" s="832" t="s">
        <v>1647</v>
      </c>
      <c r="C50" s="832" t="s">
        <v>1648</v>
      </c>
      <c r="D50" s="832" t="s">
        <v>1808</v>
      </c>
      <c r="E50" s="832" t="s">
        <v>759</v>
      </c>
      <c r="F50" s="849">
        <v>10.050000000000001</v>
      </c>
      <c r="G50" s="849">
        <v>17796.54</v>
      </c>
      <c r="H50" s="849">
        <v>0.80933867358164246</v>
      </c>
      <c r="I50" s="849">
        <v>1770.8</v>
      </c>
      <c r="J50" s="849">
        <v>12.249999999999998</v>
      </c>
      <c r="K50" s="849">
        <v>21988.99</v>
      </c>
      <c r="L50" s="849">
        <v>1</v>
      </c>
      <c r="M50" s="849">
        <v>1795.0195918367351</v>
      </c>
      <c r="N50" s="849">
        <v>7.4</v>
      </c>
      <c r="O50" s="849">
        <v>13460.890000000003</v>
      </c>
      <c r="P50" s="837">
        <v>0.61216499711901284</v>
      </c>
      <c r="Q50" s="850">
        <v>1819.0391891891895</v>
      </c>
    </row>
    <row r="51" spans="1:17" ht="14.4" customHeight="1" x14ac:dyDescent="0.3">
      <c r="A51" s="831" t="s">
        <v>1855</v>
      </c>
      <c r="B51" s="832" t="s">
        <v>1647</v>
      </c>
      <c r="C51" s="832" t="s">
        <v>1648</v>
      </c>
      <c r="D51" s="832" t="s">
        <v>1809</v>
      </c>
      <c r="E51" s="832" t="s">
        <v>757</v>
      </c>
      <c r="F51" s="849">
        <v>0.3</v>
      </c>
      <c r="G51" s="849">
        <v>271.14</v>
      </c>
      <c r="H51" s="849">
        <v>0.80001180219520818</v>
      </c>
      <c r="I51" s="849">
        <v>903.8</v>
      </c>
      <c r="J51" s="849">
        <v>0.38</v>
      </c>
      <c r="K51" s="849">
        <v>338.92</v>
      </c>
      <c r="L51" s="849">
        <v>1</v>
      </c>
      <c r="M51" s="849">
        <v>891.89473684210532</v>
      </c>
      <c r="N51" s="849">
        <v>0.26</v>
      </c>
      <c r="O51" s="849">
        <v>225.94</v>
      </c>
      <c r="P51" s="837">
        <v>0.66664699634131941</v>
      </c>
      <c r="Q51" s="850">
        <v>869</v>
      </c>
    </row>
    <row r="52" spans="1:17" ht="14.4" customHeight="1" x14ac:dyDescent="0.3">
      <c r="A52" s="831" t="s">
        <v>1855</v>
      </c>
      <c r="B52" s="832" t="s">
        <v>1647</v>
      </c>
      <c r="C52" s="832" t="s">
        <v>1651</v>
      </c>
      <c r="D52" s="832" t="s">
        <v>1654</v>
      </c>
      <c r="E52" s="832" t="s">
        <v>1655</v>
      </c>
      <c r="F52" s="849"/>
      <c r="G52" s="849"/>
      <c r="H52" s="849"/>
      <c r="I52" s="849"/>
      <c r="J52" s="849">
        <v>300</v>
      </c>
      <c r="K52" s="849">
        <v>777</v>
      </c>
      <c r="L52" s="849">
        <v>1</v>
      </c>
      <c r="M52" s="849">
        <v>2.59</v>
      </c>
      <c r="N52" s="849"/>
      <c r="O52" s="849"/>
      <c r="P52" s="837"/>
      <c r="Q52" s="850"/>
    </row>
    <row r="53" spans="1:17" ht="14.4" customHeight="1" x14ac:dyDescent="0.3">
      <c r="A53" s="831" t="s">
        <v>1855</v>
      </c>
      <c r="B53" s="832" t="s">
        <v>1647</v>
      </c>
      <c r="C53" s="832" t="s">
        <v>1651</v>
      </c>
      <c r="D53" s="832" t="s">
        <v>1656</v>
      </c>
      <c r="E53" s="832" t="s">
        <v>1657</v>
      </c>
      <c r="F53" s="849">
        <v>12030</v>
      </c>
      <c r="G53" s="849">
        <v>63999.599999999977</v>
      </c>
      <c r="H53" s="849">
        <v>2.2763911860427886</v>
      </c>
      <c r="I53" s="849">
        <v>5.3199999999999985</v>
      </c>
      <c r="J53" s="849">
        <v>5190</v>
      </c>
      <c r="K53" s="849">
        <v>28114.5</v>
      </c>
      <c r="L53" s="849">
        <v>1</v>
      </c>
      <c r="M53" s="849">
        <v>5.4170520231213874</v>
      </c>
      <c r="N53" s="849">
        <v>6955</v>
      </c>
      <c r="O53" s="849">
        <v>49837.700000000026</v>
      </c>
      <c r="P53" s="837">
        <v>1.7726689075032467</v>
      </c>
      <c r="Q53" s="850">
        <v>7.1657368799424912</v>
      </c>
    </row>
    <row r="54" spans="1:17" ht="14.4" customHeight="1" x14ac:dyDescent="0.3">
      <c r="A54" s="831" t="s">
        <v>1855</v>
      </c>
      <c r="B54" s="832" t="s">
        <v>1647</v>
      </c>
      <c r="C54" s="832" t="s">
        <v>1651</v>
      </c>
      <c r="D54" s="832" t="s">
        <v>1663</v>
      </c>
      <c r="E54" s="832" t="s">
        <v>1664</v>
      </c>
      <c r="F54" s="849">
        <v>2129</v>
      </c>
      <c r="G54" s="849">
        <v>12433.36</v>
      </c>
      <c r="H54" s="849">
        <v>0.8220256564015056</v>
      </c>
      <c r="I54" s="849">
        <v>5.84</v>
      </c>
      <c r="J54" s="849">
        <v>2499</v>
      </c>
      <c r="K54" s="849">
        <v>15125.27</v>
      </c>
      <c r="L54" s="849">
        <v>1</v>
      </c>
      <c r="M54" s="849">
        <v>6.0525290116046424</v>
      </c>
      <c r="N54" s="849">
        <v>3858</v>
      </c>
      <c r="O54" s="849">
        <v>20408.82</v>
      </c>
      <c r="P54" s="837">
        <v>1.3493193840506648</v>
      </c>
      <c r="Q54" s="850">
        <v>5.29</v>
      </c>
    </row>
    <row r="55" spans="1:17" ht="14.4" customHeight="1" x14ac:dyDescent="0.3">
      <c r="A55" s="831" t="s">
        <v>1855</v>
      </c>
      <c r="B55" s="832" t="s">
        <v>1647</v>
      </c>
      <c r="C55" s="832" t="s">
        <v>1651</v>
      </c>
      <c r="D55" s="832" t="s">
        <v>1671</v>
      </c>
      <c r="E55" s="832" t="s">
        <v>1672</v>
      </c>
      <c r="F55" s="849"/>
      <c r="G55" s="849"/>
      <c r="H55" s="849"/>
      <c r="I55" s="849"/>
      <c r="J55" s="849"/>
      <c r="K55" s="849"/>
      <c r="L55" s="849"/>
      <c r="M55" s="849"/>
      <c r="N55" s="849">
        <v>700</v>
      </c>
      <c r="O55" s="849">
        <v>18340</v>
      </c>
      <c r="P55" s="837"/>
      <c r="Q55" s="850">
        <v>26.2</v>
      </c>
    </row>
    <row r="56" spans="1:17" ht="14.4" customHeight="1" x14ac:dyDescent="0.3">
      <c r="A56" s="831" t="s">
        <v>1855</v>
      </c>
      <c r="B56" s="832" t="s">
        <v>1647</v>
      </c>
      <c r="C56" s="832" t="s">
        <v>1651</v>
      </c>
      <c r="D56" s="832" t="s">
        <v>1677</v>
      </c>
      <c r="E56" s="832" t="s">
        <v>1678</v>
      </c>
      <c r="F56" s="849">
        <v>525</v>
      </c>
      <c r="G56" s="849">
        <v>10468.5</v>
      </c>
      <c r="H56" s="849"/>
      <c r="I56" s="849">
        <v>19.940000000000001</v>
      </c>
      <c r="J56" s="849"/>
      <c r="K56" s="849"/>
      <c r="L56" s="849"/>
      <c r="M56" s="849"/>
      <c r="N56" s="849"/>
      <c r="O56" s="849"/>
      <c r="P56" s="837"/>
      <c r="Q56" s="850"/>
    </row>
    <row r="57" spans="1:17" ht="14.4" customHeight="1" x14ac:dyDescent="0.3">
      <c r="A57" s="831" t="s">
        <v>1855</v>
      </c>
      <c r="B57" s="832" t="s">
        <v>1647</v>
      </c>
      <c r="C57" s="832" t="s">
        <v>1651</v>
      </c>
      <c r="D57" s="832" t="s">
        <v>1679</v>
      </c>
      <c r="E57" s="832" t="s">
        <v>1680</v>
      </c>
      <c r="F57" s="849">
        <v>8.3000000000000007</v>
      </c>
      <c r="G57" s="849">
        <v>12070.52</v>
      </c>
      <c r="H57" s="849"/>
      <c r="I57" s="849">
        <v>1454.2795180722892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1855</v>
      </c>
      <c r="B58" s="832" t="s">
        <v>1647</v>
      </c>
      <c r="C58" s="832" t="s">
        <v>1651</v>
      </c>
      <c r="D58" s="832" t="s">
        <v>1683</v>
      </c>
      <c r="E58" s="832" t="s">
        <v>1684</v>
      </c>
      <c r="F58" s="849">
        <v>43</v>
      </c>
      <c r="G58" s="849">
        <v>94323.940000000046</v>
      </c>
      <c r="H58" s="849">
        <v>1.9813589470836266</v>
      </c>
      <c r="I58" s="849">
        <v>2193.5800000000013</v>
      </c>
      <c r="J58" s="849">
        <v>22</v>
      </c>
      <c r="K58" s="849">
        <v>47605.679999999993</v>
      </c>
      <c r="L58" s="849">
        <v>1</v>
      </c>
      <c r="M58" s="849">
        <v>2163.8945454545451</v>
      </c>
      <c r="N58" s="849">
        <v>21</v>
      </c>
      <c r="O58" s="849">
        <v>41843.37000000001</v>
      </c>
      <c r="P58" s="837">
        <v>0.87895751095247487</v>
      </c>
      <c r="Q58" s="850">
        <v>1992.5414285714292</v>
      </c>
    </row>
    <row r="59" spans="1:17" ht="14.4" customHeight="1" x14ac:dyDescent="0.3">
      <c r="A59" s="831" t="s">
        <v>1855</v>
      </c>
      <c r="B59" s="832" t="s">
        <v>1647</v>
      </c>
      <c r="C59" s="832" t="s">
        <v>1651</v>
      </c>
      <c r="D59" s="832" t="s">
        <v>1687</v>
      </c>
      <c r="E59" s="832" t="s">
        <v>1688</v>
      </c>
      <c r="F59" s="849">
        <v>663</v>
      </c>
      <c r="G59" s="849">
        <v>2267.46</v>
      </c>
      <c r="H59" s="849">
        <v>0.41156728676626742</v>
      </c>
      <c r="I59" s="849">
        <v>3.42</v>
      </c>
      <c r="J59" s="849">
        <v>1326</v>
      </c>
      <c r="K59" s="849">
        <v>5509.33</v>
      </c>
      <c r="L59" s="849">
        <v>1</v>
      </c>
      <c r="M59" s="849">
        <v>4.154849170437406</v>
      </c>
      <c r="N59" s="849"/>
      <c r="O59" s="849"/>
      <c r="P59" s="837"/>
      <c r="Q59" s="850"/>
    </row>
    <row r="60" spans="1:17" ht="14.4" customHeight="1" x14ac:dyDescent="0.3">
      <c r="A60" s="831" t="s">
        <v>1855</v>
      </c>
      <c r="B60" s="832" t="s">
        <v>1647</v>
      </c>
      <c r="C60" s="832" t="s">
        <v>1651</v>
      </c>
      <c r="D60" s="832" t="s">
        <v>1810</v>
      </c>
      <c r="E60" s="832" t="s">
        <v>1811</v>
      </c>
      <c r="F60" s="849">
        <v>9549</v>
      </c>
      <c r="G60" s="849">
        <v>320368.95</v>
      </c>
      <c r="H60" s="849">
        <v>1.4480920555096093</v>
      </c>
      <c r="I60" s="849">
        <v>33.550000000000004</v>
      </c>
      <c r="J60" s="849">
        <v>6701</v>
      </c>
      <c r="K60" s="849">
        <v>221235.20999999996</v>
      </c>
      <c r="L60" s="849">
        <v>1</v>
      </c>
      <c r="M60" s="849">
        <v>33.015252947321287</v>
      </c>
      <c r="N60" s="849">
        <v>4491</v>
      </c>
      <c r="O60" s="849">
        <v>152073.14000000001</v>
      </c>
      <c r="P60" s="837">
        <v>0.68738217573956717</v>
      </c>
      <c r="Q60" s="850">
        <v>33.861754620351817</v>
      </c>
    </row>
    <row r="61" spans="1:17" ht="14.4" customHeight="1" x14ac:dyDescent="0.3">
      <c r="A61" s="831" t="s">
        <v>1855</v>
      </c>
      <c r="B61" s="832" t="s">
        <v>1647</v>
      </c>
      <c r="C61" s="832" t="s">
        <v>1651</v>
      </c>
      <c r="D61" s="832" t="s">
        <v>1812</v>
      </c>
      <c r="E61" s="832" t="s">
        <v>1813</v>
      </c>
      <c r="F61" s="849"/>
      <c r="G61" s="849"/>
      <c r="H61" s="849"/>
      <c r="I61" s="849"/>
      <c r="J61" s="849">
        <v>1</v>
      </c>
      <c r="K61" s="849">
        <v>60.88</v>
      </c>
      <c r="L61" s="849">
        <v>1</v>
      </c>
      <c r="M61" s="849">
        <v>60.88</v>
      </c>
      <c r="N61" s="849"/>
      <c r="O61" s="849"/>
      <c r="P61" s="837"/>
      <c r="Q61" s="850"/>
    </row>
    <row r="62" spans="1:17" ht="14.4" customHeight="1" x14ac:dyDescent="0.3">
      <c r="A62" s="831" t="s">
        <v>1855</v>
      </c>
      <c r="B62" s="832" t="s">
        <v>1647</v>
      </c>
      <c r="C62" s="832" t="s">
        <v>1651</v>
      </c>
      <c r="D62" s="832" t="s">
        <v>1705</v>
      </c>
      <c r="E62" s="832"/>
      <c r="F62" s="849">
        <v>0.5</v>
      </c>
      <c r="G62" s="849">
        <v>6203</v>
      </c>
      <c r="H62" s="849"/>
      <c r="I62" s="849">
        <v>12406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1855</v>
      </c>
      <c r="B63" s="832" t="s">
        <v>1647</v>
      </c>
      <c r="C63" s="832" t="s">
        <v>1817</v>
      </c>
      <c r="D63" s="832" t="s">
        <v>1818</v>
      </c>
      <c r="E63" s="832" t="s">
        <v>1819</v>
      </c>
      <c r="F63" s="849">
        <v>17</v>
      </c>
      <c r="G63" s="849">
        <v>15033.439999999997</v>
      </c>
      <c r="H63" s="849"/>
      <c r="I63" s="849">
        <v>884.31999999999982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1855</v>
      </c>
      <c r="B64" s="832" t="s">
        <v>1647</v>
      </c>
      <c r="C64" s="832" t="s">
        <v>1714</v>
      </c>
      <c r="D64" s="832" t="s">
        <v>1717</v>
      </c>
      <c r="E64" s="832" t="s">
        <v>1718</v>
      </c>
      <c r="F64" s="849">
        <v>1</v>
      </c>
      <c r="G64" s="849">
        <v>424</v>
      </c>
      <c r="H64" s="849">
        <v>0.95711060948081261</v>
      </c>
      <c r="I64" s="849">
        <v>424</v>
      </c>
      <c r="J64" s="849">
        <v>1</v>
      </c>
      <c r="K64" s="849">
        <v>443</v>
      </c>
      <c r="L64" s="849">
        <v>1</v>
      </c>
      <c r="M64" s="849">
        <v>443</v>
      </c>
      <c r="N64" s="849"/>
      <c r="O64" s="849"/>
      <c r="P64" s="837"/>
      <c r="Q64" s="850"/>
    </row>
    <row r="65" spans="1:17" ht="14.4" customHeight="1" x14ac:dyDescent="0.3">
      <c r="A65" s="831" t="s">
        <v>1855</v>
      </c>
      <c r="B65" s="832" t="s">
        <v>1647</v>
      </c>
      <c r="C65" s="832" t="s">
        <v>1714</v>
      </c>
      <c r="D65" s="832" t="s">
        <v>1734</v>
      </c>
      <c r="E65" s="832" t="s">
        <v>1735</v>
      </c>
      <c r="F65" s="849"/>
      <c r="G65" s="849"/>
      <c r="H65" s="849"/>
      <c r="I65" s="849"/>
      <c r="J65" s="849">
        <v>1</v>
      </c>
      <c r="K65" s="849">
        <v>1348</v>
      </c>
      <c r="L65" s="849">
        <v>1</v>
      </c>
      <c r="M65" s="849">
        <v>1348</v>
      </c>
      <c r="N65" s="849"/>
      <c r="O65" s="849"/>
      <c r="P65" s="837"/>
      <c r="Q65" s="850"/>
    </row>
    <row r="66" spans="1:17" ht="14.4" customHeight="1" x14ac:dyDescent="0.3">
      <c r="A66" s="831" t="s">
        <v>1855</v>
      </c>
      <c r="B66" s="832" t="s">
        <v>1647</v>
      </c>
      <c r="C66" s="832" t="s">
        <v>1714</v>
      </c>
      <c r="D66" s="832" t="s">
        <v>1746</v>
      </c>
      <c r="E66" s="832" t="s">
        <v>1747</v>
      </c>
      <c r="F66" s="849">
        <v>42</v>
      </c>
      <c r="G66" s="849">
        <v>27636</v>
      </c>
      <c r="H66" s="849">
        <v>1.8446135362434921</v>
      </c>
      <c r="I66" s="849">
        <v>658</v>
      </c>
      <c r="J66" s="849">
        <v>22</v>
      </c>
      <c r="K66" s="849">
        <v>14982</v>
      </c>
      <c r="L66" s="849">
        <v>1</v>
      </c>
      <c r="M66" s="849">
        <v>681</v>
      </c>
      <c r="N66" s="849">
        <v>21</v>
      </c>
      <c r="O66" s="849">
        <v>14322</v>
      </c>
      <c r="P66" s="837">
        <v>0.95594713656387664</v>
      </c>
      <c r="Q66" s="850">
        <v>682</v>
      </c>
    </row>
    <row r="67" spans="1:17" ht="14.4" customHeight="1" x14ac:dyDescent="0.3">
      <c r="A67" s="831" t="s">
        <v>1855</v>
      </c>
      <c r="B67" s="832" t="s">
        <v>1647</v>
      </c>
      <c r="C67" s="832" t="s">
        <v>1714</v>
      </c>
      <c r="D67" s="832" t="s">
        <v>1750</v>
      </c>
      <c r="E67" s="832" t="s">
        <v>1751</v>
      </c>
      <c r="F67" s="849"/>
      <c r="G67" s="849"/>
      <c r="H67" s="849"/>
      <c r="I67" s="849"/>
      <c r="J67" s="849"/>
      <c r="K67" s="849"/>
      <c r="L67" s="849"/>
      <c r="M67" s="849"/>
      <c r="N67" s="849">
        <v>1</v>
      </c>
      <c r="O67" s="849">
        <v>2638</v>
      </c>
      <c r="P67" s="837"/>
      <c r="Q67" s="850">
        <v>2638</v>
      </c>
    </row>
    <row r="68" spans="1:17" ht="14.4" customHeight="1" x14ac:dyDescent="0.3">
      <c r="A68" s="831" t="s">
        <v>1855</v>
      </c>
      <c r="B68" s="832" t="s">
        <v>1647</v>
      </c>
      <c r="C68" s="832" t="s">
        <v>1714</v>
      </c>
      <c r="D68" s="832" t="s">
        <v>1752</v>
      </c>
      <c r="E68" s="832" t="s">
        <v>1753</v>
      </c>
      <c r="F68" s="849">
        <v>33</v>
      </c>
      <c r="G68" s="849">
        <v>58146</v>
      </c>
      <c r="H68" s="849">
        <v>1.0986490316485593</v>
      </c>
      <c r="I68" s="849">
        <v>1762</v>
      </c>
      <c r="J68" s="849">
        <v>29</v>
      </c>
      <c r="K68" s="849">
        <v>52925</v>
      </c>
      <c r="L68" s="849">
        <v>1</v>
      </c>
      <c r="M68" s="849">
        <v>1825</v>
      </c>
      <c r="N68" s="849">
        <v>43</v>
      </c>
      <c r="O68" s="849">
        <v>78475</v>
      </c>
      <c r="P68" s="837">
        <v>1.4827586206896552</v>
      </c>
      <c r="Q68" s="850">
        <v>1825</v>
      </c>
    </row>
    <row r="69" spans="1:17" ht="14.4" customHeight="1" x14ac:dyDescent="0.3">
      <c r="A69" s="831" t="s">
        <v>1855</v>
      </c>
      <c r="B69" s="832" t="s">
        <v>1647</v>
      </c>
      <c r="C69" s="832" t="s">
        <v>1714</v>
      </c>
      <c r="D69" s="832" t="s">
        <v>1754</v>
      </c>
      <c r="E69" s="832" t="s">
        <v>1755</v>
      </c>
      <c r="F69" s="849">
        <v>3</v>
      </c>
      <c r="G69" s="849">
        <v>1239</v>
      </c>
      <c r="H69" s="849">
        <v>0.57762237762237767</v>
      </c>
      <c r="I69" s="849">
        <v>413</v>
      </c>
      <c r="J69" s="849">
        <v>5</v>
      </c>
      <c r="K69" s="849">
        <v>2145</v>
      </c>
      <c r="L69" s="849">
        <v>1</v>
      </c>
      <c r="M69" s="849">
        <v>429</v>
      </c>
      <c r="N69" s="849">
        <v>5</v>
      </c>
      <c r="O69" s="849">
        <v>2145</v>
      </c>
      <c r="P69" s="837">
        <v>1</v>
      </c>
      <c r="Q69" s="850">
        <v>429</v>
      </c>
    </row>
    <row r="70" spans="1:17" ht="14.4" customHeight="1" x14ac:dyDescent="0.3">
      <c r="A70" s="831" t="s">
        <v>1855</v>
      </c>
      <c r="B70" s="832" t="s">
        <v>1647</v>
      </c>
      <c r="C70" s="832" t="s">
        <v>1714</v>
      </c>
      <c r="D70" s="832" t="s">
        <v>1822</v>
      </c>
      <c r="E70" s="832" t="s">
        <v>1823</v>
      </c>
      <c r="F70" s="849">
        <v>27</v>
      </c>
      <c r="G70" s="849">
        <v>387180</v>
      </c>
      <c r="H70" s="849">
        <v>0.95325087156053656</v>
      </c>
      <c r="I70" s="849">
        <v>14340</v>
      </c>
      <c r="J70" s="849">
        <v>28</v>
      </c>
      <c r="K70" s="849">
        <v>406168</v>
      </c>
      <c r="L70" s="849">
        <v>1</v>
      </c>
      <c r="M70" s="849">
        <v>14506</v>
      </c>
      <c r="N70" s="849">
        <v>20</v>
      </c>
      <c r="O70" s="849">
        <v>290140</v>
      </c>
      <c r="P70" s="837">
        <v>0.71433495499399269</v>
      </c>
      <c r="Q70" s="850">
        <v>14507</v>
      </c>
    </row>
    <row r="71" spans="1:17" ht="14.4" customHeight="1" x14ac:dyDescent="0.3">
      <c r="A71" s="831" t="s">
        <v>1855</v>
      </c>
      <c r="B71" s="832" t="s">
        <v>1647</v>
      </c>
      <c r="C71" s="832" t="s">
        <v>1714</v>
      </c>
      <c r="D71" s="832" t="s">
        <v>1764</v>
      </c>
      <c r="E71" s="832" t="s">
        <v>1765</v>
      </c>
      <c r="F71" s="849"/>
      <c r="G71" s="849"/>
      <c r="H71" s="849"/>
      <c r="I71" s="849"/>
      <c r="J71" s="849">
        <v>1</v>
      </c>
      <c r="K71" s="849">
        <v>609</v>
      </c>
      <c r="L71" s="849">
        <v>1</v>
      </c>
      <c r="M71" s="849">
        <v>609</v>
      </c>
      <c r="N71" s="849"/>
      <c r="O71" s="849"/>
      <c r="P71" s="837"/>
      <c r="Q71" s="850"/>
    </row>
    <row r="72" spans="1:17" ht="14.4" customHeight="1" x14ac:dyDescent="0.3">
      <c r="A72" s="831" t="s">
        <v>1855</v>
      </c>
      <c r="B72" s="832" t="s">
        <v>1647</v>
      </c>
      <c r="C72" s="832" t="s">
        <v>1714</v>
      </c>
      <c r="D72" s="832" t="s">
        <v>1770</v>
      </c>
      <c r="E72" s="832" t="s">
        <v>1771</v>
      </c>
      <c r="F72" s="849"/>
      <c r="G72" s="849"/>
      <c r="H72" s="849"/>
      <c r="I72" s="849"/>
      <c r="J72" s="849"/>
      <c r="K72" s="849"/>
      <c r="L72" s="849"/>
      <c r="M72" s="849"/>
      <c r="N72" s="849">
        <v>0</v>
      </c>
      <c r="O72" s="849">
        <v>0</v>
      </c>
      <c r="P72" s="837"/>
      <c r="Q72" s="850"/>
    </row>
    <row r="73" spans="1:17" ht="14.4" customHeight="1" x14ac:dyDescent="0.3">
      <c r="A73" s="831" t="s">
        <v>1855</v>
      </c>
      <c r="B73" s="832" t="s">
        <v>1647</v>
      </c>
      <c r="C73" s="832" t="s">
        <v>1714</v>
      </c>
      <c r="D73" s="832" t="s">
        <v>1772</v>
      </c>
      <c r="E73" s="832" t="s">
        <v>1773</v>
      </c>
      <c r="F73" s="849">
        <v>1</v>
      </c>
      <c r="G73" s="849">
        <v>1294</v>
      </c>
      <c r="H73" s="849">
        <v>0.48211624441132639</v>
      </c>
      <c r="I73" s="849">
        <v>1294</v>
      </c>
      <c r="J73" s="849">
        <v>2</v>
      </c>
      <c r="K73" s="849">
        <v>2684</v>
      </c>
      <c r="L73" s="849">
        <v>1</v>
      </c>
      <c r="M73" s="849">
        <v>1342</v>
      </c>
      <c r="N73" s="849"/>
      <c r="O73" s="849"/>
      <c r="P73" s="837"/>
      <c r="Q73" s="850"/>
    </row>
    <row r="74" spans="1:17" ht="14.4" customHeight="1" x14ac:dyDescent="0.3">
      <c r="A74" s="831" t="s">
        <v>1855</v>
      </c>
      <c r="B74" s="832" t="s">
        <v>1647</v>
      </c>
      <c r="C74" s="832" t="s">
        <v>1714</v>
      </c>
      <c r="D74" s="832" t="s">
        <v>1774</v>
      </c>
      <c r="E74" s="832" t="s">
        <v>1775</v>
      </c>
      <c r="F74" s="849">
        <v>70</v>
      </c>
      <c r="G74" s="849">
        <v>34300</v>
      </c>
      <c r="H74" s="849">
        <v>2.246234446627374</v>
      </c>
      <c r="I74" s="849">
        <v>490</v>
      </c>
      <c r="J74" s="849">
        <v>30</v>
      </c>
      <c r="K74" s="849">
        <v>15270</v>
      </c>
      <c r="L74" s="849">
        <v>1</v>
      </c>
      <c r="M74" s="849">
        <v>509</v>
      </c>
      <c r="N74" s="849">
        <v>37</v>
      </c>
      <c r="O74" s="849">
        <v>18833</v>
      </c>
      <c r="P74" s="837">
        <v>1.2333333333333334</v>
      </c>
      <c r="Q74" s="850">
        <v>509</v>
      </c>
    </row>
    <row r="75" spans="1:17" ht="14.4" customHeight="1" x14ac:dyDescent="0.3">
      <c r="A75" s="831" t="s">
        <v>1855</v>
      </c>
      <c r="B75" s="832" t="s">
        <v>1647</v>
      </c>
      <c r="C75" s="832" t="s">
        <v>1714</v>
      </c>
      <c r="D75" s="832" t="s">
        <v>1776</v>
      </c>
      <c r="E75" s="832" t="s">
        <v>1777</v>
      </c>
      <c r="F75" s="849">
        <v>1</v>
      </c>
      <c r="G75" s="849">
        <v>2258</v>
      </c>
      <c r="H75" s="849"/>
      <c r="I75" s="849">
        <v>2258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" customHeight="1" x14ac:dyDescent="0.3">
      <c r="A76" s="831" t="s">
        <v>1855</v>
      </c>
      <c r="B76" s="832" t="s">
        <v>1647</v>
      </c>
      <c r="C76" s="832" t="s">
        <v>1714</v>
      </c>
      <c r="D76" s="832" t="s">
        <v>1778</v>
      </c>
      <c r="E76" s="832" t="s">
        <v>1779</v>
      </c>
      <c r="F76" s="849">
        <v>1</v>
      </c>
      <c r="G76" s="849">
        <v>2551</v>
      </c>
      <c r="H76" s="849"/>
      <c r="I76" s="849">
        <v>2551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" customHeight="1" x14ac:dyDescent="0.3">
      <c r="A77" s="831" t="s">
        <v>1855</v>
      </c>
      <c r="B77" s="832" t="s">
        <v>1647</v>
      </c>
      <c r="C77" s="832" t="s">
        <v>1714</v>
      </c>
      <c r="D77" s="832" t="s">
        <v>1788</v>
      </c>
      <c r="E77" s="832" t="s">
        <v>1789</v>
      </c>
      <c r="F77" s="849">
        <v>1</v>
      </c>
      <c r="G77" s="849">
        <v>134</v>
      </c>
      <c r="H77" s="849"/>
      <c r="I77" s="849">
        <v>134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1855</v>
      </c>
      <c r="B78" s="832" t="s">
        <v>1647</v>
      </c>
      <c r="C78" s="832" t="s">
        <v>1714</v>
      </c>
      <c r="D78" s="832" t="s">
        <v>1790</v>
      </c>
      <c r="E78" s="832" t="s">
        <v>1791</v>
      </c>
      <c r="F78" s="849">
        <v>1</v>
      </c>
      <c r="G78" s="849">
        <v>2444</v>
      </c>
      <c r="H78" s="849"/>
      <c r="I78" s="849">
        <v>2444</v>
      </c>
      <c r="J78" s="849"/>
      <c r="K78" s="849"/>
      <c r="L78" s="849"/>
      <c r="M78" s="849"/>
      <c r="N78" s="849"/>
      <c r="O78" s="849"/>
      <c r="P78" s="837"/>
      <c r="Q78" s="850"/>
    </row>
    <row r="79" spans="1:17" ht="14.4" customHeight="1" x14ac:dyDescent="0.3">
      <c r="A79" s="831" t="s">
        <v>1855</v>
      </c>
      <c r="B79" s="832" t="s">
        <v>1647</v>
      </c>
      <c r="C79" s="832" t="s">
        <v>1714</v>
      </c>
      <c r="D79" s="832" t="s">
        <v>1796</v>
      </c>
      <c r="E79" s="832" t="s">
        <v>1797</v>
      </c>
      <c r="F79" s="849"/>
      <c r="G79" s="849"/>
      <c r="H79" s="849"/>
      <c r="I79" s="849"/>
      <c r="J79" s="849"/>
      <c r="K79" s="849"/>
      <c r="L79" s="849"/>
      <c r="M79" s="849"/>
      <c r="N79" s="849">
        <v>1</v>
      </c>
      <c r="O79" s="849">
        <v>719</v>
      </c>
      <c r="P79" s="837"/>
      <c r="Q79" s="850">
        <v>719</v>
      </c>
    </row>
    <row r="80" spans="1:17" ht="14.4" customHeight="1" x14ac:dyDescent="0.3">
      <c r="A80" s="831" t="s">
        <v>1856</v>
      </c>
      <c r="B80" s="832" t="s">
        <v>1647</v>
      </c>
      <c r="C80" s="832" t="s">
        <v>1648</v>
      </c>
      <c r="D80" s="832" t="s">
        <v>1804</v>
      </c>
      <c r="E80" s="832" t="s">
        <v>755</v>
      </c>
      <c r="F80" s="849">
        <v>0.85000000000000009</v>
      </c>
      <c r="G80" s="849">
        <v>1617.27</v>
      </c>
      <c r="H80" s="849">
        <v>1.7494780567484827</v>
      </c>
      <c r="I80" s="849">
        <v>1902.670588235294</v>
      </c>
      <c r="J80" s="849">
        <v>0.46</v>
      </c>
      <c r="K80" s="849">
        <v>924.43000000000006</v>
      </c>
      <c r="L80" s="849">
        <v>1</v>
      </c>
      <c r="M80" s="849">
        <v>2009.6304347826087</v>
      </c>
      <c r="N80" s="849">
        <v>0.45</v>
      </c>
      <c r="O80" s="849">
        <v>904.34</v>
      </c>
      <c r="P80" s="837">
        <v>0.97826768927879881</v>
      </c>
      <c r="Q80" s="850">
        <v>2009.6444444444444</v>
      </c>
    </row>
    <row r="81" spans="1:17" ht="14.4" customHeight="1" x14ac:dyDescent="0.3">
      <c r="A81" s="831" t="s">
        <v>1856</v>
      </c>
      <c r="B81" s="832" t="s">
        <v>1647</v>
      </c>
      <c r="C81" s="832" t="s">
        <v>1648</v>
      </c>
      <c r="D81" s="832" t="s">
        <v>1807</v>
      </c>
      <c r="E81" s="832" t="s">
        <v>759</v>
      </c>
      <c r="F81" s="849"/>
      <c r="G81" s="849"/>
      <c r="H81" s="849"/>
      <c r="I81" s="849"/>
      <c r="J81" s="849">
        <v>0.02</v>
      </c>
      <c r="K81" s="849">
        <v>177.08</v>
      </c>
      <c r="L81" s="849">
        <v>1</v>
      </c>
      <c r="M81" s="849">
        <v>8854</v>
      </c>
      <c r="N81" s="849"/>
      <c r="O81" s="849"/>
      <c r="P81" s="837"/>
      <c r="Q81" s="850"/>
    </row>
    <row r="82" spans="1:17" ht="14.4" customHeight="1" x14ac:dyDescent="0.3">
      <c r="A82" s="831" t="s">
        <v>1856</v>
      </c>
      <c r="B82" s="832" t="s">
        <v>1647</v>
      </c>
      <c r="C82" s="832" t="s">
        <v>1648</v>
      </c>
      <c r="D82" s="832" t="s">
        <v>1808</v>
      </c>
      <c r="E82" s="832" t="s">
        <v>759</v>
      </c>
      <c r="F82" s="849">
        <v>13.750000000000002</v>
      </c>
      <c r="G82" s="849">
        <v>24348.5</v>
      </c>
      <c r="H82" s="849">
        <v>0.68618327830377435</v>
      </c>
      <c r="I82" s="849">
        <v>1770.7999999999997</v>
      </c>
      <c r="J82" s="849">
        <v>19.8</v>
      </c>
      <c r="K82" s="849">
        <v>35483.960000000006</v>
      </c>
      <c r="L82" s="849">
        <v>1</v>
      </c>
      <c r="M82" s="849">
        <v>1792.1191919191922</v>
      </c>
      <c r="N82" s="849">
        <v>12.500000000000002</v>
      </c>
      <c r="O82" s="849">
        <v>22738.03</v>
      </c>
      <c r="P82" s="837">
        <v>0.64079741945374735</v>
      </c>
      <c r="Q82" s="850">
        <v>1819.0423999999996</v>
      </c>
    </row>
    <row r="83" spans="1:17" ht="14.4" customHeight="1" x14ac:dyDescent="0.3">
      <c r="A83" s="831" t="s">
        <v>1856</v>
      </c>
      <c r="B83" s="832" t="s">
        <v>1647</v>
      </c>
      <c r="C83" s="832" t="s">
        <v>1648</v>
      </c>
      <c r="D83" s="832" t="s">
        <v>1809</v>
      </c>
      <c r="E83" s="832" t="s">
        <v>757</v>
      </c>
      <c r="F83" s="849">
        <v>0.44999999999999996</v>
      </c>
      <c r="G83" s="849">
        <v>406.71</v>
      </c>
      <c r="H83" s="849">
        <v>1</v>
      </c>
      <c r="I83" s="849">
        <v>903.80000000000007</v>
      </c>
      <c r="J83" s="849">
        <v>0.44999999999999996</v>
      </c>
      <c r="K83" s="849">
        <v>406.71</v>
      </c>
      <c r="L83" s="849">
        <v>1</v>
      </c>
      <c r="M83" s="849">
        <v>903.80000000000007</v>
      </c>
      <c r="N83" s="849">
        <v>0.13</v>
      </c>
      <c r="O83" s="849">
        <v>112.97</v>
      </c>
      <c r="P83" s="837">
        <v>0.2777654840058027</v>
      </c>
      <c r="Q83" s="850">
        <v>869</v>
      </c>
    </row>
    <row r="84" spans="1:17" ht="14.4" customHeight="1" x14ac:dyDescent="0.3">
      <c r="A84" s="831" t="s">
        <v>1856</v>
      </c>
      <c r="B84" s="832" t="s">
        <v>1647</v>
      </c>
      <c r="C84" s="832" t="s">
        <v>1651</v>
      </c>
      <c r="D84" s="832" t="s">
        <v>1652</v>
      </c>
      <c r="E84" s="832" t="s">
        <v>1653</v>
      </c>
      <c r="F84" s="849"/>
      <c r="G84" s="849"/>
      <c r="H84" s="849"/>
      <c r="I84" s="849"/>
      <c r="J84" s="849">
        <v>380</v>
      </c>
      <c r="K84" s="849">
        <v>7383.4</v>
      </c>
      <c r="L84" s="849">
        <v>1</v>
      </c>
      <c r="M84" s="849">
        <v>19.43</v>
      </c>
      <c r="N84" s="849"/>
      <c r="O84" s="849"/>
      <c r="P84" s="837"/>
      <c r="Q84" s="850"/>
    </row>
    <row r="85" spans="1:17" ht="14.4" customHeight="1" x14ac:dyDescent="0.3">
      <c r="A85" s="831" t="s">
        <v>1856</v>
      </c>
      <c r="B85" s="832" t="s">
        <v>1647</v>
      </c>
      <c r="C85" s="832" t="s">
        <v>1651</v>
      </c>
      <c r="D85" s="832" t="s">
        <v>1654</v>
      </c>
      <c r="E85" s="832" t="s">
        <v>1655</v>
      </c>
      <c r="F85" s="849">
        <v>1080</v>
      </c>
      <c r="G85" s="849">
        <v>2278.7999999999997</v>
      </c>
      <c r="H85" s="849">
        <v>0.75529481952868638</v>
      </c>
      <c r="I85" s="849">
        <v>2.11</v>
      </c>
      <c r="J85" s="849">
        <v>1130</v>
      </c>
      <c r="K85" s="849">
        <v>3017.1</v>
      </c>
      <c r="L85" s="849">
        <v>1</v>
      </c>
      <c r="M85" s="849">
        <v>2.67</v>
      </c>
      <c r="N85" s="849">
        <v>489</v>
      </c>
      <c r="O85" s="849">
        <v>1265.52</v>
      </c>
      <c r="P85" s="837">
        <v>0.41944913990255545</v>
      </c>
      <c r="Q85" s="850">
        <v>2.5879754601226992</v>
      </c>
    </row>
    <row r="86" spans="1:17" ht="14.4" customHeight="1" x14ac:dyDescent="0.3">
      <c r="A86" s="831" t="s">
        <v>1856</v>
      </c>
      <c r="B86" s="832" t="s">
        <v>1647</v>
      </c>
      <c r="C86" s="832" t="s">
        <v>1651</v>
      </c>
      <c r="D86" s="832" t="s">
        <v>1656</v>
      </c>
      <c r="E86" s="832" t="s">
        <v>1657</v>
      </c>
      <c r="F86" s="849">
        <v>24010</v>
      </c>
      <c r="G86" s="849">
        <v>127733.20000000004</v>
      </c>
      <c r="H86" s="849">
        <v>1.5316144620208583</v>
      </c>
      <c r="I86" s="849">
        <v>5.3200000000000021</v>
      </c>
      <c r="J86" s="849">
        <v>15549</v>
      </c>
      <c r="K86" s="849">
        <v>83397.75</v>
      </c>
      <c r="L86" s="849">
        <v>1</v>
      </c>
      <c r="M86" s="849">
        <v>5.3635442793748798</v>
      </c>
      <c r="N86" s="849">
        <v>13980</v>
      </c>
      <c r="O86" s="849">
        <v>98179.500000000029</v>
      </c>
      <c r="P86" s="837">
        <v>1.1772439903954246</v>
      </c>
      <c r="Q86" s="850">
        <v>7.0228540772532213</v>
      </c>
    </row>
    <row r="87" spans="1:17" ht="14.4" customHeight="1" x14ac:dyDescent="0.3">
      <c r="A87" s="831" t="s">
        <v>1856</v>
      </c>
      <c r="B87" s="832" t="s">
        <v>1647</v>
      </c>
      <c r="C87" s="832" t="s">
        <v>1651</v>
      </c>
      <c r="D87" s="832" t="s">
        <v>1658</v>
      </c>
      <c r="E87" s="832" t="s">
        <v>1659</v>
      </c>
      <c r="F87" s="849"/>
      <c r="G87" s="849"/>
      <c r="H87" s="849"/>
      <c r="I87" s="849"/>
      <c r="J87" s="849">
        <v>1</v>
      </c>
      <c r="K87" s="849">
        <v>10.29</v>
      </c>
      <c r="L87" s="849">
        <v>1</v>
      </c>
      <c r="M87" s="849">
        <v>10.29</v>
      </c>
      <c r="N87" s="849">
        <v>1</v>
      </c>
      <c r="O87" s="849">
        <v>10.06</v>
      </c>
      <c r="P87" s="837">
        <v>0.97764820213799819</v>
      </c>
      <c r="Q87" s="850">
        <v>10.06</v>
      </c>
    </row>
    <row r="88" spans="1:17" ht="14.4" customHeight="1" x14ac:dyDescent="0.3">
      <c r="A88" s="831" t="s">
        <v>1856</v>
      </c>
      <c r="B88" s="832" t="s">
        <v>1647</v>
      </c>
      <c r="C88" s="832" t="s">
        <v>1651</v>
      </c>
      <c r="D88" s="832" t="s">
        <v>1663</v>
      </c>
      <c r="E88" s="832" t="s">
        <v>1664</v>
      </c>
      <c r="F88" s="849">
        <v>12257</v>
      </c>
      <c r="G88" s="849">
        <v>71580.88</v>
      </c>
      <c r="H88" s="849">
        <v>0.54984315298525521</v>
      </c>
      <c r="I88" s="849">
        <v>5.8400000000000007</v>
      </c>
      <c r="J88" s="849">
        <v>21382</v>
      </c>
      <c r="K88" s="849">
        <v>130184.18</v>
      </c>
      <c r="L88" s="849">
        <v>1</v>
      </c>
      <c r="M88" s="849">
        <v>6.0884940604246562</v>
      </c>
      <c r="N88" s="849">
        <v>19303</v>
      </c>
      <c r="O88" s="849">
        <v>102250.03</v>
      </c>
      <c r="P88" s="837">
        <v>0.78542592502406983</v>
      </c>
      <c r="Q88" s="850">
        <v>5.2971056312490283</v>
      </c>
    </row>
    <row r="89" spans="1:17" ht="14.4" customHeight="1" x14ac:dyDescent="0.3">
      <c r="A89" s="831" t="s">
        <v>1856</v>
      </c>
      <c r="B89" s="832" t="s">
        <v>1647</v>
      </c>
      <c r="C89" s="832" t="s">
        <v>1651</v>
      </c>
      <c r="D89" s="832" t="s">
        <v>1665</v>
      </c>
      <c r="E89" s="832" t="s">
        <v>1666</v>
      </c>
      <c r="F89" s="849"/>
      <c r="G89" s="849"/>
      <c r="H89" s="849"/>
      <c r="I89" s="849"/>
      <c r="J89" s="849">
        <v>520</v>
      </c>
      <c r="K89" s="849">
        <v>4758</v>
      </c>
      <c r="L89" s="849">
        <v>1</v>
      </c>
      <c r="M89" s="849">
        <v>9.15</v>
      </c>
      <c r="N89" s="849">
        <v>105</v>
      </c>
      <c r="O89" s="849">
        <v>959.7</v>
      </c>
      <c r="P89" s="837">
        <v>0.20170239596469106</v>
      </c>
      <c r="Q89" s="850">
        <v>9.14</v>
      </c>
    </row>
    <row r="90" spans="1:17" ht="14.4" customHeight="1" x14ac:dyDescent="0.3">
      <c r="A90" s="831" t="s">
        <v>1856</v>
      </c>
      <c r="B90" s="832" t="s">
        <v>1647</v>
      </c>
      <c r="C90" s="832" t="s">
        <v>1651</v>
      </c>
      <c r="D90" s="832" t="s">
        <v>1667</v>
      </c>
      <c r="E90" s="832" t="s">
        <v>1668</v>
      </c>
      <c r="F90" s="849">
        <v>668</v>
      </c>
      <c r="G90" s="849">
        <v>5377.4</v>
      </c>
      <c r="H90" s="849">
        <v>0.51357329502911009</v>
      </c>
      <c r="I90" s="849">
        <v>8.0499999999999989</v>
      </c>
      <c r="J90" s="849">
        <v>1154</v>
      </c>
      <c r="K90" s="849">
        <v>10470.560000000001</v>
      </c>
      <c r="L90" s="849">
        <v>1</v>
      </c>
      <c r="M90" s="849">
        <v>9.0732755632582336</v>
      </c>
      <c r="N90" s="849">
        <v>1156</v>
      </c>
      <c r="O90" s="849">
        <v>10612.079999999998</v>
      </c>
      <c r="P90" s="837">
        <v>1.013515991503797</v>
      </c>
      <c r="Q90" s="850">
        <v>9.1799999999999979</v>
      </c>
    </row>
    <row r="91" spans="1:17" ht="14.4" customHeight="1" x14ac:dyDescent="0.3">
      <c r="A91" s="831" t="s">
        <v>1856</v>
      </c>
      <c r="B91" s="832" t="s">
        <v>1647</v>
      </c>
      <c r="C91" s="832" t="s">
        <v>1651</v>
      </c>
      <c r="D91" s="832" t="s">
        <v>1669</v>
      </c>
      <c r="E91" s="832" t="s">
        <v>1670</v>
      </c>
      <c r="F91" s="849">
        <v>130</v>
      </c>
      <c r="G91" s="849">
        <v>1231.0999999999999</v>
      </c>
      <c r="H91" s="849">
        <v>0.32553281506161086</v>
      </c>
      <c r="I91" s="849">
        <v>9.4699999999999989</v>
      </c>
      <c r="J91" s="849">
        <v>370</v>
      </c>
      <c r="K91" s="849">
        <v>3781.8</v>
      </c>
      <c r="L91" s="849">
        <v>1</v>
      </c>
      <c r="M91" s="849">
        <v>10.221081081081081</v>
      </c>
      <c r="N91" s="849">
        <v>180</v>
      </c>
      <c r="O91" s="849">
        <v>1819.8</v>
      </c>
      <c r="P91" s="837">
        <v>0.48119942884340788</v>
      </c>
      <c r="Q91" s="850">
        <v>10.11</v>
      </c>
    </row>
    <row r="92" spans="1:17" ht="14.4" customHeight="1" x14ac:dyDescent="0.3">
      <c r="A92" s="831" t="s">
        <v>1856</v>
      </c>
      <c r="B92" s="832" t="s">
        <v>1647</v>
      </c>
      <c r="C92" s="832" t="s">
        <v>1651</v>
      </c>
      <c r="D92" s="832" t="s">
        <v>1671</v>
      </c>
      <c r="E92" s="832" t="s">
        <v>1672</v>
      </c>
      <c r="F92" s="849">
        <v>600</v>
      </c>
      <c r="G92" s="849">
        <v>11286</v>
      </c>
      <c r="H92" s="849"/>
      <c r="I92" s="849">
        <v>18.809999999999999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1856</v>
      </c>
      <c r="B93" s="832" t="s">
        <v>1647</v>
      </c>
      <c r="C93" s="832" t="s">
        <v>1651</v>
      </c>
      <c r="D93" s="832" t="s">
        <v>1677</v>
      </c>
      <c r="E93" s="832" t="s">
        <v>1678</v>
      </c>
      <c r="F93" s="849">
        <v>3202</v>
      </c>
      <c r="G93" s="849">
        <v>63847.87999999999</v>
      </c>
      <c r="H93" s="849">
        <v>0.97069542716577928</v>
      </c>
      <c r="I93" s="849">
        <v>19.939999999999998</v>
      </c>
      <c r="J93" s="849">
        <v>3240</v>
      </c>
      <c r="K93" s="849">
        <v>65775.399999999994</v>
      </c>
      <c r="L93" s="849">
        <v>1</v>
      </c>
      <c r="M93" s="849">
        <v>20.301049382716048</v>
      </c>
      <c r="N93" s="849">
        <v>930</v>
      </c>
      <c r="O93" s="849">
        <v>18999.900000000001</v>
      </c>
      <c r="P93" s="837">
        <v>0.28886027298959799</v>
      </c>
      <c r="Q93" s="850">
        <v>20.430000000000003</v>
      </c>
    </row>
    <row r="94" spans="1:17" ht="14.4" customHeight="1" x14ac:dyDescent="0.3">
      <c r="A94" s="831" t="s">
        <v>1856</v>
      </c>
      <c r="B94" s="832" t="s">
        <v>1647</v>
      </c>
      <c r="C94" s="832" t="s">
        <v>1651</v>
      </c>
      <c r="D94" s="832" t="s">
        <v>1683</v>
      </c>
      <c r="E94" s="832" t="s">
        <v>1684</v>
      </c>
      <c r="F94" s="849">
        <v>50</v>
      </c>
      <c r="G94" s="849">
        <v>109679.00000000003</v>
      </c>
      <c r="H94" s="849">
        <v>1.1018751538349485</v>
      </c>
      <c r="I94" s="849">
        <v>2193.5800000000004</v>
      </c>
      <c r="J94" s="849">
        <v>46</v>
      </c>
      <c r="K94" s="849">
        <v>99538.5</v>
      </c>
      <c r="L94" s="849">
        <v>1</v>
      </c>
      <c r="M94" s="849">
        <v>2163.8804347826085</v>
      </c>
      <c r="N94" s="849">
        <v>35</v>
      </c>
      <c r="O94" s="849">
        <v>69903.910000000018</v>
      </c>
      <c r="P94" s="837">
        <v>0.70228012276656793</v>
      </c>
      <c r="Q94" s="850">
        <v>1997.254571428572</v>
      </c>
    </row>
    <row r="95" spans="1:17" ht="14.4" customHeight="1" x14ac:dyDescent="0.3">
      <c r="A95" s="831" t="s">
        <v>1856</v>
      </c>
      <c r="B95" s="832" t="s">
        <v>1647</v>
      </c>
      <c r="C95" s="832" t="s">
        <v>1651</v>
      </c>
      <c r="D95" s="832" t="s">
        <v>1685</v>
      </c>
      <c r="E95" s="832" t="s">
        <v>1686</v>
      </c>
      <c r="F95" s="849"/>
      <c r="G95" s="849"/>
      <c r="H95" s="849"/>
      <c r="I95" s="849"/>
      <c r="J95" s="849">
        <v>400</v>
      </c>
      <c r="K95" s="849">
        <v>98432</v>
      </c>
      <c r="L95" s="849">
        <v>1</v>
      </c>
      <c r="M95" s="849">
        <v>246.08</v>
      </c>
      <c r="N95" s="849"/>
      <c r="O95" s="849"/>
      <c r="P95" s="837"/>
      <c r="Q95" s="850"/>
    </row>
    <row r="96" spans="1:17" ht="14.4" customHeight="1" x14ac:dyDescent="0.3">
      <c r="A96" s="831" t="s">
        <v>1856</v>
      </c>
      <c r="B96" s="832" t="s">
        <v>1647</v>
      </c>
      <c r="C96" s="832" t="s">
        <v>1651</v>
      </c>
      <c r="D96" s="832" t="s">
        <v>1687</v>
      </c>
      <c r="E96" s="832" t="s">
        <v>1688</v>
      </c>
      <c r="F96" s="849">
        <v>13009</v>
      </c>
      <c r="G96" s="849">
        <v>44490.780000000006</v>
      </c>
      <c r="H96" s="849">
        <v>1.1626020296705259</v>
      </c>
      <c r="I96" s="849">
        <v>3.4200000000000004</v>
      </c>
      <c r="J96" s="849">
        <v>9388</v>
      </c>
      <c r="K96" s="849">
        <v>38268.280000000006</v>
      </c>
      <c r="L96" s="849">
        <v>1</v>
      </c>
      <c r="M96" s="849">
        <v>4.0762974009373671</v>
      </c>
      <c r="N96" s="849">
        <v>9749</v>
      </c>
      <c r="O96" s="849">
        <v>36665.51</v>
      </c>
      <c r="P96" s="837">
        <v>0.95811753232703423</v>
      </c>
      <c r="Q96" s="850">
        <v>3.7609508667555649</v>
      </c>
    </row>
    <row r="97" spans="1:17" ht="14.4" customHeight="1" x14ac:dyDescent="0.3">
      <c r="A97" s="831" t="s">
        <v>1856</v>
      </c>
      <c r="B97" s="832" t="s">
        <v>1647</v>
      </c>
      <c r="C97" s="832" t="s">
        <v>1651</v>
      </c>
      <c r="D97" s="832" t="s">
        <v>1689</v>
      </c>
      <c r="E97" s="832" t="s">
        <v>1690</v>
      </c>
      <c r="F97" s="849"/>
      <c r="G97" s="849"/>
      <c r="H97" s="849"/>
      <c r="I97" s="849"/>
      <c r="J97" s="849"/>
      <c r="K97" s="849"/>
      <c r="L97" s="849"/>
      <c r="M97" s="849"/>
      <c r="N97" s="849">
        <v>544</v>
      </c>
      <c r="O97" s="849">
        <v>3378.24</v>
      </c>
      <c r="P97" s="837"/>
      <c r="Q97" s="850">
        <v>6.21</v>
      </c>
    </row>
    <row r="98" spans="1:17" ht="14.4" customHeight="1" x14ac:dyDescent="0.3">
      <c r="A98" s="831" t="s">
        <v>1856</v>
      </c>
      <c r="B98" s="832" t="s">
        <v>1647</v>
      </c>
      <c r="C98" s="832" t="s">
        <v>1651</v>
      </c>
      <c r="D98" s="832" t="s">
        <v>1810</v>
      </c>
      <c r="E98" s="832" t="s">
        <v>1811</v>
      </c>
      <c r="F98" s="849">
        <v>12667</v>
      </c>
      <c r="G98" s="849">
        <v>424977.84999999992</v>
      </c>
      <c r="H98" s="849">
        <v>1.1734316965169656</v>
      </c>
      <c r="I98" s="849">
        <v>33.54999999999999</v>
      </c>
      <c r="J98" s="849">
        <v>10970</v>
      </c>
      <c r="K98" s="849">
        <v>362166.66999999993</v>
      </c>
      <c r="L98" s="849">
        <v>1</v>
      </c>
      <c r="M98" s="849">
        <v>33.014281677301724</v>
      </c>
      <c r="N98" s="849">
        <v>8570</v>
      </c>
      <c r="O98" s="849">
        <v>290889.57</v>
      </c>
      <c r="P98" s="837">
        <v>0.80319254668023443</v>
      </c>
      <c r="Q98" s="850">
        <v>33.942773628938156</v>
      </c>
    </row>
    <row r="99" spans="1:17" ht="14.4" customHeight="1" x14ac:dyDescent="0.3">
      <c r="A99" s="831" t="s">
        <v>1856</v>
      </c>
      <c r="B99" s="832" t="s">
        <v>1647</v>
      </c>
      <c r="C99" s="832" t="s">
        <v>1651</v>
      </c>
      <c r="D99" s="832" t="s">
        <v>1699</v>
      </c>
      <c r="E99" s="832" t="s">
        <v>1700</v>
      </c>
      <c r="F99" s="849">
        <v>30</v>
      </c>
      <c r="G99" s="849">
        <v>607.20000000000005</v>
      </c>
      <c r="H99" s="849">
        <v>0.2012928891098956</v>
      </c>
      <c r="I99" s="849">
        <v>20.240000000000002</v>
      </c>
      <c r="J99" s="849">
        <v>150</v>
      </c>
      <c r="K99" s="849">
        <v>3016.5</v>
      </c>
      <c r="L99" s="849">
        <v>1</v>
      </c>
      <c r="M99" s="849">
        <v>20.11</v>
      </c>
      <c r="N99" s="849">
        <v>120</v>
      </c>
      <c r="O99" s="849">
        <v>2488.8000000000002</v>
      </c>
      <c r="P99" s="837">
        <v>0.8250621581302835</v>
      </c>
      <c r="Q99" s="850">
        <v>20.740000000000002</v>
      </c>
    </row>
    <row r="100" spans="1:17" ht="14.4" customHeight="1" x14ac:dyDescent="0.3">
      <c r="A100" s="831" t="s">
        <v>1856</v>
      </c>
      <c r="B100" s="832" t="s">
        <v>1647</v>
      </c>
      <c r="C100" s="832" t="s">
        <v>1651</v>
      </c>
      <c r="D100" s="832" t="s">
        <v>1812</v>
      </c>
      <c r="E100" s="832" t="s">
        <v>1813</v>
      </c>
      <c r="F100" s="849"/>
      <c r="G100" s="849"/>
      <c r="H100" s="849"/>
      <c r="I100" s="849"/>
      <c r="J100" s="849"/>
      <c r="K100" s="849"/>
      <c r="L100" s="849"/>
      <c r="M100" s="849"/>
      <c r="N100" s="849">
        <v>1</v>
      </c>
      <c r="O100" s="849">
        <v>56.62</v>
      </c>
      <c r="P100" s="837"/>
      <c r="Q100" s="850">
        <v>56.62</v>
      </c>
    </row>
    <row r="101" spans="1:17" ht="14.4" customHeight="1" x14ac:dyDescent="0.3">
      <c r="A101" s="831" t="s">
        <v>1856</v>
      </c>
      <c r="B101" s="832" t="s">
        <v>1647</v>
      </c>
      <c r="C101" s="832" t="s">
        <v>1651</v>
      </c>
      <c r="D101" s="832" t="s">
        <v>1705</v>
      </c>
      <c r="E101" s="832"/>
      <c r="F101" s="849">
        <v>1</v>
      </c>
      <c r="G101" s="849">
        <v>12406</v>
      </c>
      <c r="H101" s="849"/>
      <c r="I101" s="849">
        <v>12406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" customHeight="1" x14ac:dyDescent="0.3">
      <c r="A102" s="831" t="s">
        <v>1856</v>
      </c>
      <c r="B102" s="832" t="s">
        <v>1647</v>
      </c>
      <c r="C102" s="832" t="s">
        <v>1817</v>
      </c>
      <c r="D102" s="832" t="s">
        <v>1818</v>
      </c>
      <c r="E102" s="832" t="s">
        <v>1819</v>
      </c>
      <c r="F102" s="849">
        <v>24</v>
      </c>
      <c r="G102" s="849">
        <v>21223.679999999997</v>
      </c>
      <c r="H102" s="849"/>
      <c r="I102" s="849">
        <v>884.31999999999982</v>
      </c>
      <c r="J102" s="849"/>
      <c r="K102" s="849"/>
      <c r="L102" s="849"/>
      <c r="M102" s="849"/>
      <c r="N102" s="849"/>
      <c r="O102" s="849"/>
      <c r="P102" s="837"/>
      <c r="Q102" s="850"/>
    </row>
    <row r="103" spans="1:17" ht="14.4" customHeight="1" x14ac:dyDescent="0.3">
      <c r="A103" s="831" t="s">
        <v>1856</v>
      </c>
      <c r="B103" s="832" t="s">
        <v>1647</v>
      </c>
      <c r="C103" s="832" t="s">
        <v>1714</v>
      </c>
      <c r="D103" s="832" t="s">
        <v>1717</v>
      </c>
      <c r="E103" s="832" t="s">
        <v>1718</v>
      </c>
      <c r="F103" s="849">
        <v>4</v>
      </c>
      <c r="G103" s="849">
        <v>1696</v>
      </c>
      <c r="H103" s="849">
        <v>0.76568848758465013</v>
      </c>
      <c r="I103" s="849">
        <v>424</v>
      </c>
      <c r="J103" s="849">
        <v>5</v>
      </c>
      <c r="K103" s="849">
        <v>2215</v>
      </c>
      <c r="L103" s="849">
        <v>1</v>
      </c>
      <c r="M103" s="849">
        <v>443</v>
      </c>
      <c r="N103" s="849">
        <v>4</v>
      </c>
      <c r="O103" s="849">
        <v>1776</v>
      </c>
      <c r="P103" s="837">
        <v>0.80180586907449214</v>
      </c>
      <c r="Q103" s="850">
        <v>444</v>
      </c>
    </row>
    <row r="104" spans="1:17" ht="14.4" customHeight="1" x14ac:dyDescent="0.3">
      <c r="A104" s="831" t="s">
        <v>1856</v>
      </c>
      <c r="B104" s="832" t="s">
        <v>1647</v>
      </c>
      <c r="C104" s="832" t="s">
        <v>1714</v>
      </c>
      <c r="D104" s="832" t="s">
        <v>1719</v>
      </c>
      <c r="E104" s="832" t="s">
        <v>1720</v>
      </c>
      <c r="F104" s="849">
        <v>1</v>
      </c>
      <c r="G104" s="849">
        <v>165</v>
      </c>
      <c r="H104" s="849"/>
      <c r="I104" s="849">
        <v>165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1856</v>
      </c>
      <c r="B105" s="832" t="s">
        <v>1647</v>
      </c>
      <c r="C105" s="832" t="s">
        <v>1714</v>
      </c>
      <c r="D105" s="832" t="s">
        <v>1723</v>
      </c>
      <c r="E105" s="832" t="s">
        <v>1724</v>
      </c>
      <c r="F105" s="849"/>
      <c r="G105" s="849"/>
      <c r="H105" s="849"/>
      <c r="I105" s="849"/>
      <c r="J105" s="849">
        <v>2</v>
      </c>
      <c r="K105" s="849">
        <v>636</v>
      </c>
      <c r="L105" s="849">
        <v>1</v>
      </c>
      <c r="M105" s="849">
        <v>318</v>
      </c>
      <c r="N105" s="849"/>
      <c r="O105" s="849"/>
      <c r="P105" s="837"/>
      <c r="Q105" s="850"/>
    </row>
    <row r="106" spans="1:17" ht="14.4" customHeight="1" x14ac:dyDescent="0.3">
      <c r="A106" s="831" t="s">
        <v>1856</v>
      </c>
      <c r="B106" s="832" t="s">
        <v>1647</v>
      </c>
      <c r="C106" s="832" t="s">
        <v>1714</v>
      </c>
      <c r="D106" s="832" t="s">
        <v>1728</v>
      </c>
      <c r="E106" s="832" t="s">
        <v>1729</v>
      </c>
      <c r="F106" s="849">
        <v>4</v>
      </c>
      <c r="G106" s="849">
        <v>7900</v>
      </c>
      <c r="H106" s="849">
        <v>0.55376419458853221</v>
      </c>
      <c r="I106" s="849">
        <v>1975</v>
      </c>
      <c r="J106" s="849">
        <v>7</v>
      </c>
      <c r="K106" s="849">
        <v>14266</v>
      </c>
      <c r="L106" s="849">
        <v>1</v>
      </c>
      <c r="M106" s="849">
        <v>2038</v>
      </c>
      <c r="N106" s="849">
        <v>5</v>
      </c>
      <c r="O106" s="849">
        <v>10195</v>
      </c>
      <c r="P106" s="837">
        <v>0.71463619795317534</v>
      </c>
      <c r="Q106" s="850">
        <v>2039</v>
      </c>
    </row>
    <row r="107" spans="1:17" ht="14.4" customHeight="1" x14ac:dyDescent="0.3">
      <c r="A107" s="831" t="s">
        <v>1856</v>
      </c>
      <c r="B107" s="832" t="s">
        <v>1647</v>
      </c>
      <c r="C107" s="832" t="s">
        <v>1714</v>
      </c>
      <c r="D107" s="832" t="s">
        <v>1730</v>
      </c>
      <c r="E107" s="832" t="s">
        <v>1731</v>
      </c>
      <c r="F107" s="849"/>
      <c r="G107" s="849"/>
      <c r="H107" s="849"/>
      <c r="I107" s="849"/>
      <c r="J107" s="849"/>
      <c r="K107" s="849"/>
      <c r="L107" s="849"/>
      <c r="M107" s="849"/>
      <c r="N107" s="849">
        <v>1</v>
      </c>
      <c r="O107" s="849">
        <v>3059</v>
      </c>
      <c r="P107" s="837"/>
      <c r="Q107" s="850">
        <v>3059</v>
      </c>
    </row>
    <row r="108" spans="1:17" ht="14.4" customHeight="1" x14ac:dyDescent="0.3">
      <c r="A108" s="831" t="s">
        <v>1856</v>
      </c>
      <c r="B108" s="832" t="s">
        <v>1647</v>
      </c>
      <c r="C108" s="832" t="s">
        <v>1714</v>
      </c>
      <c r="D108" s="832" t="s">
        <v>1732</v>
      </c>
      <c r="E108" s="832" t="s">
        <v>1733</v>
      </c>
      <c r="F108" s="849">
        <v>7</v>
      </c>
      <c r="G108" s="849">
        <v>4501</v>
      </c>
      <c r="H108" s="849">
        <v>0.84478228228228225</v>
      </c>
      <c r="I108" s="849">
        <v>643</v>
      </c>
      <c r="J108" s="849">
        <v>8</v>
      </c>
      <c r="K108" s="849">
        <v>5328</v>
      </c>
      <c r="L108" s="849">
        <v>1</v>
      </c>
      <c r="M108" s="849">
        <v>666</v>
      </c>
      <c r="N108" s="849">
        <v>9</v>
      </c>
      <c r="O108" s="849">
        <v>6003</v>
      </c>
      <c r="P108" s="837">
        <v>1.1266891891891893</v>
      </c>
      <c r="Q108" s="850">
        <v>667</v>
      </c>
    </row>
    <row r="109" spans="1:17" ht="14.4" customHeight="1" x14ac:dyDescent="0.3">
      <c r="A109" s="831" t="s">
        <v>1856</v>
      </c>
      <c r="B109" s="832" t="s">
        <v>1647</v>
      </c>
      <c r="C109" s="832" t="s">
        <v>1714</v>
      </c>
      <c r="D109" s="832" t="s">
        <v>1736</v>
      </c>
      <c r="E109" s="832" t="s">
        <v>1737</v>
      </c>
      <c r="F109" s="849"/>
      <c r="G109" s="849"/>
      <c r="H109" s="849"/>
      <c r="I109" s="849"/>
      <c r="J109" s="849">
        <v>3</v>
      </c>
      <c r="K109" s="849">
        <v>4293</v>
      </c>
      <c r="L109" s="849">
        <v>1</v>
      </c>
      <c r="M109" s="849">
        <v>1431</v>
      </c>
      <c r="N109" s="849">
        <v>1</v>
      </c>
      <c r="O109" s="849">
        <v>1431</v>
      </c>
      <c r="P109" s="837">
        <v>0.33333333333333331</v>
      </c>
      <c r="Q109" s="850">
        <v>1431</v>
      </c>
    </row>
    <row r="110" spans="1:17" ht="14.4" customHeight="1" x14ac:dyDescent="0.3">
      <c r="A110" s="831" t="s">
        <v>1856</v>
      </c>
      <c r="B110" s="832" t="s">
        <v>1647</v>
      </c>
      <c r="C110" s="832" t="s">
        <v>1714</v>
      </c>
      <c r="D110" s="832" t="s">
        <v>1738</v>
      </c>
      <c r="E110" s="832" t="s">
        <v>1739</v>
      </c>
      <c r="F110" s="849">
        <v>1</v>
      </c>
      <c r="G110" s="849">
        <v>1849</v>
      </c>
      <c r="H110" s="849">
        <v>0.32235006973500696</v>
      </c>
      <c r="I110" s="849">
        <v>1849</v>
      </c>
      <c r="J110" s="849">
        <v>3</v>
      </c>
      <c r="K110" s="849">
        <v>5736</v>
      </c>
      <c r="L110" s="849">
        <v>1</v>
      </c>
      <c r="M110" s="849">
        <v>1912</v>
      </c>
      <c r="N110" s="849">
        <v>2</v>
      </c>
      <c r="O110" s="849">
        <v>3824</v>
      </c>
      <c r="P110" s="837">
        <v>0.66666666666666663</v>
      </c>
      <c r="Q110" s="850">
        <v>1912</v>
      </c>
    </row>
    <row r="111" spans="1:17" ht="14.4" customHeight="1" x14ac:dyDescent="0.3">
      <c r="A111" s="831" t="s">
        <v>1856</v>
      </c>
      <c r="B111" s="832" t="s">
        <v>1647</v>
      </c>
      <c r="C111" s="832" t="s">
        <v>1714</v>
      </c>
      <c r="D111" s="832" t="s">
        <v>1742</v>
      </c>
      <c r="E111" s="832" t="s">
        <v>1743</v>
      </c>
      <c r="F111" s="849">
        <v>8</v>
      </c>
      <c r="G111" s="849">
        <v>9416</v>
      </c>
      <c r="H111" s="849">
        <v>1.293762022533663</v>
      </c>
      <c r="I111" s="849">
        <v>1177</v>
      </c>
      <c r="J111" s="849">
        <v>6</v>
      </c>
      <c r="K111" s="849">
        <v>7278</v>
      </c>
      <c r="L111" s="849">
        <v>1</v>
      </c>
      <c r="M111" s="849">
        <v>1213</v>
      </c>
      <c r="N111" s="849">
        <v>6</v>
      </c>
      <c r="O111" s="849">
        <v>7278</v>
      </c>
      <c r="P111" s="837">
        <v>1</v>
      </c>
      <c r="Q111" s="850">
        <v>1213</v>
      </c>
    </row>
    <row r="112" spans="1:17" ht="14.4" customHeight="1" x14ac:dyDescent="0.3">
      <c r="A112" s="831" t="s">
        <v>1856</v>
      </c>
      <c r="B112" s="832" t="s">
        <v>1647</v>
      </c>
      <c r="C112" s="832" t="s">
        <v>1714</v>
      </c>
      <c r="D112" s="832" t="s">
        <v>1746</v>
      </c>
      <c r="E112" s="832" t="s">
        <v>1747</v>
      </c>
      <c r="F112" s="849">
        <v>49</v>
      </c>
      <c r="G112" s="849">
        <v>32242</v>
      </c>
      <c r="H112" s="849">
        <v>1.0521129058573992</v>
      </c>
      <c r="I112" s="849">
        <v>658</v>
      </c>
      <c r="J112" s="849">
        <v>45</v>
      </c>
      <c r="K112" s="849">
        <v>30645</v>
      </c>
      <c r="L112" s="849">
        <v>1</v>
      </c>
      <c r="M112" s="849">
        <v>681</v>
      </c>
      <c r="N112" s="849">
        <v>34</v>
      </c>
      <c r="O112" s="849">
        <v>23188</v>
      </c>
      <c r="P112" s="837">
        <v>0.75666503507913196</v>
      </c>
      <c r="Q112" s="850">
        <v>682</v>
      </c>
    </row>
    <row r="113" spans="1:17" ht="14.4" customHeight="1" x14ac:dyDescent="0.3">
      <c r="A113" s="831" t="s">
        <v>1856</v>
      </c>
      <c r="B113" s="832" t="s">
        <v>1647</v>
      </c>
      <c r="C113" s="832" t="s">
        <v>1714</v>
      </c>
      <c r="D113" s="832" t="s">
        <v>1748</v>
      </c>
      <c r="E113" s="832" t="s">
        <v>1749</v>
      </c>
      <c r="F113" s="849"/>
      <c r="G113" s="849"/>
      <c r="H113" s="849"/>
      <c r="I113" s="849"/>
      <c r="J113" s="849">
        <v>1</v>
      </c>
      <c r="K113" s="849">
        <v>716</v>
      </c>
      <c r="L113" s="849">
        <v>1</v>
      </c>
      <c r="M113" s="849">
        <v>716</v>
      </c>
      <c r="N113" s="849">
        <v>1</v>
      </c>
      <c r="O113" s="849">
        <v>717</v>
      </c>
      <c r="P113" s="837">
        <v>1.0013966480446927</v>
      </c>
      <c r="Q113" s="850">
        <v>717</v>
      </c>
    </row>
    <row r="114" spans="1:17" ht="14.4" customHeight="1" x14ac:dyDescent="0.3">
      <c r="A114" s="831" t="s">
        <v>1856</v>
      </c>
      <c r="B114" s="832" t="s">
        <v>1647</v>
      </c>
      <c r="C114" s="832" t="s">
        <v>1714</v>
      </c>
      <c r="D114" s="832" t="s">
        <v>1750</v>
      </c>
      <c r="E114" s="832" t="s">
        <v>1751</v>
      </c>
      <c r="F114" s="849">
        <v>1</v>
      </c>
      <c r="G114" s="849">
        <v>2543</v>
      </c>
      <c r="H114" s="849"/>
      <c r="I114" s="849">
        <v>2543</v>
      </c>
      <c r="J114" s="849"/>
      <c r="K114" s="849"/>
      <c r="L114" s="849"/>
      <c r="M114" s="849"/>
      <c r="N114" s="849">
        <v>2</v>
      </c>
      <c r="O114" s="849">
        <v>5276</v>
      </c>
      <c r="P114" s="837"/>
      <c r="Q114" s="850">
        <v>2638</v>
      </c>
    </row>
    <row r="115" spans="1:17" ht="14.4" customHeight="1" x14ac:dyDescent="0.3">
      <c r="A115" s="831" t="s">
        <v>1856</v>
      </c>
      <c r="B115" s="832" t="s">
        <v>1647</v>
      </c>
      <c r="C115" s="832" t="s">
        <v>1714</v>
      </c>
      <c r="D115" s="832" t="s">
        <v>1752</v>
      </c>
      <c r="E115" s="832" t="s">
        <v>1753</v>
      </c>
      <c r="F115" s="849">
        <v>155</v>
      </c>
      <c r="G115" s="849">
        <v>273110</v>
      </c>
      <c r="H115" s="849">
        <v>1.0249953086883092</v>
      </c>
      <c r="I115" s="849">
        <v>1762</v>
      </c>
      <c r="J115" s="849">
        <v>146</v>
      </c>
      <c r="K115" s="849">
        <v>266450</v>
      </c>
      <c r="L115" s="849">
        <v>1</v>
      </c>
      <c r="M115" s="849">
        <v>1825</v>
      </c>
      <c r="N115" s="849">
        <v>157</v>
      </c>
      <c r="O115" s="849">
        <v>286525</v>
      </c>
      <c r="P115" s="837">
        <v>1.0753424657534247</v>
      </c>
      <c r="Q115" s="850">
        <v>1825</v>
      </c>
    </row>
    <row r="116" spans="1:17" ht="14.4" customHeight="1" x14ac:dyDescent="0.3">
      <c r="A116" s="831" t="s">
        <v>1856</v>
      </c>
      <c r="B116" s="832" t="s">
        <v>1647</v>
      </c>
      <c r="C116" s="832" t="s">
        <v>1714</v>
      </c>
      <c r="D116" s="832" t="s">
        <v>1754</v>
      </c>
      <c r="E116" s="832" t="s">
        <v>1755</v>
      </c>
      <c r="F116" s="849">
        <v>26</v>
      </c>
      <c r="G116" s="849">
        <v>10738</v>
      </c>
      <c r="H116" s="849">
        <v>0.62575757575757573</v>
      </c>
      <c r="I116" s="849">
        <v>413</v>
      </c>
      <c r="J116" s="849">
        <v>40</v>
      </c>
      <c r="K116" s="849">
        <v>17160</v>
      </c>
      <c r="L116" s="849">
        <v>1</v>
      </c>
      <c r="M116" s="849">
        <v>429</v>
      </c>
      <c r="N116" s="849">
        <v>46</v>
      </c>
      <c r="O116" s="849">
        <v>19734</v>
      </c>
      <c r="P116" s="837">
        <v>1.1499999999999999</v>
      </c>
      <c r="Q116" s="850">
        <v>429</v>
      </c>
    </row>
    <row r="117" spans="1:17" ht="14.4" customHeight="1" x14ac:dyDescent="0.3">
      <c r="A117" s="831" t="s">
        <v>1856</v>
      </c>
      <c r="B117" s="832" t="s">
        <v>1647</v>
      </c>
      <c r="C117" s="832" t="s">
        <v>1714</v>
      </c>
      <c r="D117" s="832" t="s">
        <v>1822</v>
      </c>
      <c r="E117" s="832" t="s">
        <v>1823</v>
      </c>
      <c r="F117" s="849">
        <v>35</v>
      </c>
      <c r="G117" s="849">
        <v>501900</v>
      </c>
      <c r="H117" s="849">
        <v>0.80463897857823063</v>
      </c>
      <c r="I117" s="849">
        <v>14340</v>
      </c>
      <c r="J117" s="849">
        <v>43</v>
      </c>
      <c r="K117" s="849">
        <v>623758</v>
      </c>
      <c r="L117" s="849">
        <v>1</v>
      </c>
      <c r="M117" s="849">
        <v>14506</v>
      </c>
      <c r="N117" s="849">
        <v>34</v>
      </c>
      <c r="O117" s="849">
        <v>493238</v>
      </c>
      <c r="P117" s="837">
        <v>0.790752182737536</v>
      </c>
      <c r="Q117" s="850">
        <v>14507</v>
      </c>
    </row>
    <row r="118" spans="1:17" ht="14.4" customHeight="1" x14ac:dyDescent="0.3">
      <c r="A118" s="831" t="s">
        <v>1856</v>
      </c>
      <c r="B118" s="832" t="s">
        <v>1647</v>
      </c>
      <c r="C118" s="832" t="s">
        <v>1714</v>
      </c>
      <c r="D118" s="832" t="s">
        <v>1760</v>
      </c>
      <c r="E118" s="832" t="s">
        <v>1761</v>
      </c>
      <c r="F118" s="849">
        <v>1</v>
      </c>
      <c r="G118" s="849">
        <v>0</v>
      </c>
      <c r="H118" s="849"/>
      <c r="I118" s="849">
        <v>0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1856</v>
      </c>
      <c r="B119" s="832" t="s">
        <v>1647</v>
      </c>
      <c r="C119" s="832" t="s">
        <v>1714</v>
      </c>
      <c r="D119" s="832" t="s">
        <v>1764</v>
      </c>
      <c r="E119" s="832" t="s">
        <v>1765</v>
      </c>
      <c r="F119" s="849">
        <v>6</v>
      </c>
      <c r="G119" s="849">
        <v>3516</v>
      </c>
      <c r="H119" s="849">
        <v>0.57733990147783254</v>
      </c>
      <c r="I119" s="849">
        <v>586</v>
      </c>
      <c r="J119" s="849">
        <v>10</v>
      </c>
      <c r="K119" s="849">
        <v>6090</v>
      </c>
      <c r="L119" s="849">
        <v>1</v>
      </c>
      <c r="M119" s="849">
        <v>609</v>
      </c>
      <c r="N119" s="849">
        <v>10</v>
      </c>
      <c r="O119" s="849">
        <v>6100</v>
      </c>
      <c r="P119" s="837">
        <v>1.0016420361247949</v>
      </c>
      <c r="Q119" s="850">
        <v>610</v>
      </c>
    </row>
    <row r="120" spans="1:17" ht="14.4" customHeight="1" x14ac:dyDescent="0.3">
      <c r="A120" s="831" t="s">
        <v>1856</v>
      </c>
      <c r="B120" s="832" t="s">
        <v>1647</v>
      </c>
      <c r="C120" s="832" t="s">
        <v>1714</v>
      </c>
      <c r="D120" s="832" t="s">
        <v>1768</v>
      </c>
      <c r="E120" s="832" t="s">
        <v>1769</v>
      </c>
      <c r="F120" s="849">
        <v>4</v>
      </c>
      <c r="G120" s="849">
        <v>1684</v>
      </c>
      <c r="H120" s="849">
        <v>1.9267734553775744</v>
      </c>
      <c r="I120" s="849">
        <v>421</v>
      </c>
      <c r="J120" s="849">
        <v>2</v>
      </c>
      <c r="K120" s="849">
        <v>874</v>
      </c>
      <c r="L120" s="849">
        <v>1</v>
      </c>
      <c r="M120" s="849">
        <v>437</v>
      </c>
      <c r="N120" s="849"/>
      <c r="O120" s="849"/>
      <c r="P120" s="837"/>
      <c r="Q120" s="850"/>
    </row>
    <row r="121" spans="1:17" ht="14.4" customHeight="1" x14ac:dyDescent="0.3">
      <c r="A121" s="831" t="s">
        <v>1856</v>
      </c>
      <c r="B121" s="832" t="s">
        <v>1647</v>
      </c>
      <c r="C121" s="832" t="s">
        <v>1714</v>
      </c>
      <c r="D121" s="832" t="s">
        <v>1770</v>
      </c>
      <c r="E121" s="832" t="s">
        <v>1771</v>
      </c>
      <c r="F121" s="849"/>
      <c r="G121" s="849"/>
      <c r="H121" s="849"/>
      <c r="I121" s="849"/>
      <c r="J121" s="849"/>
      <c r="K121" s="849"/>
      <c r="L121" s="849"/>
      <c r="M121" s="849"/>
      <c r="N121" s="849">
        <v>0</v>
      </c>
      <c r="O121" s="849">
        <v>0</v>
      </c>
      <c r="P121" s="837"/>
      <c r="Q121" s="850"/>
    </row>
    <row r="122" spans="1:17" ht="14.4" customHeight="1" x14ac:dyDescent="0.3">
      <c r="A122" s="831" t="s">
        <v>1856</v>
      </c>
      <c r="B122" s="832" t="s">
        <v>1647</v>
      </c>
      <c r="C122" s="832" t="s">
        <v>1714</v>
      </c>
      <c r="D122" s="832" t="s">
        <v>1772</v>
      </c>
      <c r="E122" s="832" t="s">
        <v>1773</v>
      </c>
      <c r="F122" s="849">
        <v>18</v>
      </c>
      <c r="G122" s="849">
        <v>23292</v>
      </c>
      <c r="H122" s="849">
        <v>1.4463487332339791</v>
      </c>
      <c r="I122" s="849">
        <v>1294</v>
      </c>
      <c r="J122" s="849">
        <v>12</v>
      </c>
      <c r="K122" s="849">
        <v>16104</v>
      </c>
      <c r="L122" s="849">
        <v>1</v>
      </c>
      <c r="M122" s="849">
        <v>1342</v>
      </c>
      <c r="N122" s="849">
        <v>13</v>
      </c>
      <c r="O122" s="849">
        <v>17446</v>
      </c>
      <c r="P122" s="837">
        <v>1.0833333333333333</v>
      </c>
      <c r="Q122" s="850">
        <v>1342</v>
      </c>
    </row>
    <row r="123" spans="1:17" ht="14.4" customHeight="1" x14ac:dyDescent="0.3">
      <c r="A123" s="831" t="s">
        <v>1856</v>
      </c>
      <c r="B123" s="832" t="s">
        <v>1647</v>
      </c>
      <c r="C123" s="832" t="s">
        <v>1714</v>
      </c>
      <c r="D123" s="832" t="s">
        <v>1774</v>
      </c>
      <c r="E123" s="832" t="s">
        <v>1775</v>
      </c>
      <c r="F123" s="849">
        <v>136</v>
      </c>
      <c r="G123" s="849">
        <v>66640</v>
      </c>
      <c r="H123" s="849">
        <v>1.504866427297157</v>
      </c>
      <c r="I123" s="849">
        <v>490</v>
      </c>
      <c r="J123" s="849">
        <v>87</v>
      </c>
      <c r="K123" s="849">
        <v>44283</v>
      </c>
      <c r="L123" s="849">
        <v>1</v>
      </c>
      <c r="M123" s="849">
        <v>509</v>
      </c>
      <c r="N123" s="849">
        <v>76</v>
      </c>
      <c r="O123" s="849">
        <v>38684</v>
      </c>
      <c r="P123" s="837">
        <v>0.87356321839080464</v>
      </c>
      <c r="Q123" s="850">
        <v>509</v>
      </c>
    </row>
    <row r="124" spans="1:17" ht="14.4" customHeight="1" x14ac:dyDescent="0.3">
      <c r="A124" s="831" t="s">
        <v>1856</v>
      </c>
      <c r="B124" s="832" t="s">
        <v>1647</v>
      </c>
      <c r="C124" s="832" t="s">
        <v>1714</v>
      </c>
      <c r="D124" s="832" t="s">
        <v>1776</v>
      </c>
      <c r="E124" s="832" t="s">
        <v>1777</v>
      </c>
      <c r="F124" s="849">
        <v>6</v>
      </c>
      <c r="G124" s="849">
        <v>13548</v>
      </c>
      <c r="H124" s="849">
        <v>0.9695148132245599</v>
      </c>
      <c r="I124" s="849">
        <v>2258</v>
      </c>
      <c r="J124" s="849">
        <v>6</v>
      </c>
      <c r="K124" s="849">
        <v>13974</v>
      </c>
      <c r="L124" s="849">
        <v>1</v>
      </c>
      <c r="M124" s="849">
        <v>2329</v>
      </c>
      <c r="N124" s="849">
        <v>2</v>
      </c>
      <c r="O124" s="849">
        <v>4660</v>
      </c>
      <c r="P124" s="837">
        <v>0.33347645627594102</v>
      </c>
      <c r="Q124" s="850">
        <v>2330</v>
      </c>
    </row>
    <row r="125" spans="1:17" ht="14.4" customHeight="1" x14ac:dyDescent="0.3">
      <c r="A125" s="831" t="s">
        <v>1856</v>
      </c>
      <c r="B125" s="832" t="s">
        <v>1647</v>
      </c>
      <c r="C125" s="832" t="s">
        <v>1714</v>
      </c>
      <c r="D125" s="832" t="s">
        <v>1778</v>
      </c>
      <c r="E125" s="832" t="s">
        <v>1779</v>
      </c>
      <c r="F125" s="849">
        <v>3</v>
      </c>
      <c r="G125" s="849">
        <v>7653</v>
      </c>
      <c r="H125" s="849">
        <v>2.8933837429111531</v>
      </c>
      <c r="I125" s="849">
        <v>2551</v>
      </c>
      <c r="J125" s="849">
        <v>1</v>
      </c>
      <c r="K125" s="849">
        <v>2645</v>
      </c>
      <c r="L125" s="849">
        <v>1</v>
      </c>
      <c r="M125" s="849">
        <v>2645</v>
      </c>
      <c r="N125" s="849"/>
      <c r="O125" s="849"/>
      <c r="P125" s="837"/>
      <c r="Q125" s="850"/>
    </row>
    <row r="126" spans="1:17" ht="14.4" customHeight="1" x14ac:dyDescent="0.3">
      <c r="A126" s="831" t="s">
        <v>1856</v>
      </c>
      <c r="B126" s="832" t="s">
        <v>1647</v>
      </c>
      <c r="C126" s="832" t="s">
        <v>1714</v>
      </c>
      <c r="D126" s="832" t="s">
        <v>1796</v>
      </c>
      <c r="E126" s="832" t="s">
        <v>1797</v>
      </c>
      <c r="F126" s="849">
        <v>1</v>
      </c>
      <c r="G126" s="849">
        <v>695</v>
      </c>
      <c r="H126" s="849">
        <v>0.16132776230269266</v>
      </c>
      <c r="I126" s="849">
        <v>695</v>
      </c>
      <c r="J126" s="849">
        <v>6</v>
      </c>
      <c r="K126" s="849">
        <v>4308</v>
      </c>
      <c r="L126" s="849">
        <v>1</v>
      </c>
      <c r="M126" s="849">
        <v>718</v>
      </c>
      <c r="N126" s="849">
        <v>3</v>
      </c>
      <c r="O126" s="849">
        <v>2157</v>
      </c>
      <c r="P126" s="837">
        <v>0.50069637883008355</v>
      </c>
      <c r="Q126" s="850">
        <v>719</v>
      </c>
    </row>
    <row r="127" spans="1:17" ht="14.4" customHeight="1" x14ac:dyDescent="0.3">
      <c r="A127" s="831" t="s">
        <v>1856</v>
      </c>
      <c r="B127" s="832" t="s">
        <v>1647</v>
      </c>
      <c r="C127" s="832" t="s">
        <v>1714</v>
      </c>
      <c r="D127" s="832" t="s">
        <v>1800</v>
      </c>
      <c r="E127" s="832" t="s">
        <v>1801</v>
      </c>
      <c r="F127" s="849">
        <v>1</v>
      </c>
      <c r="G127" s="849">
        <v>1672</v>
      </c>
      <c r="H127" s="849">
        <v>0.48184438040345823</v>
      </c>
      <c r="I127" s="849">
        <v>1672</v>
      </c>
      <c r="J127" s="849">
        <v>2</v>
      </c>
      <c r="K127" s="849">
        <v>3470</v>
      </c>
      <c r="L127" s="849">
        <v>1</v>
      </c>
      <c r="M127" s="849">
        <v>1735</v>
      </c>
      <c r="N127" s="849">
        <v>1</v>
      </c>
      <c r="O127" s="849">
        <v>1735</v>
      </c>
      <c r="P127" s="837">
        <v>0.5</v>
      </c>
      <c r="Q127" s="850">
        <v>1735</v>
      </c>
    </row>
    <row r="128" spans="1:17" ht="14.4" customHeight="1" x14ac:dyDescent="0.3">
      <c r="A128" s="831" t="s">
        <v>1857</v>
      </c>
      <c r="B128" s="832" t="s">
        <v>1647</v>
      </c>
      <c r="C128" s="832" t="s">
        <v>1648</v>
      </c>
      <c r="D128" s="832" t="s">
        <v>1804</v>
      </c>
      <c r="E128" s="832" t="s">
        <v>755</v>
      </c>
      <c r="F128" s="849"/>
      <c r="G128" s="849"/>
      <c r="H128" s="849"/>
      <c r="I128" s="849"/>
      <c r="J128" s="849">
        <v>0.4</v>
      </c>
      <c r="K128" s="849">
        <v>803.86</v>
      </c>
      <c r="L128" s="849">
        <v>1</v>
      </c>
      <c r="M128" s="849">
        <v>2009.6499999999999</v>
      </c>
      <c r="N128" s="849"/>
      <c r="O128" s="849"/>
      <c r="P128" s="837"/>
      <c r="Q128" s="850"/>
    </row>
    <row r="129" spans="1:17" ht="14.4" customHeight="1" x14ac:dyDescent="0.3">
      <c r="A129" s="831" t="s">
        <v>1857</v>
      </c>
      <c r="B129" s="832" t="s">
        <v>1647</v>
      </c>
      <c r="C129" s="832" t="s">
        <v>1648</v>
      </c>
      <c r="D129" s="832" t="s">
        <v>1808</v>
      </c>
      <c r="E129" s="832" t="s">
        <v>759</v>
      </c>
      <c r="F129" s="849">
        <v>5.3999999999999995</v>
      </c>
      <c r="G129" s="849">
        <v>9562.32</v>
      </c>
      <c r="H129" s="849">
        <v>1.0914220884020021</v>
      </c>
      <c r="I129" s="849">
        <v>1770.8000000000002</v>
      </c>
      <c r="J129" s="849">
        <v>4.8999999999999995</v>
      </c>
      <c r="K129" s="849">
        <v>8761.340000000002</v>
      </c>
      <c r="L129" s="849">
        <v>1</v>
      </c>
      <c r="M129" s="849">
        <v>1788.0285714285719</v>
      </c>
      <c r="N129" s="849">
        <v>4.2</v>
      </c>
      <c r="O129" s="849">
        <v>7639.9699999999993</v>
      </c>
      <c r="P129" s="837">
        <v>0.87200930451277969</v>
      </c>
      <c r="Q129" s="850">
        <v>1819.0404761904761</v>
      </c>
    </row>
    <row r="130" spans="1:17" ht="14.4" customHeight="1" x14ac:dyDescent="0.3">
      <c r="A130" s="831" t="s">
        <v>1857</v>
      </c>
      <c r="B130" s="832" t="s">
        <v>1647</v>
      </c>
      <c r="C130" s="832" t="s">
        <v>1648</v>
      </c>
      <c r="D130" s="832" t="s">
        <v>1809</v>
      </c>
      <c r="E130" s="832" t="s">
        <v>757</v>
      </c>
      <c r="F130" s="849">
        <v>0.15000000000000002</v>
      </c>
      <c r="G130" s="849">
        <v>135.57</v>
      </c>
      <c r="H130" s="849">
        <v>1.5</v>
      </c>
      <c r="I130" s="849">
        <v>903.79999999999984</v>
      </c>
      <c r="J130" s="849">
        <v>0.1</v>
      </c>
      <c r="K130" s="849">
        <v>90.38</v>
      </c>
      <c r="L130" s="849">
        <v>1</v>
      </c>
      <c r="M130" s="849">
        <v>903.8</v>
      </c>
      <c r="N130" s="849"/>
      <c r="O130" s="849"/>
      <c r="P130" s="837"/>
      <c r="Q130" s="850"/>
    </row>
    <row r="131" spans="1:17" ht="14.4" customHeight="1" x14ac:dyDescent="0.3">
      <c r="A131" s="831" t="s">
        <v>1857</v>
      </c>
      <c r="B131" s="832" t="s">
        <v>1647</v>
      </c>
      <c r="C131" s="832" t="s">
        <v>1651</v>
      </c>
      <c r="D131" s="832" t="s">
        <v>1656</v>
      </c>
      <c r="E131" s="832" t="s">
        <v>1657</v>
      </c>
      <c r="F131" s="849">
        <v>180</v>
      </c>
      <c r="G131" s="849">
        <v>957.6</v>
      </c>
      <c r="H131" s="849"/>
      <c r="I131" s="849">
        <v>5.32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" customHeight="1" x14ac:dyDescent="0.3">
      <c r="A132" s="831" t="s">
        <v>1857</v>
      </c>
      <c r="B132" s="832" t="s">
        <v>1647</v>
      </c>
      <c r="C132" s="832" t="s">
        <v>1651</v>
      </c>
      <c r="D132" s="832" t="s">
        <v>1663</v>
      </c>
      <c r="E132" s="832" t="s">
        <v>1664</v>
      </c>
      <c r="F132" s="849">
        <v>1737</v>
      </c>
      <c r="G132" s="849">
        <v>10144.08</v>
      </c>
      <c r="H132" s="849">
        <v>1.9440775478445518</v>
      </c>
      <c r="I132" s="849">
        <v>5.84</v>
      </c>
      <c r="J132" s="849">
        <v>854</v>
      </c>
      <c r="K132" s="849">
        <v>5217.9399999999996</v>
      </c>
      <c r="L132" s="849">
        <v>1</v>
      </c>
      <c r="M132" s="849">
        <v>6.1099999999999994</v>
      </c>
      <c r="N132" s="849">
        <v>375</v>
      </c>
      <c r="O132" s="849">
        <v>1983.75</v>
      </c>
      <c r="P132" s="837">
        <v>0.3801787678662461</v>
      </c>
      <c r="Q132" s="850">
        <v>5.29</v>
      </c>
    </row>
    <row r="133" spans="1:17" ht="14.4" customHeight="1" x14ac:dyDescent="0.3">
      <c r="A133" s="831" t="s">
        <v>1857</v>
      </c>
      <c r="B133" s="832" t="s">
        <v>1647</v>
      </c>
      <c r="C133" s="832" t="s">
        <v>1651</v>
      </c>
      <c r="D133" s="832" t="s">
        <v>1677</v>
      </c>
      <c r="E133" s="832" t="s">
        <v>1678</v>
      </c>
      <c r="F133" s="849">
        <v>515</v>
      </c>
      <c r="G133" s="849">
        <v>10269.1</v>
      </c>
      <c r="H133" s="849"/>
      <c r="I133" s="849">
        <v>19.940000000000001</v>
      </c>
      <c r="J133" s="849"/>
      <c r="K133" s="849"/>
      <c r="L133" s="849"/>
      <c r="M133" s="849"/>
      <c r="N133" s="849"/>
      <c r="O133" s="849"/>
      <c r="P133" s="837"/>
      <c r="Q133" s="850"/>
    </row>
    <row r="134" spans="1:17" ht="14.4" customHeight="1" x14ac:dyDescent="0.3">
      <c r="A134" s="831" t="s">
        <v>1857</v>
      </c>
      <c r="B134" s="832" t="s">
        <v>1647</v>
      </c>
      <c r="C134" s="832" t="s">
        <v>1651</v>
      </c>
      <c r="D134" s="832" t="s">
        <v>1683</v>
      </c>
      <c r="E134" s="832" t="s">
        <v>1684</v>
      </c>
      <c r="F134" s="849">
        <v>1</v>
      </c>
      <c r="G134" s="849">
        <v>2193.58</v>
      </c>
      <c r="H134" s="849"/>
      <c r="I134" s="849">
        <v>2193.58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" customHeight="1" x14ac:dyDescent="0.3">
      <c r="A135" s="831" t="s">
        <v>1857</v>
      </c>
      <c r="B135" s="832" t="s">
        <v>1647</v>
      </c>
      <c r="C135" s="832" t="s">
        <v>1651</v>
      </c>
      <c r="D135" s="832" t="s">
        <v>1687</v>
      </c>
      <c r="E135" s="832" t="s">
        <v>1688</v>
      </c>
      <c r="F135" s="849"/>
      <c r="G135" s="849"/>
      <c r="H135" s="849"/>
      <c r="I135" s="849"/>
      <c r="J135" s="849">
        <v>640</v>
      </c>
      <c r="K135" s="849">
        <v>2656</v>
      </c>
      <c r="L135" s="849">
        <v>1</v>
      </c>
      <c r="M135" s="849">
        <v>4.1500000000000004</v>
      </c>
      <c r="N135" s="849">
        <v>641</v>
      </c>
      <c r="O135" s="849">
        <v>2416.5700000000002</v>
      </c>
      <c r="P135" s="837">
        <v>0.90985316265060245</v>
      </c>
      <c r="Q135" s="850">
        <v>3.7700000000000005</v>
      </c>
    </row>
    <row r="136" spans="1:17" ht="14.4" customHeight="1" x14ac:dyDescent="0.3">
      <c r="A136" s="831" t="s">
        <v>1857</v>
      </c>
      <c r="B136" s="832" t="s">
        <v>1647</v>
      </c>
      <c r="C136" s="832" t="s">
        <v>1651</v>
      </c>
      <c r="D136" s="832" t="s">
        <v>1810</v>
      </c>
      <c r="E136" s="832" t="s">
        <v>1811</v>
      </c>
      <c r="F136" s="849">
        <v>4448</v>
      </c>
      <c r="G136" s="849">
        <v>149230.40000000002</v>
      </c>
      <c r="H136" s="849">
        <v>1.4090469389922928</v>
      </c>
      <c r="I136" s="849">
        <v>33.550000000000004</v>
      </c>
      <c r="J136" s="849">
        <v>3208</v>
      </c>
      <c r="K136" s="849">
        <v>105908.75000000001</v>
      </c>
      <c r="L136" s="849">
        <v>1</v>
      </c>
      <c r="M136" s="849">
        <v>33.013949501246884</v>
      </c>
      <c r="N136" s="849">
        <v>2670</v>
      </c>
      <c r="O136" s="849">
        <v>90064.16</v>
      </c>
      <c r="P136" s="837">
        <v>0.85039394762000298</v>
      </c>
      <c r="Q136" s="850">
        <v>33.731895131086141</v>
      </c>
    </row>
    <row r="137" spans="1:17" ht="14.4" customHeight="1" x14ac:dyDescent="0.3">
      <c r="A137" s="831" t="s">
        <v>1857</v>
      </c>
      <c r="B137" s="832" t="s">
        <v>1647</v>
      </c>
      <c r="C137" s="832" t="s">
        <v>1651</v>
      </c>
      <c r="D137" s="832" t="s">
        <v>1699</v>
      </c>
      <c r="E137" s="832" t="s">
        <v>1700</v>
      </c>
      <c r="F137" s="849">
        <v>36810</v>
      </c>
      <c r="G137" s="849">
        <v>745034.40000000014</v>
      </c>
      <c r="H137" s="849">
        <v>3.108782112601566</v>
      </c>
      <c r="I137" s="849">
        <v>20.240000000000006</v>
      </c>
      <c r="J137" s="849">
        <v>11915</v>
      </c>
      <c r="K137" s="849">
        <v>239654.75</v>
      </c>
      <c r="L137" s="849">
        <v>1</v>
      </c>
      <c r="M137" s="849">
        <v>20.11370121695342</v>
      </c>
      <c r="N137" s="849">
        <v>6490</v>
      </c>
      <c r="O137" s="849">
        <v>131798.70000000001</v>
      </c>
      <c r="P137" s="837">
        <v>0.54995237941246733</v>
      </c>
      <c r="Q137" s="850">
        <v>20.307966101694916</v>
      </c>
    </row>
    <row r="138" spans="1:17" ht="14.4" customHeight="1" x14ac:dyDescent="0.3">
      <c r="A138" s="831" t="s">
        <v>1857</v>
      </c>
      <c r="B138" s="832" t="s">
        <v>1647</v>
      </c>
      <c r="C138" s="832" t="s">
        <v>1651</v>
      </c>
      <c r="D138" s="832" t="s">
        <v>1814</v>
      </c>
      <c r="E138" s="832" t="s">
        <v>1816</v>
      </c>
      <c r="F138" s="849"/>
      <c r="G138" s="849"/>
      <c r="H138" s="849"/>
      <c r="I138" s="849"/>
      <c r="J138" s="849"/>
      <c r="K138" s="849"/>
      <c r="L138" s="849"/>
      <c r="M138" s="849"/>
      <c r="N138" s="849">
        <v>116</v>
      </c>
      <c r="O138" s="849">
        <v>6625.92</v>
      </c>
      <c r="P138" s="837"/>
      <c r="Q138" s="850">
        <v>57.12</v>
      </c>
    </row>
    <row r="139" spans="1:17" ht="14.4" customHeight="1" x14ac:dyDescent="0.3">
      <c r="A139" s="831" t="s">
        <v>1857</v>
      </c>
      <c r="B139" s="832" t="s">
        <v>1647</v>
      </c>
      <c r="C139" s="832" t="s">
        <v>1817</v>
      </c>
      <c r="D139" s="832" t="s">
        <v>1818</v>
      </c>
      <c r="E139" s="832" t="s">
        <v>1819</v>
      </c>
      <c r="F139" s="849">
        <v>9</v>
      </c>
      <c r="G139" s="849">
        <v>7958.8799999999992</v>
      </c>
      <c r="H139" s="849"/>
      <c r="I139" s="849">
        <v>884.31999999999994</v>
      </c>
      <c r="J139" s="849"/>
      <c r="K139" s="849"/>
      <c r="L139" s="849"/>
      <c r="M139" s="849"/>
      <c r="N139" s="849"/>
      <c r="O139" s="849"/>
      <c r="P139" s="837"/>
      <c r="Q139" s="850"/>
    </row>
    <row r="140" spans="1:17" ht="14.4" customHeight="1" x14ac:dyDescent="0.3">
      <c r="A140" s="831" t="s">
        <v>1857</v>
      </c>
      <c r="B140" s="832" t="s">
        <v>1647</v>
      </c>
      <c r="C140" s="832" t="s">
        <v>1714</v>
      </c>
      <c r="D140" s="832" t="s">
        <v>1717</v>
      </c>
      <c r="E140" s="832" t="s">
        <v>1718</v>
      </c>
      <c r="F140" s="849">
        <v>1</v>
      </c>
      <c r="G140" s="849">
        <v>424</v>
      </c>
      <c r="H140" s="849"/>
      <c r="I140" s="849">
        <v>424</v>
      </c>
      <c r="J140" s="849"/>
      <c r="K140" s="849"/>
      <c r="L140" s="849"/>
      <c r="M140" s="849"/>
      <c r="N140" s="849"/>
      <c r="O140" s="849"/>
      <c r="P140" s="837"/>
      <c r="Q140" s="850"/>
    </row>
    <row r="141" spans="1:17" ht="14.4" customHeight="1" x14ac:dyDescent="0.3">
      <c r="A141" s="831" t="s">
        <v>1857</v>
      </c>
      <c r="B141" s="832" t="s">
        <v>1647</v>
      </c>
      <c r="C141" s="832" t="s">
        <v>1714</v>
      </c>
      <c r="D141" s="832" t="s">
        <v>1746</v>
      </c>
      <c r="E141" s="832" t="s">
        <v>1747</v>
      </c>
      <c r="F141" s="849">
        <v>1</v>
      </c>
      <c r="G141" s="849">
        <v>658</v>
      </c>
      <c r="H141" s="849"/>
      <c r="I141" s="849">
        <v>658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1857</v>
      </c>
      <c r="B142" s="832" t="s">
        <v>1647</v>
      </c>
      <c r="C142" s="832" t="s">
        <v>1714</v>
      </c>
      <c r="D142" s="832" t="s">
        <v>1748</v>
      </c>
      <c r="E142" s="832" t="s">
        <v>1749</v>
      </c>
      <c r="F142" s="849">
        <v>2</v>
      </c>
      <c r="G142" s="849">
        <v>1378</v>
      </c>
      <c r="H142" s="849"/>
      <c r="I142" s="849">
        <v>689</v>
      </c>
      <c r="J142" s="849"/>
      <c r="K142" s="849"/>
      <c r="L142" s="849"/>
      <c r="M142" s="849"/>
      <c r="N142" s="849">
        <v>1</v>
      </c>
      <c r="O142" s="849">
        <v>717</v>
      </c>
      <c r="P142" s="837"/>
      <c r="Q142" s="850">
        <v>717</v>
      </c>
    </row>
    <row r="143" spans="1:17" ht="14.4" customHeight="1" x14ac:dyDescent="0.3">
      <c r="A143" s="831" t="s">
        <v>1857</v>
      </c>
      <c r="B143" s="832" t="s">
        <v>1647</v>
      </c>
      <c r="C143" s="832" t="s">
        <v>1714</v>
      </c>
      <c r="D143" s="832" t="s">
        <v>1750</v>
      </c>
      <c r="E143" s="832" t="s">
        <v>1751</v>
      </c>
      <c r="F143" s="849"/>
      <c r="G143" s="849"/>
      <c r="H143" s="849"/>
      <c r="I143" s="849"/>
      <c r="J143" s="849"/>
      <c r="K143" s="849"/>
      <c r="L143" s="849"/>
      <c r="M143" s="849"/>
      <c r="N143" s="849">
        <v>2</v>
      </c>
      <c r="O143" s="849">
        <v>5276</v>
      </c>
      <c r="P143" s="837"/>
      <c r="Q143" s="850">
        <v>2638</v>
      </c>
    </row>
    <row r="144" spans="1:17" ht="14.4" customHeight="1" x14ac:dyDescent="0.3">
      <c r="A144" s="831" t="s">
        <v>1857</v>
      </c>
      <c r="B144" s="832" t="s">
        <v>1647</v>
      </c>
      <c r="C144" s="832" t="s">
        <v>1714</v>
      </c>
      <c r="D144" s="832" t="s">
        <v>1752</v>
      </c>
      <c r="E144" s="832" t="s">
        <v>1753</v>
      </c>
      <c r="F144" s="849">
        <v>9</v>
      </c>
      <c r="G144" s="849">
        <v>15858</v>
      </c>
      <c r="H144" s="849">
        <v>1.7378630136986302</v>
      </c>
      <c r="I144" s="849">
        <v>1762</v>
      </c>
      <c r="J144" s="849">
        <v>5</v>
      </c>
      <c r="K144" s="849">
        <v>9125</v>
      </c>
      <c r="L144" s="849">
        <v>1</v>
      </c>
      <c r="M144" s="849">
        <v>1825</v>
      </c>
      <c r="N144" s="849">
        <v>10</v>
      </c>
      <c r="O144" s="849">
        <v>18250</v>
      </c>
      <c r="P144" s="837">
        <v>2</v>
      </c>
      <c r="Q144" s="850">
        <v>1825</v>
      </c>
    </row>
    <row r="145" spans="1:17" ht="14.4" customHeight="1" x14ac:dyDescent="0.3">
      <c r="A145" s="831" t="s">
        <v>1857</v>
      </c>
      <c r="B145" s="832" t="s">
        <v>1647</v>
      </c>
      <c r="C145" s="832" t="s">
        <v>1714</v>
      </c>
      <c r="D145" s="832" t="s">
        <v>1754</v>
      </c>
      <c r="E145" s="832" t="s">
        <v>1755</v>
      </c>
      <c r="F145" s="849">
        <v>2</v>
      </c>
      <c r="G145" s="849">
        <v>826</v>
      </c>
      <c r="H145" s="849">
        <v>1.9254079254079255</v>
      </c>
      <c r="I145" s="849">
        <v>413</v>
      </c>
      <c r="J145" s="849">
        <v>1</v>
      </c>
      <c r="K145" s="849">
        <v>429</v>
      </c>
      <c r="L145" s="849">
        <v>1</v>
      </c>
      <c r="M145" s="849">
        <v>429</v>
      </c>
      <c r="N145" s="849">
        <v>2</v>
      </c>
      <c r="O145" s="849">
        <v>858</v>
      </c>
      <c r="P145" s="837">
        <v>2</v>
      </c>
      <c r="Q145" s="850">
        <v>429</v>
      </c>
    </row>
    <row r="146" spans="1:17" ht="14.4" customHeight="1" x14ac:dyDescent="0.3">
      <c r="A146" s="831" t="s">
        <v>1857</v>
      </c>
      <c r="B146" s="832" t="s">
        <v>1647</v>
      </c>
      <c r="C146" s="832" t="s">
        <v>1714</v>
      </c>
      <c r="D146" s="832" t="s">
        <v>1756</v>
      </c>
      <c r="E146" s="832" t="s">
        <v>1757</v>
      </c>
      <c r="F146" s="849">
        <v>280</v>
      </c>
      <c r="G146" s="849">
        <v>967400</v>
      </c>
      <c r="H146" s="849">
        <v>2.2176273175741348</v>
      </c>
      <c r="I146" s="849">
        <v>3455</v>
      </c>
      <c r="J146" s="849">
        <v>124</v>
      </c>
      <c r="K146" s="849">
        <v>436232</v>
      </c>
      <c r="L146" s="849">
        <v>1</v>
      </c>
      <c r="M146" s="849">
        <v>3518</v>
      </c>
      <c r="N146" s="849">
        <v>85</v>
      </c>
      <c r="O146" s="849">
        <v>299200</v>
      </c>
      <c r="P146" s="837">
        <v>0.68587357186084463</v>
      </c>
      <c r="Q146" s="850">
        <v>3520</v>
      </c>
    </row>
    <row r="147" spans="1:17" ht="14.4" customHeight="1" x14ac:dyDescent="0.3">
      <c r="A147" s="831" t="s">
        <v>1857</v>
      </c>
      <c r="B147" s="832" t="s">
        <v>1647</v>
      </c>
      <c r="C147" s="832" t="s">
        <v>1714</v>
      </c>
      <c r="D147" s="832" t="s">
        <v>1822</v>
      </c>
      <c r="E147" s="832" t="s">
        <v>1823</v>
      </c>
      <c r="F147" s="849">
        <v>12</v>
      </c>
      <c r="G147" s="849">
        <v>172080</v>
      </c>
      <c r="H147" s="849">
        <v>0.91251365482718028</v>
      </c>
      <c r="I147" s="849">
        <v>14340</v>
      </c>
      <c r="J147" s="849">
        <v>13</v>
      </c>
      <c r="K147" s="849">
        <v>188578</v>
      </c>
      <c r="L147" s="849">
        <v>1</v>
      </c>
      <c r="M147" s="849">
        <v>14506</v>
      </c>
      <c r="N147" s="849">
        <v>13</v>
      </c>
      <c r="O147" s="849">
        <v>188591</v>
      </c>
      <c r="P147" s="837">
        <v>1.0000689369915896</v>
      </c>
      <c r="Q147" s="850">
        <v>14507</v>
      </c>
    </row>
    <row r="148" spans="1:17" ht="14.4" customHeight="1" x14ac:dyDescent="0.3">
      <c r="A148" s="831" t="s">
        <v>1857</v>
      </c>
      <c r="B148" s="832" t="s">
        <v>1647</v>
      </c>
      <c r="C148" s="832" t="s">
        <v>1714</v>
      </c>
      <c r="D148" s="832" t="s">
        <v>1764</v>
      </c>
      <c r="E148" s="832" t="s">
        <v>1765</v>
      </c>
      <c r="F148" s="849"/>
      <c r="G148" s="849"/>
      <c r="H148" s="849"/>
      <c r="I148" s="849"/>
      <c r="J148" s="849"/>
      <c r="K148" s="849"/>
      <c r="L148" s="849"/>
      <c r="M148" s="849"/>
      <c r="N148" s="849">
        <v>1</v>
      </c>
      <c r="O148" s="849">
        <v>610</v>
      </c>
      <c r="P148" s="837"/>
      <c r="Q148" s="850">
        <v>610</v>
      </c>
    </row>
    <row r="149" spans="1:17" ht="14.4" customHeight="1" x14ac:dyDescent="0.3">
      <c r="A149" s="831" t="s">
        <v>1857</v>
      </c>
      <c r="B149" s="832" t="s">
        <v>1647</v>
      </c>
      <c r="C149" s="832" t="s">
        <v>1714</v>
      </c>
      <c r="D149" s="832" t="s">
        <v>1772</v>
      </c>
      <c r="E149" s="832" t="s">
        <v>1773</v>
      </c>
      <c r="F149" s="849"/>
      <c r="G149" s="849"/>
      <c r="H149" s="849"/>
      <c r="I149" s="849"/>
      <c r="J149" s="849">
        <v>1</v>
      </c>
      <c r="K149" s="849">
        <v>1342</v>
      </c>
      <c r="L149" s="849">
        <v>1</v>
      </c>
      <c r="M149" s="849">
        <v>1342</v>
      </c>
      <c r="N149" s="849">
        <v>1</v>
      </c>
      <c r="O149" s="849">
        <v>1342</v>
      </c>
      <c r="P149" s="837">
        <v>1</v>
      </c>
      <c r="Q149" s="850">
        <v>1342</v>
      </c>
    </row>
    <row r="150" spans="1:17" ht="14.4" customHeight="1" x14ac:dyDescent="0.3">
      <c r="A150" s="831" t="s">
        <v>1857</v>
      </c>
      <c r="B150" s="832" t="s">
        <v>1647</v>
      </c>
      <c r="C150" s="832" t="s">
        <v>1714</v>
      </c>
      <c r="D150" s="832" t="s">
        <v>1774</v>
      </c>
      <c r="E150" s="832" t="s">
        <v>1775</v>
      </c>
      <c r="F150" s="849">
        <v>1</v>
      </c>
      <c r="G150" s="849">
        <v>490</v>
      </c>
      <c r="H150" s="849"/>
      <c r="I150" s="849">
        <v>490</v>
      </c>
      <c r="J150" s="849"/>
      <c r="K150" s="849"/>
      <c r="L150" s="849"/>
      <c r="M150" s="849"/>
      <c r="N150" s="849"/>
      <c r="O150" s="849"/>
      <c r="P150" s="837"/>
      <c r="Q150" s="850"/>
    </row>
    <row r="151" spans="1:17" ht="14.4" customHeight="1" x14ac:dyDescent="0.3">
      <c r="A151" s="831" t="s">
        <v>1857</v>
      </c>
      <c r="B151" s="832" t="s">
        <v>1647</v>
      </c>
      <c r="C151" s="832" t="s">
        <v>1714</v>
      </c>
      <c r="D151" s="832" t="s">
        <v>1776</v>
      </c>
      <c r="E151" s="832" t="s">
        <v>1777</v>
      </c>
      <c r="F151" s="849">
        <v>1</v>
      </c>
      <c r="G151" s="849">
        <v>2258</v>
      </c>
      <c r="H151" s="849"/>
      <c r="I151" s="849">
        <v>2258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" customHeight="1" x14ac:dyDescent="0.3">
      <c r="A152" s="831" t="s">
        <v>1857</v>
      </c>
      <c r="B152" s="832" t="s">
        <v>1647</v>
      </c>
      <c r="C152" s="832" t="s">
        <v>1714</v>
      </c>
      <c r="D152" s="832" t="s">
        <v>1796</v>
      </c>
      <c r="E152" s="832" t="s">
        <v>1797</v>
      </c>
      <c r="F152" s="849"/>
      <c r="G152" s="849"/>
      <c r="H152" s="849"/>
      <c r="I152" s="849"/>
      <c r="J152" s="849"/>
      <c r="K152" s="849"/>
      <c r="L152" s="849"/>
      <c r="M152" s="849"/>
      <c r="N152" s="849">
        <v>1</v>
      </c>
      <c r="O152" s="849">
        <v>719</v>
      </c>
      <c r="P152" s="837"/>
      <c r="Q152" s="850">
        <v>719</v>
      </c>
    </row>
    <row r="153" spans="1:17" ht="14.4" customHeight="1" x14ac:dyDescent="0.3">
      <c r="A153" s="831" t="s">
        <v>1858</v>
      </c>
      <c r="B153" s="832" t="s">
        <v>1647</v>
      </c>
      <c r="C153" s="832" t="s">
        <v>1648</v>
      </c>
      <c r="D153" s="832" t="s">
        <v>1808</v>
      </c>
      <c r="E153" s="832" t="s">
        <v>759</v>
      </c>
      <c r="F153" s="849"/>
      <c r="G153" s="849"/>
      <c r="H153" s="849"/>
      <c r="I153" s="849"/>
      <c r="J153" s="849"/>
      <c r="K153" s="849"/>
      <c r="L153" s="849"/>
      <c r="M153" s="849"/>
      <c r="N153" s="849">
        <v>1.5499999999999998</v>
      </c>
      <c r="O153" s="849">
        <v>2819.5200000000004</v>
      </c>
      <c r="P153" s="837"/>
      <c r="Q153" s="850">
        <v>1819.045161290323</v>
      </c>
    </row>
    <row r="154" spans="1:17" ht="14.4" customHeight="1" x14ac:dyDescent="0.3">
      <c r="A154" s="831" t="s">
        <v>1858</v>
      </c>
      <c r="B154" s="832" t="s">
        <v>1647</v>
      </c>
      <c r="C154" s="832" t="s">
        <v>1651</v>
      </c>
      <c r="D154" s="832" t="s">
        <v>1810</v>
      </c>
      <c r="E154" s="832" t="s">
        <v>1811</v>
      </c>
      <c r="F154" s="849"/>
      <c r="G154" s="849"/>
      <c r="H154" s="849"/>
      <c r="I154" s="849"/>
      <c r="J154" s="849"/>
      <c r="K154" s="849"/>
      <c r="L154" s="849"/>
      <c r="M154" s="849"/>
      <c r="N154" s="849">
        <v>950</v>
      </c>
      <c r="O154" s="849">
        <v>32157.5</v>
      </c>
      <c r="P154" s="837"/>
      <c r="Q154" s="850">
        <v>33.85</v>
      </c>
    </row>
    <row r="155" spans="1:17" ht="14.4" customHeight="1" x14ac:dyDescent="0.3">
      <c r="A155" s="831" t="s">
        <v>1858</v>
      </c>
      <c r="B155" s="832" t="s">
        <v>1647</v>
      </c>
      <c r="C155" s="832" t="s">
        <v>1714</v>
      </c>
      <c r="D155" s="832" t="s">
        <v>1822</v>
      </c>
      <c r="E155" s="832" t="s">
        <v>1823</v>
      </c>
      <c r="F155" s="849"/>
      <c r="G155" s="849"/>
      <c r="H155" s="849"/>
      <c r="I155" s="849"/>
      <c r="J155" s="849"/>
      <c r="K155" s="849"/>
      <c r="L155" s="849"/>
      <c r="M155" s="849"/>
      <c r="N155" s="849">
        <v>3</v>
      </c>
      <c r="O155" s="849">
        <v>43521</v>
      </c>
      <c r="P155" s="837"/>
      <c r="Q155" s="850">
        <v>14507</v>
      </c>
    </row>
    <row r="156" spans="1:17" ht="14.4" customHeight="1" x14ac:dyDescent="0.3">
      <c r="A156" s="831" t="s">
        <v>1646</v>
      </c>
      <c r="B156" s="832" t="s">
        <v>1647</v>
      </c>
      <c r="C156" s="832" t="s">
        <v>1648</v>
      </c>
      <c r="D156" s="832" t="s">
        <v>1804</v>
      </c>
      <c r="E156" s="832" t="s">
        <v>755</v>
      </c>
      <c r="F156" s="849"/>
      <c r="G156" s="849"/>
      <c r="H156" s="849"/>
      <c r="I156" s="849"/>
      <c r="J156" s="849"/>
      <c r="K156" s="849"/>
      <c r="L156" s="849"/>
      <c r="M156" s="849"/>
      <c r="N156" s="849">
        <v>0.45</v>
      </c>
      <c r="O156" s="849">
        <v>904.34</v>
      </c>
      <c r="P156" s="837"/>
      <c r="Q156" s="850">
        <v>2009.6444444444444</v>
      </c>
    </row>
    <row r="157" spans="1:17" ht="14.4" customHeight="1" x14ac:dyDescent="0.3">
      <c r="A157" s="831" t="s">
        <v>1646</v>
      </c>
      <c r="B157" s="832" t="s">
        <v>1647</v>
      </c>
      <c r="C157" s="832" t="s">
        <v>1648</v>
      </c>
      <c r="D157" s="832" t="s">
        <v>1807</v>
      </c>
      <c r="E157" s="832" t="s">
        <v>759</v>
      </c>
      <c r="F157" s="849"/>
      <c r="G157" s="849"/>
      <c r="H157" s="849"/>
      <c r="I157" s="849"/>
      <c r="J157" s="849">
        <v>0.02</v>
      </c>
      <c r="K157" s="849">
        <v>177.08</v>
      </c>
      <c r="L157" s="849">
        <v>1</v>
      </c>
      <c r="M157" s="849">
        <v>8854</v>
      </c>
      <c r="N157" s="849"/>
      <c r="O157" s="849"/>
      <c r="P157" s="837"/>
      <c r="Q157" s="850"/>
    </row>
    <row r="158" spans="1:17" ht="14.4" customHeight="1" x14ac:dyDescent="0.3">
      <c r="A158" s="831" t="s">
        <v>1646</v>
      </c>
      <c r="B158" s="832" t="s">
        <v>1647</v>
      </c>
      <c r="C158" s="832" t="s">
        <v>1648</v>
      </c>
      <c r="D158" s="832" t="s">
        <v>1808</v>
      </c>
      <c r="E158" s="832" t="s">
        <v>759</v>
      </c>
      <c r="F158" s="849"/>
      <c r="G158" s="849"/>
      <c r="H158" s="849"/>
      <c r="I158" s="849"/>
      <c r="J158" s="849">
        <v>1</v>
      </c>
      <c r="K158" s="849">
        <v>1794.92</v>
      </c>
      <c r="L158" s="849">
        <v>1</v>
      </c>
      <c r="M158" s="849">
        <v>1794.92</v>
      </c>
      <c r="N158" s="849">
        <v>0.25</v>
      </c>
      <c r="O158" s="849">
        <v>454.76</v>
      </c>
      <c r="P158" s="837">
        <v>0.25335948120250484</v>
      </c>
      <c r="Q158" s="850">
        <v>1819.04</v>
      </c>
    </row>
    <row r="159" spans="1:17" ht="14.4" customHeight="1" x14ac:dyDescent="0.3">
      <c r="A159" s="831" t="s">
        <v>1646</v>
      </c>
      <c r="B159" s="832" t="s">
        <v>1647</v>
      </c>
      <c r="C159" s="832" t="s">
        <v>1648</v>
      </c>
      <c r="D159" s="832" t="s">
        <v>1809</v>
      </c>
      <c r="E159" s="832" t="s">
        <v>757</v>
      </c>
      <c r="F159" s="849"/>
      <c r="G159" s="849"/>
      <c r="H159" s="849"/>
      <c r="I159" s="849"/>
      <c r="J159" s="849"/>
      <c r="K159" s="849"/>
      <c r="L159" s="849"/>
      <c r="M159" s="849"/>
      <c r="N159" s="849">
        <v>0.05</v>
      </c>
      <c r="O159" s="849">
        <v>45.19</v>
      </c>
      <c r="P159" s="837"/>
      <c r="Q159" s="850">
        <v>903.8</v>
      </c>
    </row>
    <row r="160" spans="1:17" ht="14.4" customHeight="1" x14ac:dyDescent="0.3">
      <c r="A160" s="831" t="s">
        <v>1646</v>
      </c>
      <c r="B160" s="832" t="s">
        <v>1647</v>
      </c>
      <c r="C160" s="832" t="s">
        <v>1651</v>
      </c>
      <c r="D160" s="832" t="s">
        <v>1687</v>
      </c>
      <c r="E160" s="832" t="s">
        <v>1688</v>
      </c>
      <c r="F160" s="849"/>
      <c r="G160" s="849"/>
      <c r="H160" s="849"/>
      <c r="I160" s="849"/>
      <c r="J160" s="849">
        <v>626</v>
      </c>
      <c r="K160" s="849">
        <v>2140.92</v>
      </c>
      <c r="L160" s="849">
        <v>1</v>
      </c>
      <c r="M160" s="849">
        <v>3.42</v>
      </c>
      <c r="N160" s="849"/>
      <c r="O160" s="849"/>
      <c r="P160" s="837"/>
      <c r="Q160" s="850"/>
    </row>
    <row r="161" spans="1:17" ht="14.4" customHeight="1" x14ac:dyDescent="0.3">
      <c r="A161" s="831" t="s">
        <v>1646</v>
      </c>
      <c r="B161" s="832" t="s">
        <v>1647</v>
      </c>
      <c r="C161" s="832" t="s">
        <v>1651</v>
      </c>
      <c r="D161" s="832" t="s">
        <v>1810</v>
      </c>
      <c r="E161" s="832" t="s">
        <v>1811</v>
      </c>
      <c r="F161" s="849"/>
      <c r="G161" s="849"/>
      <c r="H161" s="849"/>
      <c r="I161" s="849"/>
      <c r="J161" s="849">
        <v>544</v>
      </c>
      <c r="K161" s="849">
        <v>17960.86</v>
      </c>
      <c r="L161" s="849">
        <v>1</v>
      </c>
      <c r="M161" s="849">
        <v>33.016286764705882</v>
      </c>
      <c r="N161" s="849">
        <v>457</v>
      </c>
      <c r="O161" s="849">
        <v>15260.29</v>
      </c>
      <c r="P161" s="837">
        <v>0.84964138688236535</v>
      </c>
      <c r="Q161" s="850">
        <v>33.392319474835887</v>
      </c>
    </row>
    <row r="162" spans="1:17" ht="14.4" customHeight="1" x14ac:dyDescent="0.3">
      <c r="A162" s="831" t="s">
        <v>1646</v>
      </c>
      <c r="B162" s="832" t="s">
        <v>1647</v>
      </c>
      <c r="C162" s="832" t="s">
        <v>1651</v>
      </c>
      <c r="D162" s="832" t="s">
        <v>1814</v>
      </c>
      <c r="E162" s="832" t="s">
        <v>1816</v>
      </c>
      <c r="F162" s="849"/>
      <c r="G162" s="849"/>
      <c r="H162" s="849"/>
      <c r="I162" s="849"/>
      <c r="J162" s="849"/>
      <c r="K162" s="849"/>
      <c r="L162" s="849"/>
      <c r="M162" s="849"/>
      <c r="N162" s="849">
        <v>114</v>
      </c>
      <c r="O162" s="849">
        <v>6511.68</v>
      </c>
      <c r="P162" s="837"/>
      <c r="Q162" s="850">
        <v>57.120000000000005</v>
      </c>
    </row>
    <row r="163" spans="1:17" ht="14.4" customHeight="1" x14ac:dyDescent="0.3">
      <c r="A163" s="831" t="s">
        <v>1646</v>
      </c>
      <c r="B163" s="832" t="s">
        <v>1647</v>
      </c>
      <c r="C163" s="832" t="s">
        <v>1714</v>
      </c>
      <c r="D163" s="832" t="s">
        <v>1715</v>
      </c>
      <c r="E163" s="832" t="s">
        <v>1716</v>
      </c>
      <c r="F163" s="849">
        <v>1</v>
      </c>
      <c r="G163" s="849">
        <v>35</v>
      </c>
      <c r="H163" s="849"/>
      <c r="I163" s="849">
        <v>35</v>
      </c>
      <c r="J163" s="849"/>
      <c r="K163" s="849"/>
      <c r="L163" s="849"/>
      <c r="M163" s="849"/>
      <c r="N163" s="849"/>
      <c r="O163" s="849"/>
      <c r="P163" s="837"/>
      <c r="Q163" s="850"/>
    </row>
    <row r="164" spans="1:17" ht="14.4" customHeight="1" x14ac:dyDescent="0.3">
      <c r="A164" s="831" t="s">
        <v>1646</v>
      </c>
      <c r="B164" s="832" t="s">
        <v>1647</v>
      </c>
      <c r="C164" s="832" t="s">
        <v>1714</v>
      </c>
      <c r="D164" s="832" t="s">
        <v>1752</v>
      </c>
      <c r="E164" s="832" t="s">
        <v>1753</v>
      </c>
      <c r="F164" s="849"/>
      <c r="G164" s="849"/>
      <c r="H164" s="849"/>
      <c r="I164" s="849"/>
      <c r="J164" s="849">
        <v>2</v>
      </c>
      <c r="K164" s="849">
        <v>3650</v>
      </c>
      <c r="L164" s="849">
        <v>1</v>
      </c>
      <c r="M164" s="849">
        <v>1825</v>
      </c>
      <c r="N164" s="849"/>
      <c r="O164" s="849"/>
      <c r="P164" s="837"/>
      <c r="Q164" s="850"/>
    </row>
    <row r="165" spans="1:17" ht="14.4" customHeight="1" x14ac:dyDescent="0.3">
      <c r="A165" s="831" t="s">
        <v>1646</v>
      </c>
      <c r="B165" s="832" t="s">
        <v>1647</v>
      </c>
      <c r="C165" s="832" t="s">
        <v>1714</v>
      </c>
      <c r="D165" s="832" t="s">
        <v>1820</v>
      </c>
      <c r="E165" s="832" t="s">
        <v>1821</v>
      </c>
      <c r="F165" s="849"/>
      <c r="G165" s="849"/>
      <c r="H165" s="849"/>
      <c r="I165" s="849"/>
      <c r="J165" s="849"/>
      <c r="K165" s="849"/>
      <c r="L165" s="849"/>
      <c r="M165" s="849"/>
      <c r="N165" s="849">
        <v>1</v>
      </c>
      <c r="O165" s="849">
        <v>8595</v>
      </c>
      <c r="P165" s="837"/>
      <c r="Q165" s="850">
        <v>8595</v>
      </c>
    </row>
    <row r="166" spans="1:17" ht="14.4" customHeight="1" x14ac:dyDescent="0.3">
      <c r="A166" s="831" t="s">
        <v>1646</v>
      </c>
      <c r="B166" s="832" t="s">
        <v>1647</v>
      </c>
      <c r="C166" s="832" t="s">
        <v>1714</v>
      </c>
      <c r="D166" s="832" t="s">
        <v>1822</v>
      </c>
      <c r="E166" s="832" t="s">
        <v>1823</v>
      </c>
      <c r="F166" s="849"/>
      <c r="G166" s="849"/>
      <c r="H166" s="849"/>
      <c r="I166" s="849"/>
      <c r="J166" s="849">
        <v>2</v>
      </c>
      <c r="K166" s="849">
        <v>29012</v>
      </c>
      <c r="L166" s="849">
        <v>1</v>
      </c>
      <c r="M166" s="849">
        <v>14506</v>
      </c>
      <c r="N166" s="849">
        <v>3</v>
      </c>
      <c r="O166" s="849">
        <v>43521</v>
      </c>
      <c r="P166" s="837">
        <v>1.5001034054873845</v>
      </c>
      <c r="Q166" s="850">
        <v>14507</v>
      </c>
    </row>
    <row r="167" spans="1:17" ht="14.4" customHeight="1" x14ac:dyDescent="0.3">
      <c r="A167" s="831" t="s">
        <v>1646</v>
      </c>
      <c r="B167" s="832" t="s">
        <v>1647</v>
      </c>
      <c r="C167" s="832" t="s">
        <v>1714</v>
      </c>
      <c r="D167" s="832" t="s">
        <v>1772</v>
      </c>
      <c r="E167" s="832" t="s">
        <v>1773</v>
      </c>
      <c r="F167" s="849"/>
      <c r="G167" s="849"/>
      <c r="H167" s="849"/>
      <c r="I167" s="849"/>
      <c r="J167" s="849">
        <v>1</v>
      </c>
      <c r="K167" s="849">
        <v>1342</v>
      </c>
      <c r="L167" s="849">
        <v>1</v>
      </c>
      <c r="M167" s="849">
        <v>1342</v>
      </c>
      <c r="N167" s="849"/>
      <c r="O167" s="849"/>
      <c r="P167" s="837"/>
      <c r="Q167" s="850"/>
    </row>
    <row r="168" spans="1:17" ht="14.4" customHeight="1" x14ac:dyDescent="0.3">
      <c r="A168" s="831" t="s">
        <v>1859</v>
      </c>
      <c r="B168" s="832" t="s">
        <v>1647</v>
      </c>
      <c r="C168" s="832" t="s">
        <v>1648</v>
      </c>
      <c r="D168" s="832" t="s">
        <v>1808</v>
      </c>
      <c r="E168" s="832" t="s">
        <v>759</v>
      </c>
      <c r="F168" s="849">
        <v>0.5</v>
      </c>
      <c r="G168" s="849">
        <v>885.4</v>
      </c>
      <c r="H168" s="849"/>
      <c r="I168" s="849">
        <v>1770.8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1859</v>
      </c>
      <c r="B169" s="832" t="s">
        <v>1647</v>
      </c>
      <c r="C169" s="832" t="s">
        <v>1651</v>
      </c>
      <c r="D169" s="832" t="s">
        <v>1656</v>
      </c>
      <c r="E169" s="832" t="s">
        <v>1657</v>
      </c>
      <c r="F169" s="849">
        <v>180</v>
      </c>
      <c r="G169" s="849">
        <v>957.6</v>
      </c>
      <c r="H169" s="849"/>
      <c r="I169" s="849">
        <v>5.32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" customHeight="1" x14ac:dyDescent="0.3">
      <c r="A170" s="831" t="s">
        <v>1859</v>
      </c>
      <c r="B170" s="832" t="s">
        <v>1647</v>
      </c>
      <c r="C170" s="832" t="s">
        <v>1651</v>
      </c>
      <c r="D170" s="832" t="s">
        <v>1810</v>
      </c>
      <c r="E170" s="832" t="s">
        <v>1811</v>
      </c>
      <c r="F170" s="849">
        <v>833</v>
      </c>
      <c r="G170" s="849">
        <v>27947.15</v>
      </c>
      <c r="H170" s="849"/>
      <c r="I170" s="849">
        <v>33.550000000000004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1859</v>
      </c>
      <c r="B171" s="832" t="s">
        <v>1647</v>
      </c>
      <c r="C171" s="832" t="s">
        <v>1817</v>
      </c>
      <c r="D171" s="832" t="s">
        <v>1818</v>
      </c>
      <c r="E171" s="832" t="s">
        <v>1819</v>
      </c>
      <c r="F171" s="849">
        <v>1</v>
      </c>
      <c r="G171" s="849">
        <v>884.32</v>
      </c>
      <c r="H171" s="849"/>
      <c r="I171" s="849">
        <v>884.32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1859</v>
      </c>
      <c r="B172" s="832" t="s">
        <v>1647</v>
      </c>
      <c r="C172" s="832" t="s">
        <v>1714</v>
      </c>
      <c r="D172" s="832" t="s">
        <v>1750</v>
      </c>
      <c r="E172" s="832" t="s">
        <v>1751</v>
      </c>
      <c r="F172" s="849"/>
      <c r="G172" s="849"/>
      <c r="H172" s="849"/>
      <c r="I172" s="849"/>
      <c r="J172" s="849"/>
      <c r="K172" s="849"/>
      <c r="L172" s="849"/>
      <c r="M172" s="849"/>
      <c r="N172" s="849">
        <v>1</v>
      </c>
      <c r="O172" s="849">
        <v>2638</v>
      </c>
      <c r="P172" s="837"/>
      <c r="Q172" s="850">
        <v>2638</v>
      </c>
    </row>
    <row r="173" spans="1:17" ht="14.4" customHeight="1" x14ac:dyDescent="0.3">
      <c r="A173" s="831" t="s">
        <v>1859</v>
      </c>
      <c r="B173" s="832" t="s">
        <v>1647</v>
      </c>
      <c r="C173" s="832" t="s">
        <v>1714</v>
      </c>
      <c r="D173" s="832" t="s">
        <v>1752</v>
      </c>
      <c r="E173" s="832" t="s">
        <v>1753</v>
      </c>
      <c r="F173" s="849">
        <v>1</v>
      </c>
      <c r="G173" s="849">
        <v>1762</v>
      </c>
      <c r="H173" s="849"/>
      <c r="I173" s="849">
        <v>1762</v>
      </c>
      <c r="J173" s="849"/>
      <c r="K173" s="849"/>
      <c r="L173" s="849"/>
      <c r="M173" s="849"/>
      <c r="N173" s="849">
        <v>2</v>
      </c>
      <c r="O173" s="849">
        <v>3650</v>
      </c>
      <c r="P173" s="837"/>
      <c r="Q173" s="850">
        <v>1825</v>
      </c>
    </row>
    <row r="174" spans="1:17" ht="14.4" customHeight="1" x14ac:dyDescent="0.3">
      <c r="A174" s="831" t="s">
        <v>1859</v>
      </c>
      <c r="B174" s="832" t="s">
        <v>1647</v>
      </c>
      <c r="C174" s="832" t="s">
        <v>1714</v>
      </c>
      <c r="D174" s="832" t="s">
        <v>1754</v>
      </c>
      <c r="E174" s="832" t="s">
        <v>1755</v>
      </c>
      <c r="F174" s="849"/>
      <c r="G174" s="849"/>
      <c r="H174" s="849"/>
      <c r="I174" s="849"/>
      <c r="J174" s="849"/>
      <c r="K174" s="849"/>
      <c r="L174" s="849"/>
      <c r="M174" s="849"/>
      <c r="N174" s="849">
        <v>1</v>
      </c>
      <c r="O174" s="849">
        <v>429</v>
      </c>
      <c r="P174" s="837"/>
      <c r="Q174" s="850">
        <v>429</v>
      </c>
    </row>
    <row r="175" spans="1:17" ht="14.4" customHeight="1" x14ac:dyDescent="0.3">
      <c r="A175" s="831" t="s">
        <v>1859</v>
      </c>
      <c r="B175" s="832" t="s">
        <v>1647</v>
      </c>
      <c r="C175" s="832" t="s">
        <v>1714</v>
      </c>
      <c r="D175" s="832" t="s">
        <v>1822</v>
      </c>
      <c r="E175" s="832" t="s">
        <v>1823</v>
      </c>
      <c r="F175" s="849">
        <v>2</v>
      </c>
      <c r="G175" s="849">
        <v>28680</v>
      </c>
      <c r="H175" s="849"/>
      <c r="I175" s="849">
        <v>14340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1859</v>
      </c>
      <c r="B176" s="832" t="s">
        <v>1647</v>
      </c>
      <c r="C176" s="832" t="s">
        <v>1714</v>
      </c>
      <c r="D176" s="832" t="s">
        <v>1774</v>
      </c>
      <c r="E176" s="832" t="s">
        <v>1775</v>
      </c>
      <c r="F176" s="849">
        <v>1</v>
      </c>
      <c r="G176" s="849">
        <v>490</v>
      </c>
      <c r="H176" s="849"/>
      <c r="I176" s="849">
        <v>490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1859</v>
      </c>
      <c r="B177" s="832" t="s">
        <v>1647</v>
      </c>
      <c r="C177" s="832" t="s">
        <v>1714</v>
      </c>
      <c r="D177" s="832" t="s">
        <v>1796</v>
      </c>
      <c r="E177" s="832" t="s">
        <v>1797</v>
      </c>
      <c r="F177" s="849"/>
      <c r="G177" s="849"/>
      <c r="H177" s="849"/>
      <c r="I177" s="849"/>
      <c r="J177" s="849"/>
      <c r="K177" s="849"/>
      <c r="L177" s="849"/>
      <c r="M177" s="849"/>
      <c r="N177" s="849">
        <v>1</v>
      </c>
      <c r="O177" s="849">
        <v>719</v>
      </c>
      <c r="P177" s="837"/>
      <c r="Q177" s="850">
        <v>719</v>
      </c>
    </row>
    <row r="178" spans="1:17" ht="14.4" customHeight="1" x14ac:dyDescent="0.3">
      <c r="A178" s="831" t="s">
        <v>1860</v>
      </c>
      <c r="B178" s="832" t="s">
        <v>1647</v>
      </c>
      <c r="C178" s="832" t="s">
        <v>1648</v>
      </c>
      <c r="D178" s="832" t="s">
        <v>1808</v>
      </c>
      <c r="E178" s="832" t="s">
        <v>759</v>
      </c>
      <c r="F178" s="849">
        <v>0.45</v>
      </c>
      <c r="G178" s="849">
        <v>796.86</v>
      </c>
      <c r="H178" s="849">
        <v>0.33033341762391755</v>
      </c>
      <c r="I178" s="849">
        <v>1770.8</v>
      </c>
      <c r="J178" s="849">
        <v>1.35</v>
      </c>
      <c r="K178" s="849">
        <v>2412.29</v>
      </c>
      <c r="L178" s="849">
        <v>1</v>
      </c>
      <c r="M178" s="849">
        <v>1786.8814814814814</v>
      </c>
      <c r="N178" s="849">
        <v>2.1</v>
      </c>
      <c r="O178" s="849">
        <v>3819.99</v>
      </c>
      <c r="P178" s="837">
        <v>1.5835533870305809</v>
      </c>
      <c r="Q178" s="850">
        <v>1819.042857142857</v>
      </c>
    </row>
    <row r="179" spans="1:17" ht="14.4" customHeight="1" x14ac:dyDescent="0.3">
      <c r="A179" s="831" t="s">
        <v>1860</v>
      </c>
      <c r="B179" s="832" t="s">
        <v>1647</v>
      </c>
      <c r="C179" s="832" t="s">
        <v>1648</v>
      </c>
      <c r="D179" s="832" t="s">
        <v>1809</v>
      </c>
      <c r="E179" s="832" t="s">
        <v>757</v>
      </c>
      <c r="F179" s="849">
        <v>0.05</v>
      </c>
      <c r="G179" s="849">
        <v>45.19</v>
      </c>
      <c r="H179" s="849">
        <v>1</v>
      </c>
      <c r="I179" s="849">
        <v>903.8</v>
      </c>
      <c r="J179" s="849">
        <v>0.05</v>
      </c>
      <c r="K179" s="849">
        <v>45.19</v>
      </c>
      <c r="L179" s="849">
        <v>1</v>
      </c>
      <c r="M179" s="849">
        <v>903.8</v>
      </c>
      <c r="N179" s="849">
        <v>0.1</v>
      </c>
      <c r="O179" s="849">
        <v>90.38</v>
      </c>
      <c r="P179" s="837">
        <v>2</v>
      </c>
      <c r="Q179" s="850">
        <v>903.8</v>
      </c>
    </row>
    <row r="180" spans="1:17" ht="14.4" customHeight="1" x14ac:dyDescent="0.3">
      <c r="A180" s="831" t="s">
        <v>1860</v>
      </c>
      <c r="B180" s="832" t="s">
        <v>1647</v>
      </c>
      <c r="C180" s="832" t="s">
        <v>1651</v>
      </c>
      <c r="D180" s="832" t="s">
        <v>1656</v>
      </c>
      <c r="E180" s="832" t="s">
        <v>1657</v>
      </c>
      <c r="F180" s="849">
        <v>230</v>
      </c>
      <c r="G180" s="849">
        <v>1223.5999999999999</v>
      </c>
      <c r="H180" s="849">
        <v>1.2049236829148202</v>
      </c>
      <c r="I180" s="849">
        <v>5.3199999999999994</v>
      </c>
      <c r="J180" s="849">
        <v>190</v>
      </c>
      <c r="K180" s="849">
        <v>1015.5</v>
      </c>
      <c r="L180" s="849">
        <v>1</v>
      </c>
      <c r="M180" s="849">
        <v>5.344736842105263</v>
      </c>
      <c r="N180" s="849">
        <v>964</v>
      </c>
      <c r="O180" s="849">
        <v>6585.34</v>
      </c>
      <c r="P180" s="837">
        <v>6.4848252092565239</v>
      </c>
      <c r="Q180" s="850">
        <v>6.8312655601659751</v>
      </c>
    </row>
    <row r="181" spans="1:17" ht="14.4" customHeight="1" x14ac:dyDescent="0.3">
      <c r="A181" s="831" t="s">
        <v>1860</v>
      </c>
      <c r="B181" s="832" t="s">
        <v>1647</v>
      </c>
      <c r="C181" s="832" t="s">
        <v>1651</v>
      </c>
      <c r="D181" s="832" t="s">
        <v>1683</v>
      </c>
      <c r="E181" s="832" t="s">
        <v>1684</v>
      </c>
      <c r="F181" s="849">
        <v>1</v>
      </c>
      <c r="G181" s="849">
        <v>2193.58</v>
      </c>
      <c r="H181" s="849"/>
      <c r="I181" s="849">
        <v>2193.58</v>
      </c>
      <c r="J181" s="849"/>
      <c r="K181" s="849"/>
      <c r="L181" s="849"/>
      <c r="M181" s="849"/>
      <c r="N181" s="849">
        <v>2</v>
      </c>
      <c r="O181" s="849">
        <v>4014.54</v>
      </c>
      <c r="P181" s="837"/>
      <c r="Q181" s="850">
        <v>2007.27</v>
      </c>
    </row>
    <row r="182" spans="1:17" ht="14.4" customHeight="1" x14ac:dyDescent="0.3">
      <c r="A182" s="831" t="s">
        <v>1860</v>
      </c>
      <c r="B182" s="832" t="s">
        <v>1647</v>
      </c>
      <c r="C182" s="832" t="s">
        <v>1651</v>
      </c>
      <c r="D182" s="832" t="s">
        <v>1810</v>
      </c>
      <c r="E182" s="832" t="s">
        <v>1811</v>
      </c>
      <c r="F182" s="849">
        <v>442</v>
      </c>
      <c r="G182" s="849">
        <v>14829.1</v>
      </c>
      <c r="H182" s="849">
        <v>0.62474353627144918</v>
      </c>
      <c r="I182" s="849">
        <v>33.550000000000004</v>
      </c>
      <c r="J182" s="849">
        <v>719</v>
      </c>
      <c r="K182" s="849">
        <v>23736.300000000003</v>
      </c>
      <c r="L182" s="849">
        <v>1</v>
      </c>
      <c r="M182" s="849">
        <v>33.01293463143255</v>
      </c>
      <c r="N182" s="849">
        <v>1107</v>
      </c>
      <c r="O182" s="849">
        <v>37361.83</v>
      </c>
      <c r="P182" s="837">
        <v>1.5740376554054338</v>
      </c>
      <c r="Q182" s="850">
        <v>33.750523938572719</v>
      </c>
    </row>
    <row r="183" spans="1:17" ht="14.4" customHeight="1" x14ac:dyDescent="0.3">
      <c r="A183" s="831" t="s">
        <v>1860</v>
      </c>
      <c r="B183" s="832" t="s">
        <v>1647</v>
      </c>
      <c r="C183" s="832" t="s">
        <v>1651</v>
      </c>
      <c r="D183" s="832" t="s">
        <v>1699</v>
      </c>
      <c r="E183" s="832" t="s">
        <v>1700</v>
      </c>
      <c r="F183" s="849">
        <v>50</v>
      </c>
      <c r="G183" s="849">
        <v>1012</v>
      </c>
      <c r="H183" s="849"/>
      <c r="I183" s="849">
        <v>20.239999999999998</v>
      </c>
      <c r="J183" s="849"/>
      <c r="K183" s="849"/>
      <c r="L183" s="849"/>
      <c r="M183" s="849"/>
      <c r="N183" s="849">
        <v>1850</v>
      </c>
      <c r="O183" s="849">
        <v>37857.5</v>
      </c>
      <c r="P183" s="837"/>
      <c r="Q183" s="850">
        <v>20.463513513513515</v>
      </c>
    </row>
    <row r="184" spans="1:17" ht="14.4" customHeight="1" x14ac:dyDescent="0.3">
      <c r="A184" s="831" t="s">
        <v>1860</v>
      </c>
      <c r="B184" s="832" t="s">
        <v>1647</v>
      </c>
      <c r="C184" s="832" t="s">
        <v>1817</v>
      </c>
      <c r="D184" s="832" t="s">
        <v>1818</v>
      </c>
      <c r="E184" s="832" t="s">
        <v>1819</v>
      </c>
      <c r="F184" s="849">
        <v>1</v>
      </c>
      <c r="G184" s="849">
        <v>884.32</v>
      </c>
      <c r="H184" s="849"/>
      <c r="I184" s="849">
        <v>884.32</v>
      </c>
      <c r="J184" s="849"/>
      <c r="K184" s="849"/>
      <c r="L184" s="849"/>
      <c r="M184" s="849"/>
      <c r="N184" s="849"/>
      <c r="O184" s="849"/>
      <c r="P184" s="837"/>
      <c r="Q184" s="850"/>
    </row>
    <row r="185" spans="1:17" ht="14.4" customHeight="1" x14ac:dyDescent="0.3">
      <c r="A185" s="831" t="s">
        <v>1860</v>
      </c>
      <c r="B185" s="832" t="s">
        <v>1647</v>
      </c>
      <c r="C185" s="832" t="s">
        <v>1714</v>
      </c>
      <c r="D185" s="832" t="s">
        <v>1719</v>
      </c>
      <c r="E185" s="832" t="s">
        <v>1720</v>
      </c>
      <c r="F185" s="849"/>
      <c r="G185" s="849"/>
      <c r="H185" s="849"/>
      <c r="I185" s="849"/>
      <c r="J185" s="849"/>
      <c r="K185" s="849"/>
      <c r="L185" s="849"/>
      <c r="M185" s="849"/>
      <c r="N185" s="849">
        <v>1</v>
      </c>
      <c r="O185" s="849">
        <v>177</v>
      </c>
      <c r="P185" s="837"/>
      <c r="Q185" s="850">
        <v>177</v>
      </c>
    </row>
    <row r="186" spans="1:17" ht="14.4" customHeight="1" x14ac:dyDescent="0.3">
      <c r="A186" s="831" t="s">
        <v>1860</v>
      </c>
      <c r="B186" s="832" t="s">
        <v>1647</v>
      </c>
      <c r="C186" s="832" t="s">
        <v>1714</v>
      </c>
      <c r="D186" s="832" t="s">
        <v>1746</v>
      </c>
      <c r="E186" s="832" t="s">
        <v>1747</v>
      </c>
      <c r="F186" s="849">
        <v>1</v>
      </c>
      <c r="G186" s="849">
        <v>658</v>
      </c>
      <c r="H186" s="849"/>
      <c r="I186" s="849">
        <v>658</v>
      </c>
      <c r="J186" s="849"/>
      <c r="K186" s="849"/>
      <c r="L186" s="849"/>
      <c r="M186" s="849"/>
      <c r="N186" s="849">
        <v>2</v>
      </c>
      <c r="O186" s="849">
        <v>1364</v>
      </c>
      <c r="P186" s="837"/>
      <c r="Q186" s="850">
        <v>682</v>
      </c>
    </row>
    <row r="187" spans="1:17" ht="14.4" customHeight="1" x14ac:dyDescent="0.3">
      <c r="A187" s="831" t="s">
        <v>1860</v>
      </c>
      <c r="B187" s="832" t="s">
        <v>1647</v>
      </c>
      <c r="C187" s="832" t="s">
        <v>1714</v>
      </c>
      <c r="D187" s="832" t="s">
        <v>1752</v>
      </c>
      <c r="E187" s="832" t="s">
        <v>1753</v>
      </c>
      <c r="F187" s="849">
        <v>1</v>
      </c>
      <c r="G187" s="849">
        <v>1762</v>
      </c>
      <c r="H187" s="849">
        <v>0.96547945205479457</v>
      </c>
      <c r="I187" s="849">
        <v>1762</v>
      </c>
      <c r="J187" s="849">
        <v>1</v>
      </c>
      <c r="K187" s="849">
        <v>1825</v>
      </c>
      <c r="L187" s="849">
        <v>1</v>
      </c>
      <c r="M187" s="849">
        <v>1825</v>
      </c>
      <c r="N187" s="849">
        <v>12</v>
      </c>
      <c r="O187" s="849">
        <v>21900</v>
      </c>
      <c r="P187" s="837">
        <v>12</v>
      </c>
      <c r="Q187" s="850">
        <v>1825</v>
      </c>
    </row>
    <row r="188" spans="1:17" ht="14.4" customHeight="1" x14ac:dyDescent="0.3">
      <c r="A188" s="831" t="s">
        <v>1860</v>
      </c>
      <c r="B188" s="832" t="s">
        <v>1647</v>
      </c>
      <c r="C188" s="832" t="s">
        <v>1714</v>
      </c>
      <c r="D188" s="832" t="s">
        <v>1756</v>
      </c>
      <c r="E188" s="832" t="s">
        <v>1757</v>
      </c>
      <c r="F188" s="849">
        <v>1</v>
      </c>
      <c r="G188" s="849">
        <v>3455</v>
      </c>
      <c r="H188" s="849"/>
      <c r="I188" s="849">
        <v>3455</v>
      </c>
      <c r="J188" s="849"/>
      <c r="K188" s="849"/>
      <c r="L188" s="849"/>
      <c r="M188" s="849"/>
      <c r="N188" s="849">
        <v>13</v>
      </c>
      <c r="O188" s="849">
        <v>45760</v>
      </c>
      <c r="P188" s="837"/>
      <c r="Q188" s="850">
        <v>3520</v>
      </c>
    </row>
    <row r="189" spans="1:17" ht="14.4" customHeight="1" x14ac:dyDescent="0.3">
      <c r="A189" s="831" t="s">
        <v>1860</v>
      </c>
      <c r="B189" s="832" t="s">
        <v>1647</v>
      </c>
      <c r="C189" s="832" t="s">
        <v>1714</v>
      </c>
      <c r="D189" s="832" t="s">
        <v>1822</v>
      </c>
      <c r="E189" s="832" t="s">
        <v>1823</v>
      </c>
      <c r="F189" s="849">
        <v>1</v>
      </c>
      <c r="G189" s="849">
        <v>14340</v>
      </c>
      <c r="H189" s="849">
        <v>0.32951881979870401</v>
      </c>
      <c r="I189" s="849">
        <v>14340</v>
      </c>
      <c r="J189" s="849">
        <v>3</v>
      </c>
      <c r="K189" s="849">
        <v>43518</v>
      </c>
      <c r="L189" s="849">
        <v>1</v>
      </c>
      <c r="M189" s="849">
        <v>14506</v>
      </c>
      <c r="N189" s="849">
        <v>5</v>
      </c>
      <c r="O189" s="849">
        <v>72535</v>
      </c>
      <c r="P189" s="837">
        <v>1.6667815616526496</v>
      </c>
      <c r="Q189" s="850">
        <v>14507</v>
      </c>
    </row>
    <row r="190" spans="1:17" ht="14.4" customHeight="1" x14ac:dyDescent="0.3">
      <c r="A190" s="831" t="s">
        <v>1860</v>
      </c>
      <c r="B190" s="832" t="s">
        <v>1647</v>
      </c>
      <c r="C190" s="832" t="s">
        <v>1714</v>
      </c>
      <c r="D190" s="832" t="s">
        <v>1774</v>
      </c>
      <c r="E190" s="832" t="s">
        <v>1775</v>
      </c>
      <c r="F190" s="849">
        <v>2</v>
      </c>
      <c r="G190" s="849">
        <v>980</v>
      </c>
      <c r="H190" s="849">
        <v>0.96267190569744598</v>
      </c>
      <c r="I190" s="849">
        <v>490</v>
      </c>
      <c r="J190" s="849">
        <v>2</v>
      </c>
      <c r="K190" s="849">
        <v>1018</v>
      </c>
      <c r="L190" s="849">
        <v>1</v>
      </c>
      <c r="M190" s="849">
        <v>509</v>
      </c>
      <c r="N190" s="849">
        <v>9</v>
      </c>
      <c r="O190" s="849">
        <v>4581</v>
      </c>
      <c r="P190" s="837">
        <v>4.5</v>
      </c>
      <c r="Q190" s="850">
        <v>509</v>
      </c>
    </row>
    <row r="191" spans="1:17" ht="14.4" customHeight="1" x14ac:dyDescent="0.3">
      <c r="A191" s="831" t="s">
        <v>1861</v>
      </c>
      <c r="B191" s="832" t="s">
        <v>1647</v>
      </c>
      <c r="C191" s="832" t="s">
        <v>1648</v>
      </c>
      <c r="D191" s="832" t="s">
        <v>1804</v>
      </c>
      <c r="E191" s="832" t="s">
        <v>755</v>
      </c>
      <c r="F191" s="849">
        <v>0.9</v>
      </c>
      <c r="G191" s="849">
        <v>1712.41</v>
      </c>
      <c r="H191" s="849"/>
      <c r="I191" s="849">
        <v>1902.6777777777779</v>
      </c>
      <c r="J191" s="849"/>
      <c r="K191" s="849"/>
      <c r="L191" s="849"/>
      <c r="M191" s="849"/>
      <c r="N191" s="849"/>
      <c r="O191" s="849"/>
      <c r="P191" s="837"/>
      <c r="Q191" s="850"/>
    </row>
    <row r="192" spans="1:17" ht="14.4" customHeight="1" x14ac:dyDescent="0.3">
      <c r="A192" s="831" t="s">
        <v>1861</v>
      </c>
      <c r="B192" s="832" t="s">
        <v>1647</v>
      </c>
      <c r="C192" s="832" t="s">
        <v>1648</v>
      </c>
      <c r="D192" s="832" t="s">
        <v>1808</v>
      </c>
      <c r="E192" s="832" t="s">
        <v>759</v>
      </c>
      <c r="F192" s="849">
        <v>1.35</v>
      </c>
      <c r="G192" s="849">
        <v>2390.58</v>
      </c>
      <c r="H192" s="849"/>
      <c r="I192" s="849">
        <v>1770.7999999999997</v>
      </c>
      <c r="J192" s="849"/>
      <c r="K192" s="849"/>
      <c r="L192" s="849"/>
      <c r="M192" s="849"/>
      <c r="N192" s="849">
        <v>1.0799999999999998</v>
      </c>
      <c r="O192" s="849">
        <v>1955.46</v>
      </c>
      <c r="P192" s="837"/>
      <c r="Q192" s="850">
        <v>1810.6111111111113</v>
      </c>
    </row>
    <row r="193" spans="1:17" ht="14.4" customHeight="1" x14ac:dyDescent="0.3">
      <c r="A193" s="831" t="s">
        <v>1861</v>
      </c>
      <c r="B193" s="832" t="s">
        <v>1647</v>
      </c>
      <c r="C193" s="832" t="s">
        <v>1648</v>
      </c>
      <c r="D193" s="832" t="s">
        <v>1809</v>
      </c>
      <c r="E193" s="832" t="s">
        <v>757</v>
      </c>
      <c r="F193" s="849">
        <v>0.2</v>
      </c>
      <c r="G193" s="849">
        <v>180.76</v>
      </c>
      <c r="H193" s="849"/>
      <c r="I193" s="849">
        <v>903.8</v>
      </c>
      <c r="J193" s="849"/>
      <c r="K193" s="849"/>
      <c r="L193" s="849"/>
      <c r="M193" s="849"/>
      <c r="N193" s="849"/>
      <c r="O193" s="849"/>
      <c r="P193" s="837"/>
      <c r="Q193" s="850"/>
    </row>
    <row r="194" spans="1:17" ht="14.4" customHeight="1" x14ac:dyDescent="0.3">
      <c r="A194" s="831" t="s">
        <v>1861</v>
      </c>
      <c r="B194" s="832" t="s">
        <v>1647</v>
      </c>
      <c r="C194" s="832" t="s">
        <v>1651</v>
      </c>
      <c r="D194" s="832" t="s">
        <v>1654</v>
      </c>
      <c r="E194" s="832" t="s">
        <v>1655</v>
      </c>
      <c r="F194" s="849">
        <v>160</v>
      </c>
      <c r="G194" s="849">
        <v>337.6</v>
      </c>
      <c r="H194" s="849">
        <v>0.43524785663636956</v>
      </c>
      <c r="I194" s="849">
        <v>2.1100000000000003</v>
      </c>
      <c r="J194" s="849">
        <v>295</v>
      </c>
      <c r="K194" s="849">
        <v>775.65</v>
      </c>
      <c r="L194" s="849">
        <v>1</v>
      </c>
      <c r="M194" s="849">
        <v>2.6293220338983052</v>
      </c>
      <c r="N194" s="849">
        <v>350</v>
      </c>
      <c r="O194" s="849">
        <v>906</v>
      </c>
      <c r="P194" s="837">
        <v>1.1680526010442855</v>
      </c>
      <c r="Q194" s="850">
        <v>2.5885714285714285</v>
      </c>
    </row>
    <row r="195" spans="1:17" ht="14.4" customHeight="1" x14ac:dyDescent="0.3">
      <c r="A195" s="831" t="s">
        <v>1861</v>
      </c>
      <c r="B195" s="832" t="s">
        <v>1647</v>
      </c>
      <c r="C195" s="832" t="s">
        <v>1651</v>
      </c>
      <c r="D195" s="832" t="s">
        <v>1656</v>
      </c>
      <c r="E195" s="832" t="s">
        <v>1657</v>
      </c>
      <c r="F195" s="849">
        <v>150</v>
      </c>
      <c r="G195" s="849">
        <v>798</v>
      </c>
      <c r="H195" s="849">
        <v>0.79879879879879878</v>
      </c>
      <c r="I195" s="849">
        <v>5.32</v>
      </c>
      <c r="J195" s="849">
        <v>180</v>
      </c>
      <c r="K195" s="849">
        <v>999</v>
      </c>
      <c r="L195" s="849">
        <v>1</v>
      </c>
      <c r="M195" s="849">
        <v>5.55</v>
      </c>
      <c r="N195" s="849"/>
      <c r="O195" s="849"/>
      <c r="P195" s="837"/>
      <c r="Q195" s="850"/>
    </row>
    <row r="196" spans="1:17" ht="14.4" customHeight="1" x14ac:dyDescent="0.3">
      <c r="A196" s="831" t="s">
        <v>1861</v>
      </c>
      <c r="B196" s="832" t="s">
        <v>1647</v>
      </c>
      <c r="C196" s="832" t="s">
        <v>1651</v>
      </c>
      <c r="D196" s="832" t="s">
        <v>1661</v>
      </c>
      <c r="E196" s="832" t="s">
        <v>1662</v>
      </c>
      <c r="F196" s="849">
        <v>200</v>
      </c>
      <c r="G196" s="849">
        <v>1256</v>
      </c>
      <c r="H196" s="849">
        <v>0.62580966616841061</v>
      </c>
      <c r="I196" s="849">
        <v>6.28</v>
      </c>
      <c r="J196" s="849">
        <v>300</v>
      </c>
      <c r="K196" s="849">
        <v>2007</v>
      </c>
      <c r="L196" s="849">
        <v>1</v>
      </c>
      <c r="M196" s="849">
        <v>6.69</v>
      </c>
      <c r="N196" s="849"/>
      <c r="O196" s="849"/>
      <c r="P196" s="837"/>
      <c r="Q196" s="850"/>
    </row>
    <row r="197" spans="1:17" ht="14.4" customHeight="1" x14ac:dyDescent="0.3">
      <c r="A197" s="831" t="s">
        <v>1861</v>
      </c>
      <c r="B197" s="832" t="s">
        <v>1647</v>
      </c>
      <c r="C197" s="832" t="s">
        <v>1651</v>
      </c>
      <c r="D197" s="832" t="s">
        <v>1663</v>
      </c>
      <c r="E197" s="832" t="s">
        <v>1664</v>
      </c>
      <c r="F197" s="849"/>
      <c r="G197" s="849"/>
      <c r="H197" s="849"/>
      <c r="I197" s="849"/>
      <c r="J197" s="849">
        <v>480</v>
      </c>
      <c r="K197" s="849">
        <v>2937.6</v>
      </c>
      <c r="L197" s="849">
        <v>1</v>
      </c>
      <c r="M197" s="849">
        <v>6.12</v>
      </c>
      <c r="N197" s="849"/>
      <c r="O197" s="849"/>
      <c r="P197" s="837"/>
      <c r="Q197" s="850"/>
    </row>
    <row r="198" spans="1:17" ht="14.4" customHeight="1" x14ac:dyDescent="0.3">
      <c r="A198" s="831" t="s">
        <v>1861</v>
      </c>
      <c r="B198" s="832" t="s">
        <v>1647</v>
      </c>
      <c r="C198" s="832" t="s">
        <v>1651</v>
      </c>
      <c r="D198" s="832" t="s">
        <v>1665</v>
      </c>
      <c r="E198" s="832" t="s">
        <v>1666</v>
      </c>
      <c r="F198" s="849">
        <v>102</v>
      </c>
      <c r="G198" s="849">
        <v>858.84</v>
      </c>
      <c r="H198" s="849">
        <v>0.42390081143511482</v>
      </c>
      <c r="I198" s="849">
        <v>8.42</v>
      </c>
      <c r="J198" s="849">
        <v>226.3</v>
      </c>
      <c r="K198" s="849">
        <v>2026.04</v>
      </c>
      <c r="L198" s="849">
        <v>1</v>
      </c>
      <c r="M198" s="849">
        <v>8.9528943879805567</v>
      </c>
      <c r="N198" s="849">
        <v>118</v>
      </c>
      <c r="O198" s="849">
        <v>1078.52</v>
      </c>
      <c r="P198" s="837">
        <v>0.53232907543779984</v>
      </c>
      <c r="Q198" s="850">
        <v>9.14</v>
      </c>
    </row>
    <row r="199" spans="1:17" ht="14.4" customHeight="1" x14ac:dyDescent="0.3">
      <c r="A199" s="831" t="s">
        <v>1861</v>
      </c>
      <c r="B199" s="832" t="s">
        <v>1647</v>
      </c>
      <c r="C199" s="832" t="s">
        <v>1651</v>
      </c>
      <c r="D199" s="832" t="s">
        <v>1669</v>
      </c>
      <c r="E199" s="832" t="s">
        <v>1670</v>
      </c>
      <c r="F199" s="849">
        <v>247.5</v>
      </c>
      <c r="G199" s="849">
        <v>2343.8199999999997</v>
      </c>
      <c r="H199" s="849">
        <v>1.5891274721847433</v>
      </c>
      <c r="I199" s="849">
        <v>9.4699797979797964</v>
      </c>
      <c r="J199" s="849">
        <v>146.5</v>
      </c>
      <c r="K199" s="849">
        <v>1474.91</v>
      </c>
      <c r="L199" s="849">
        <v>1</v>
      </c>
      <c r="M199" s="849">
        <v>10.067645051194539</v>
      </c>
      <c r="N199" s="849">
        <v>175</v>
      </c>
      <c r="O199" s="849">
        <v>1785.9299999999998</v>
      </c>
      <c r="P199" s="837">
        <v>1.2108738838301996</v>
      </c>
      <c r="Q199" s="850">
        <v>10.205314285714286</v>
      </c>
    </row>
    <row r="200" spans="1:17" ht="14.4" customHeight="1" x14ac:dyDescent="0.3">
      <c r="A200" s="831" t="s">
        <v>1861</v>
      </c>
      <c r="B200" s="832" t="s">
        <v>1647</v>
      </c>
      <c r="C200" s="832" t="s">
        <v>1651</v>
      </c>
      <c r="D200" s="832" t="s">
        <v>1671</v>
      </c>
      <c r="E200" s="832" t="s">
        <v>1672</v>
      </c>
      <c r="F200" s="849">
        <v>110</v>
      </c>
      <c r="G200" s="849">
        <v>2069.1</v>
      </c>
      <c r="H200" s="849"/>
      <c r="I200" s="849">
        <v>18.809999999999999</v>
      </c>
      <c r="J200" s="849"/>
      <c r="K200" s="849"/>
      <c r="L200" s="849"/>
      <c r="M200" s="849"/>
      <c r="N200" s="849"/>
      <c r="O200" s="849"/>
      <c r="P200" s="837"/>
      <c r="Q200" s="850"/>
    </row>
    <row r="201" spans="1:17" ht="14.4" customHeight="1" x14ac:dyDescent="0.3">
      <c r="A201" s="831" t="s">
        <v>1861</v>
      </c>
      <c r="B201" s="832" t="s">
        <v>1647</v>
      </c>
      <c r="C201" s="832" t="s">
        <v>1651</v>
      </c>
      <c r="D201" s="832" t="s">
        <v>1675</v>
      </c>
      <c r="E201" s="832" t="s">
        <v>1676</v>
      </c>
      <c r="F201" s="849"/>
      <c r="G201" s="849"/>
      <c r="H201" s="849"/>
      <c r="I201" s="849"/>
      <c r="J201" s="849">
        <v>300</v>
      </c>
      <c r="K201" s="849">
        <v>2193</v>
      </c>
      <c r="L201" s="849">
        <v>1</v>
      </c>
      <c r="M201" s="849">
        <v>7.31</v>
      </c>
      <c r="N201" s="849"/>
      <c r="O201" s="849"/>
      <c r="P201" s="837"/>
      <c r="Q201" s="850"/>
    </row>
    <row r="202" spans="1:17" ht="14.4" customHeight="1" x14ac:dyDescent="0.3">
      <c r="A202" s="831" t="s">
        <v>1861</v>
      </c>
      <c r="B202" s="832" t="s">
        <v>1647</v>
      </c>
      <c r="C202" s="832" t="s">
        <v>1651</v>
      </c>
      <c r="D202" s="832" t="s">
        <v>1679</v>
      </c>
      <c r="E202" s="832" t="s">
        <v>1680</v>
      </c>
      <c r="F202" s="849"/>
      <c r="G202" s="849"/>
      <c r="H202" s="849"/>
      <c r="I202" s="849"/>
      <c r="J202" s="849"/>
      <c r="K202" s="849"/>
      <c r="L202" s="849"/>
      <c r="M202" s="849"/>
      <c r="N202" s="849">
        <v>4.3</v>
      </c>
      <c r="O202" s="849">
        <v>6613.91</v>
      </c>
      <c r="P202" s="837"/>
      <c r="Q202" s="850">
        <v>1538.1186046511627</v>
      </c>
    </row>
    <row r="203" spans="1:17" ht="14.4" customHeight="1" x14ac:dyDescent="0.3">
      <c r="A203" s="831" t="s">
        <v>1861</v>
      </c>
      <c r="B203" s="832" t="s">
        <v>1647</v>
      </c>
      <c r="C203" s="832" t="s">
        <v>1651</v>
      </c>
      <c r="D203" s="832" t="s">
        <v>1683</v>
      </c>
      <c r="E203" s="832" t="s">
        <v>1684</v>
      </c>
      <c r="F203" s="849">
        <v>1</v>
      </c>
      <c r="G203" s="849">
        <v>2193.58</v>
      </c>
      <c r="H203" s="849">
        <v>1.0136316587187164</v>
      </c>
      <c r="I203" s="849">
        <v>2193.58</v>
      </c>
      <c r="J203" s="849">
        <v>1</v>
      </c>
      <c r="K203" s="849">
        <v>2164.08</v>
      </c>
      <c r="L203" s="849">
        <v>1</v>
      </c>
      <c r="M203" s="849">
        <v>2164.08</v>
      </c>
      <c r="N203" s="849"/>
      <c r="O203" s="849"/>
      <c r="P203" s="837"/>
      <c r="Q203" s="850"/>
    </row>
    <row r="204" spans="1:17" ht="14.4" customHeight="1" x14ac:dyDescent="0.3">
      <c r="A204" s="831" t="s">
        <v>1861</v>
      </c>
      <c r="B204" s="832" t="s">
        <v>1647</v>
      </c>
      <c r="C204" s="832" t="s">
        <v>1651</v>
      </c>
      <c r="D204" s="832" t="s">
        <v>1687</v>
      </c>
      <c r="E204" s="832" t="s">
        <v>1688</v>
      </c>
      <c r="F204" s="849"/>
      <c r="G204" s="849"/>
      <c r="H204" s="849"/>
      <c r="I204" s="849"/>
      <c r="J204" s="849">
        <v>185</v>
      </c>
      <c r="K204" s="849">
        <v>769.6</v>
      </c>
      <c r="L204" s="849">
        <v>1</v>
      </c>
      <c r="M204" s="849">
        <v>4.16</v>
      </c>
      <c r="N204" s="849">
        <v>158</v>
      </c>
      <c r="O204" s="849">
        <v>592.5</v>
      </c>
      <c r="P204" s="837">
        <v>0.76988045738045741</v>
      </c>
      <c r="Q204" s="850">
        <v>3.75</v>
      </c>
    </row>
    <row r="205" spans="1:17" ht="14.4" customHeight="1" x14ac:dyDescent="0.3">
      <c r="A205" s="831" t="s">
        <v>1861</v>
      </c>
      <c r="B205" s="832" t="s">
        <v>1647</v>
      </c>
      <c r="C205" s="832" t="s">
        <v>1651</v>
      </c>
      <c r="D205" s="832" t="s">
        <v>1810</v>
      </c>
      <c r="E205" s="832" t="s">
        <v>1811</v>
      </c>
      <c r="F205" s="849">
        <v>1799</v>
      </c>
      <c r="G205" s="849">
        <v>60356.45</v>
      </c>
      <c r="H205" s="849"/>
      <c r="I205" s="849">
        <v>33.549999999999997</v>
      </c>
      <c r="J205" s="849"/>
      <c r="K205" s="849"/>
      <c r="L205" s="849"/>
      <c r="M205" s="849"/>
      <c r="N205" s="849">
        <v>379</v>
      </c>
      <c r="O205" s="849">
        <v>12870.970000000001</v>
      </c>
      <c r="P205" s="837"/>
      <c r="Q205" s="850">
        <v>33.960343007915569</v>
      </c>
    </row>
    <row r="206" spans="1:17" ht="14.4" customHeight="1" x14ac:dyDescent="0.3">
      <c r="A206" s="831" t="s">
        <v>1861</v>
      </c>
      <c r="B206" s="832" t="s">
        <v>1647</v>
      </c>
      <c r="C206" s="832" t="s">
        <v>1817</v>
      </c>
      <c r="D206" s="832" t="s">
        <v>1818</v>
      </c>
      <c r="E206" s="832" t="s">
        <v>1819</v>
      </c>
      <c r="F206" s="849">
        <v>3</v>
      </c>
      <c r="G206" s="849">
        <v>2652.96</v>
      </c>
      <c r="H206" s="849"/>
      <c r="I206" s="849">
        <v>884.32</v>
      </c>
      <c r="J206" s="849"/>
      <c r="K206" s="849"/>
      <c r="L206" s="849"/>
      <c r="M206" s="849"/>
      <c r="N206" s="849"/>
      <c r="O206" s="849"/>
      <c r="P206" s="837"/>
      <c r="Q206" s="850"/>
    </row>
    <row r="207" spans="1:17" ht="14.4" customHeight="1" x14ac:dyDescent="0.3">
      <c r="A207" s="831" t="s">
        <v>1861</v>
      </c>
      <c r="B207" s="832" t="s">
        <v>1647</v>
      </c>
      <c r="C207" s="832" t="s">
        <v>1714</v>
      </c>
      <c r="D207" s="832" t="s">
        <v>1728</v>
      </c>
      <c r="E207" s="832" t="s">
        <v>1729</v>
      </c>
      <c r="F207" s="849"/>
      <c r="G207" s="849"/>
      <c r="H207" s="849"/>
      <c r="I207" s="849"/>
      <c r="J207" s="849">
        <v>1</v>
      </c>
      <c r="K207" s="849">
        <v>2038</v>
      </c>
      <c r="L207" s="849">
        <v>1</v>
      </c>
      <c r="M207" s="849">
        <v>2038</v>
      </c>
      <c r="N207" s="849"/>
      <c r="O207" s="849"/>
      <c r="P207" s="837"/>
      <c r="Q207" s="850"/>
    </row>
    <row r="208" spans="1:17" ht="14.4" customHeight="1" x14ac:dyDescent="0.3">
      <c r="A208" s="831" t="s">
        <v>1861</v>
      </c>
      <c r="B208" s="832" t="s">
        <v>1647</v>
      </c>
      <c r="C208" s="832" t="s">
        <v>1714</v>
      </c>
      <c r="D208" s="832" t="s">
        <v>1734</v>
      </c>
      <c r="E208" s="832" t="s">
        <v>1735</v>
      </c>
      <c r="F208" s="849">
        <v>2</v>
      </c>
      <c r="G208" s="849">
        <v>2632</v>
      </c>
      <c r="H208" s="849">
        <v>0.97626112759643913</v>
      </c>
      <c r="I208" s="849">
        <v>1316</v>
      </c>
      <c r="J208" s="849">
        <v>2</v>
      </c>
      <c r="K208" s="849">
        <v>2696</v>
      </c>
      <c r="L208" s="849">
        <v>1</v>
      </c>
      <c r="M208" s="849">
        <v>1348</v>
      </c>
      <c r="N208" s="849">
        <v>3</v>
      </c>
      <c r="O208" s="849">
        <v>4047</v>
      </c>
      <c r="P208" s="837">
        <v>1.5011127596439169</v>
      </c>
      <c r="Q208" s="850">
        <v>1349</v>
      </c>
    </row>
    <row r="209" spans="1:17" ht="14.4" customHeight="1" x14ac:dyDescent="0.3">
      <c r="A209" s="831" t="s">
        <v>1861</v>
      </c>
      <c r="B209" s="832" t="s">
        <v>1647</v>
      </c>
      <c r="C209" s="832" t="s">
        <v>1714</v>
      </c>
      <c r="D209" s="832" t="s">
        <v>1736</v>
      </c>
      <c r="E209" s="832" t="s">
        <v>1737</v>
      </c>
      <c r="F209" s="849">
        <v>4</v>
      </c>
      <c r="G209" s="849">
        <v>5564</v>
      </c>
      <c r="H209" s="849">
        <v>0.48602375960866528</v>
      </c>
      <c r="I209" s="849">
        <v>1391</v>
      </c>
      <c r="J209" s="849">
        <v>8</v>
      </c>
      <c r="K209" s="849">
        <v>11448</v>
      </c>
      <c r="L209" s="849">
        <v>1</v>
      </c>
      <c r="M209" s="849">
        <v>1431</v>
      </c>
      <c r="N209" s="849">
        <v>4</v>
      </c>
      <c r="O209" s="849">
        <v>5724</v>
      </c>
      <c r="P209" s="837">
        <v>0.5</v>
      </c>
      <c r="Q209" s="850">
        <v>1431</v>
      </c>
    </row>
    <row r="210" spans="1:17" ht="14.4" customHeight="1" x14ac:dyDescent="0.3">
      <c r="A210" s="831" t="s">
        <v>1861</v>
      </c>
      <c r="B210" s="832" t="s">
        <v>1647</v>
      </c>
      <c r="C210" s="832" t="s">
        <v>1714</v>
      </c>
      <c r="D210" s="832" t="s">
        <v>1738</v>
      </c>
      <c r="E210" s="832" t="s">
        <v>1739</v>
      </c>
      <c r="F210" s="849">
        <v>7</v>
      </c>
      <c r="G210" s="849">
        <v>12943</v>
      </c>
      <c r="H210" s="849">
        <v>1.1282252440725244</v>
      </c>
      <c r="I210" s="849">
        <v>1849</v>
      </c>
      <c r="J210" s="849">
        <v>6</v>
      </c>
      <c r="K210" s="849">
        <v>11472</v>
      </c>
      <c r="L210" s="849">
        <v>1</v>
      </c>
      <c r="M210" s="849">
        <v>1912</v>
      </c>
      <c r="N210" s="849">
        <v>3</v>
      </c>
      <c r="O210" s="849">
        <v>5736</v>
      </c>
      <c r="P210" s="837">
        <v>0.5</v>
      </c>
      <c r="Q210" s="850">
        <v>1912</v>
      </c>
    </row>
    <row r="211" spans="1:17" ht="14.4" customHeight="1" x14ac:dyDescent="0.3">
      <c r="A211" s="831" t="s">
        <v>1861</v>
      </c>
      <c r="B211" s="832" t="s">
        <v>1647</v>
      </c>
      <c r="C211" s="832" t="s">
        <v>1714</v>
      </c>
      <c r="D211" s="832" t="s">
        <v>1742</v>
      </c>
      <c r="E211" s="832" t="s">
        <v>1743</v>
      </c>
      <c r="F211" s="849"/>
      <c r="G211" s="849"/>
      <c r="H211" s="849"/>
      <c r="I211" s="849"/>
      <c r="J211" s="849">
        <v>1</v>
      </c>
      <c r="K211" s="849">
        <v>1213</v>
      </c>
      <c r="L211" s="849">
        <v>1</v>
      </c>
      <c r="M211" s="849">
        <v>1213</v>
      </c>
      <c r="N211" s="849"/>
      <c r="O211" s="849"/>
      <c r="P211" s="837"/>
      <c r="Q211" s="850"/>
    </row>
    <row r="212" spans="1:17" ht="14.4" customHeight="1" x14ac:dyDescent="0.3">
      <c r="A212" s="831" t="s">
        <v>1861</v>
      </c>
      <c r="B212" s="832" t="s">
        <v>1647</v>
      </c>
      <c r="C212" s="832" t="s">
        <v>1714</v>
      </c>
      <c r="D212" s="832" t="s">
        <v>1744</v>
      </c>
      <c r="E212" s="832" t="s">
        <v>1745</v>
      </c>
      <c r="F212" s="849">
        <v>1</v>
      </c>
      <c r="G212" s="849">
        <v>1561</v>
      </c>
      <c r="H212" s="849">
        <v>0.9701678060907396</v>
      </c>
      <c r="I212" s="849">
        <v>1561</v>
      </c>
      <c r="J212" s="849">
        <v>1</v>
      </c>
      <c r="K212" s="849">
        <v>1609</v>
      </c>
      <c r="L212" s="849">
        <v>1</v>
      </c>
      <c r="M212" s="849">
        <v>1609</v>
      </c>
      <c r="N212" s="849"/>
      <c r="O212" s="849"/>
      <c r="P212" s="837"/>
      <c r="Q212" s="850"/>
    </row>
    <row r="213" spans="1:17" ht="14.4" customHeight="1" x14ac:dyDescent="0.3">
      <c r="A213" s="831" t="s">
        <v>1861</v>
      </c>
      <c r="B213" s="832" t="s">
        <v>1647</v>
      </c>
      <c r="C213" s="832" t="s">
        <v>1714</v>
      </c>
      <c r="D213" s="832" t="s">
        <v>1746</v>
      </c>
      <c r="E213" s="832" t="s">
        <v>1747</v>
      </c>
      <c r="F213" s="849">
        <v>1</v>
      </c>
      <c r="G213" s="849">
        <v>658</v>
      </c>
      <c r="H213" s="849">
        <v>0.96622613803230539</v>
      </c>
      <c r="I213" s="849">
        <v>658</v>
      </c>
      <c r="J213" s="849">
        <v>1</v>
      </c>
      <c r="K213" s="849">
        <v>681</v>
      </c>
      <c r="L213" s="849">
        <v>1</v>
      </c>
      <c r="M213" s="849">
        <v>681</v>
      </c>
      <c r="N213" s="849"/>
      <c r="O213" s="849"/>
      <c r="P213" s="837"/>
      <c r="Q213" s="850"/>
    </row>
    <row r="214" spans="1:17" ht="14.4" customHeight="1" x14ac:dyDescent="0.3">
      <c r="A214" s="831" t="s">
        <v>1861</v>
      </c>
      <c r="B214" s="832" t="s">
        <v>1647</v>
      </c>
      <c r="C214" s="832" t="s">
        <v>1714</v>
      </c>
      <c r="D214" s="832" t="s">
        <v>1750</v>
      </c>
      <c r="E214" s="832" t="s">
        <v>1751</v>
      </c>
      <c r="F214" s="849">
        <v>1</v>
      </c>
      <c r="G214" s="849">
        <v>2543</v>
      </c>
      <c r="H214" s="849"/>
      <c r="I214" s="849">
        <v>2543</v>
      </c>
      <c r="J214" s="849"/>
      <c r="K214" s="849"/>
      <c r="L214" s="849"/>
      <c r="M214" s="849"/>
      <c r="N214" s="849"/>
      <c r="O214" s="849"/>
      <c r="P214" s="837"/>
      <c r="Q214" s="850"/>
    </row>
    <row r="215" spans="1:17" ht="14.4" customHeight="1" x14ac:dyDescent="0.3">
      <c r="A215" s="831" t="s">
        <v>1861</v>
      </c>
      <c r="B215" s="832" t="s">
        <v>1647</v>
      </c>
      <c r="C215" s="832" t="s">
        <v>1714</v>
      </c>
      <c r="D215" s="832" t="s">
        <v>1752</v>
      </c>
      <c r="E215" s="832" t="s">
        <v>1753</v>
      </c>
      <c r="F215" s="849">
        <v>2</v>
      </c>
      <c r="G215" s="849">
        <v>3524</v>
      </c>
      <c r="H215" s="849">
        <v>0.48273972602739729</v>
      </c>
      <c r="I215" s="849">
        <v>1762</v>
      </c>
      <c r="J215" s="849">
        <v>4</v>
      </c>
      <c r="K215" s="849">
        <v>7300</v>
      </c>
      <c r="L215" s="849">
        <v>1</v>
      </c>
      <c r="M215" s="849">
        <v>1825</v>
      </c>
      <c r="N215" s="849">
        <v>2</v>
      </c>
      <c r="O215" s="849">
        <v>3650</v>
      </c>
      <c r="P215" s="837">
        <v>0.5</v>
      </c>
      <c r="Q215" s="850">
        <v>1825</v>
      </c>
    </row>
    <row r="216" spans="1:17" ht="14.4" customHeight="1" x14ac:dyDescent="0.3">
      <c r="A216" s="831" t="s">
        <v>1861</v>
      </c>
      <c r="B216" s="832" t="s">
        <v>1647</v>
      </c>
      <c r="C216" s="832" t="s">
        <v>1714</v>
      </c>
      <c r="D216" s="832" t="s">
        <v>1754</v>
      </c>
      <c r="E216" s="832" t="s">
        <v>1755</v>
      </c>
      <c r="F216" s="849">
        <v>1</v>
      </c>
      <c r="G216" s="849">
        <v>413</v>
      </c>
      <c r="H216" s="849">
        <v>0.96270396270396275</v>
      </c>
      <c r="I216" s="849">
        <v>413</v>
      </c>
      <c r="J216" s="849">
        <v>1</v>
      </c>
      <c r="K216" s="849">
        <v>429</v>
      </c>
      <c r="L216" s="849">
        <v>1</v>
      </c>
      <c r="M216" s="849">
        <v>429</v>
      </c>
      <c r="N216" s="849"/>
      <c r="O216" s="849"/>
      <c r="P216" s="837"/>
      <c r="Q216" s="850"/>
    </row>
    <row r="217" spans="1:17" ht="14.4" customHeight="1" x14ac:dyDescent="0.3">
      <c r="A217" s="831" t="s">
        <v>1861</v>
      </c>
      <c r="B217" s="832" t="s">
        <v>1647</v>
      </c>
      <c r="C217" s="832" t="s">
        <v>1714</v>
      </c>
      <c r="D217" s="832" t="s">
        <v>1822</v>
      </c>
      <c r="E217" s="832" t="s">
        <v>1823</v>
      </c>
      <c r="F217" s="849">
        <v>7</v>
      </c>
      <c r="G217" s="849">
        <v>100380</v>
      </c>
      <c r="H217" s="849"/>
      <c r="I217" s="849">
        <v>14340</v>
      </c>
      <c r="J217" s="849"/>
      <c r="K217" s="849"/>
      <c r="L217" s="849"/>
      <c r="M217" s="849"/>
      <c r="N217" s="849">
        <v>5</v>
      </c>
      <c r="O217" s="849">
        <v>72535</v>
      </c>
      <c r="P217" s="837"/>
      <c r="Q217" s="850">
        <v>14507</v>
      </c>
    </row>
    <row r="218" spans="1:17" ht="14.4" customHeight="1" x14ac:dyDescent="0.3">
      <c r="A218" s="831" t="s">
        <v>1861</v>
      </c>
      <c r="B218" s="832" t="s">
        <v>1647</v>
      </c>
      <c r="C218" s="832" t="s">
        <v>1714</v>
      </c>
      <c r="D218" s="832" t="s">
        <v>1772</v>
      </c>
      <c r="E218" s="832" t="s">
        <v>1773</v>
      </c>
      <c r="F218" s="849"/>
      <c r="G218" s="849"/>
      <c r="H218" s="849"/>
      <c r="I218" s="849"/>
      <c r="J218" s="849">
        <v>1</v>
      </c>
      <c r="K218" s="849">
        <v>1342</v>
      </c>
      <c r="L218" s="849">
        <v>1</v>
      </c>
      <c r="M218" s="849">
        <v>1342</v>
      </c>
      <c r="N218" s="849">
        <v>1</v>
      </c>
      <c r="O218" s="849">
        <v>1342</v>
      </c>
      <c r="P218" s="837">
        <v>1</v>
      </c>
      <c r="Q218" s="850">
        <v>1342</v>
      </c>
    </row>
    <row r="219" spans="1:17" ht="14.4" customHeight="1" x14ac:dyDescent="0.3">
      <c r="A219" s="831" t="s">
        <v>1861</v>
      </c>
      <c r="B219" s="832" t="s">
        <v>1647</v>
      </c>
      <c r="C219" s="832" t="s">
        <v>1714</v>
      </c>
      <c r="D219" s="832" t="s">
        <v>1774</v>
      </c>
      <c r="E219" s="832" t="s">
        <v>1775</v>
      </c>
      <c r="F219" s="849">
        <v>1</v>
      </c>
      <c r="G219" s="849">
        <v>490</v>
      </c>
      <c r="H219" s="849">
        <v>0.96267190569744598</v>
      </c>
      <c r="I219" s="849">
        <v>490</v>
      </c>
      <c r="J219" s="849">
        <v>1</v>
      </c>
      <c r="K219" s="849">
        <v>509</v>
      </c>
      <c r="L219" s="849">
        <v>1</v>
      </c>
      <c r="M219" s="849">
        <v>509</v>
      </c>
      <c r="N219" s="849"/>
      <c r="O219" s="849"/>
      <c r="P219" s="837"/>
      <c r="Q219" s="850"/>
    </row>
    <row r="220" spans="1:17" ht="14.4" customHeight="1" x14ac:dyDescent="0.3">
      <c r="A220" s="831" t="s">
        <v>1861</v>
      </c>
      <c r="B220" s="832" t="s">
        <v>1647</v>
      </c>
      <c r="C220" s="832" t="s">
        <v>1714</v>
      </c>
      <c r="D220" s="832" t="s">
        <v>1780</v>
      </c>
      <c r="E220" s="832" t="s">
        <v>1781</v>
      </c>
      <c r="F220" s="849"/>
      <c r="G220" s="849"/>
      <c r="H220" s="849"/>
      <c r="I220" s="849"/>
      <c r="J220" s="849"/>
      <c r="K220" s="849"/>
      <c r="L220" s="849"/>
      <c r="M220" s="849"/>
      <c r="N220" s="849">
        <v>1</v>
      </c>
      <c r="O220" s="849">
        <v>355</v>
      </c>
      <c r="P220" s="837"/>
      <c r="Q220" s="850">
        <v>355</v>
      </c>
    </row>
    <row r="221" spans="1:17" ht="14.4" customHeight="1" x14ac:dyDescent="0.3">
      <c r="A221" s="831" t="s">
        <v>1861</v>
      </c>
      <c r="B221" s="832" t="s">
        <v>1647</v>
      </c>
      <c r="C221" s="832" t="s">
        <v>1714</v>
      </c>
      <c r="D221" s="832" t="s">
        <v>1788</v>
      </c>
      <c r="E221" s="832" t="s">
        <v>1789</v>
      </c>
      <c r="F221" s="849"/>
      <c r="G221" s="849"/>
      <c r="H221" s="849"/>
      <c r="I221" s="849"/>
      <c r="J221" s="849"/>
      <c r="K221" s="849"/>
      <c r="L221" s="849"/>
      <c r="M221" s="849"/>
      <c r="N221" s="849">
        <v>1</v>
      </c>
      <c r="O221" s="849">
        <v>142</v>
      </c>
      <c r="P221" s="837"/>
      <c r="Q221" s="850">
        <v>142</v>
      </c>
    </row>
    <row r="222" spans="1:17" ht="14.4" customHeight="1" x14ac:dyDescent="0.3">
      <c r="A222" s="831" t="s">
        <v>1861</v>
      </c>
      <c r="B222" s="832" t="s">
        <v>1647</v>
      </c>
      <c r="C222" s="832" t="s">
        <v>1714</v>
      </c>
      <c r="D222" s="832" t="s">
        <v>1798</v>
      </c>
      <c r="E222" s="832" t="s">
        <v>1799</v>
      </c>
      <c r="F222" s="849"/>
      <c r="G222" s="849"/>
      <c r="H222" s="849"/>
      <c r="I222" s="849"/>
      <c r="J222" s="849">
        <v>1</v>
      </c>
      <c r="K222" s="849">
        <v>1931</v>
      </c>
      <c r="L222" s="849">
        <v>1</v>
      </c>
      <c r="M222" s="849">
        <v>1931</v>
      </c>
      <c r="N222" s="849"/>
      <c r="O222" s="849"/>
      <c r="P222" s="837"/>
      <c r="Q222" s="850"/>
    </row>
    <row r="223" spans="1:17" ht="14.4" customHeight="1" x14ac:dyDescent="0.3">
      <c r="A223" s="831" t="s">
        <v>1862</v>
      </c>
      <c r="B223" s="832" t="s">
        <v>1647</v>
      </c>
      <c r="C223" s="832" t="s">
        <v>1648</v>
      </c>
      <c r="D223" s="832" t="s">
        <v>1804</v>
      </c>
      <c r="E223" s="832" t="s">
        <v>755</v>
      </c>
      <c r="F223" s="849">
        <v>0.5</v>
      </c>
      <c r="G223" s="849">
        <v>951.34</v>
      </c>
      <c r="H223" s="849"/>
      <c r="I223" s="849">
        <v>1902.68</v>
      </c>
      <c r="J223" s="849"/>
      <c r="K223" s="849"/>
      <c r="L223" s="849"/>
      <c r="M223" s="849"/>
      <c r="N223" s="849"/>
      <c r="O223" s="849"/>
      <c r="P223" s="837"/>
      <c r="Q223" s="850"/>
    </row>
    <row r="224" spans="1:17" ht="14.4" customHeight="1" x14ac:dyDescent="0.3">
      <c r="A224" s="831" t="s">
        <v>1862</v>
      </c>
      <c r="B224" s="832" t="s">
        <v>1647</v>
      </c>
      <c r="C224" s="832" t="s">
        <v>1648</v>
      </c>
      <c r="D224" s="832" t="s">
        <v>1808</v>
      </c>
      <c r="E224" s="832" t="s">
        <v>759</v>
      </c>
      <c r="F224" s="849"/>
      <c r="G224" s="849"/>
      <c r="H224" s="849"/>
      <c r="I224" s="849"/>
      <c r="J224" s="849">
        <v>1.05</v>
      </c>
      <c r="K224" s="849">
        <v>1859.3400000000001</v>
      </c>
      <c r="L224" s="849">
        <v>1</v>
      </c>
      <c r="M224" s="849">
        <v>1770.8</v>
      </c>
      <c r="N224" s="849">
        <v>1.1000000000000001</v>
      </c>
      <c r="O224" s="849">
        <v>2000.94</v>
      </c>
      <c r="P224" s="837">
        <v>1.0761560553744878</v>
      </c>
      <c r="Q224" s="850">
        <v>1819.0363636363636</v>
      </c>
    </row>
    <row r="225" spans="1:17" ht="14.4" customHeight="1" x14ac:dyDescent="0.3">
      <c r="A225" s="831" t="s">
        <v>1862</v>
      </c>
      <c r="B225" s="832" t="s">
        <v>1647</v>
      </c>
      <c r="C225" s="832" t="s">
        <v>1648</v>
      </c>
      <c r="D225" s="832" t="s">
        <v>1809</v>
      </c>
      <c r="E225" s="832" t="s">
        <v>757</v>
      </c>
      <c r="F225" s="849"/>
      <c r="G225" s="849"/>
      <c r="H225" s="849"/>
      <c r="I225" s="849"/>
      <c r="J225" s="849">
        <v>0.1</v>
      </c>
      <c r="K225" s="849">
        <v>90.38</v>
      </c>
      <c r="L225" s="849">
        <v>1</v>
      </c>
      <c r="M225" s="849">
        <v>903.8</v>
      </c>
      <c r="N225" s="849">
        <v>0.05</v>
      </c>
      <c r="O225" s="849">
        <v>45.19</v>
      </c>
      <c r="P225" s="837">
        <v>0.5</v>
      </c>
      <c r="Q225" s="850">
        <v>903.8</v>
      </c>
    </row>
    <row r="226" spans="1:17" ht="14.4" customHeight="1" x14ac:dyDescent="0.3">
      <c r="A226" s="831" t="s">
        <v>1862</v>
      </c>
      <c r="B226" s="832" t="s">
        <v>1647</v>
      </c>
      <c r="C226" s="832" t="s">
        <v>1651</v>
      </c>
      <c r="D226" s="832" t="s">
        <v>1656</v>
      </c>
      <c r="E226" s="832" t="s">
        <v>1657</v>
      </c>
      <c r="F226" s="849">
        <v>510</v>
      </c>
      <c r="G226" s="849">
        <v>2713.2</v>
      </c>
      <c r="H226" s="849">
        <v>0.92191641182466866</v>
      </c>
      <c r="I226" s="849">
        <v>5.3199999999999994</v>
      </c>
      <c r="J226" s="849">
        <v>540</v>
      </c>
      <c r="K226" s="849">
        <v>2943</v>
      </c>
      <c r="L226" s="849">
        <v>1</v>
      </c>
      <c r="M226" s="849">
        <v>5.45</v>
      </c>
      <c r="N226" s="849">
        <v>360</v>
      </c>
      <c r="O226" s="849">
        <v>2577.6</v>
      </c>
      <c r="P226" s="837">
        <v>0.87584097859327215</v>
      </c>
      <c r="Q226" s="850">
        <v>7.16</v>
      </c>
    </row>
    <row r="227" spans="1:17" ht="14.4" customHeight="1" x14ac:dyDescent="0.3">
      <c r="A227" s="831" t="s">
        <v>1862</v>
      </c>
      <c r="B227" s="832" t="s">
        <v>1647</v>
      </c>
      <c r="C227" s="832" t="s">
        <v>1651</v>
      </c>
      <c r="D227" s="832" t="s">
        <v>1671</v>
      </c>
      <c r="E227" s="832" t="s">
        <v>1672</v>
      </c>
      <c r="F227" s="849">
        <v>2050</v>
      </c>
      <c r="G227" s="849">
        <v>38560.5</v>
      </c>
      <c r="H227" s="849"/>
      <c r="I227" s="849">
        <v>18.809999999999999</v>
      </c>
      <c r="J227" s="849"/>
      <c r="K227" s="849"/>
      <c r="L227" s="849"/>
      <c r="M227" s="849"/>
      <c r="N227" s="849"/>
      <c r="O227" s="849"/>
      <c r="P227" s="837"/>
      <c r="Q227" s="850"/>
    </row>
    <row r="228" spans="1:17" ht="14.4" customHeight="1" x14ac:dyDescent="0.3">
      <c r="A228" s="831" t="s">
        <v>1862</v>
      </c>
      <c r="B228" s="832" t="s">
        <v>1647</v>
      </c>
      <c r="C228" s="832" t="s">
        <v>1651</v>
      </c>
      <c r="D228" s="832" t="s">
        <v>1677</v>
      </c>
      <c r="E228" s="832" t="s">
        <v>1678</v>
      </c>
      <c r="F228" s="849">
        <v>3522</v>
      </c>
      <c r="G228" s="849">
        <v>70228.679999999993</v>
      </c>
      <c r="H228" s="849">
        <v>0.82382679018239957</v>
      </c>
      <c r="I228" s="849">
        <v>19.939999999999998</v>
      </c>
      <c r="J228" s="849">
        <v>4205</v>
      </c>
      <c r="K228" s="849">
        <v>85246.9</v>
      </c>
      <c r="L228" s="849">
        <v>1</v>
      </c>
      <c r="M228" s="849">
        <v>20.272746730083234</v>
      </c>
      <c r="N228" s="849">
        <v>1880</v>
      </c>
      <c r="O228" s="849">
        <v>38408.400000000001</v>
      </c>
      <c r="P228" s="837">
        <v>0.45055480023320499</v>
      </c>
      <c r="Q228" s="850">
        <v>20.43</v>
      </c>
    </row>
    <row r="229" spans="1:17" ht="14.4" customHeight="1" x14ac:dyDescent="0.3">
      <c r="A229" s="831" t="s">
        <v>1862</v>
      </c>
      <c r="B229" s="832" t="s">
        <v>1647</v>
      </c>
      <c r="C229" s="832" t="s">
        <v>1651</v>
      </c>
      <c r="D229" s="832" t="s">
        <v>1683</v>
      </c>
      <c r="E229" s="832" t="s">
        <v>1684</v>
      </c>
      <c r="F229" s="849"/>
      <c r="G229" s="849"/>
      <c r="H229" s="849"/>
      <c r="I229" s="849"/>
      <c r="J229" s="849">
        <v>1</v>
      </c>
      <c r="K229" s="849">
        <v>2164.08</v>
      </c>
      <c r="L229" s="849">
        <v>1</v>
      </c>
      <c r="M229" s="849">
        <v>2164.08</v>
      </c>
      <c r="N229" s="849">
        <v>1</v>
      </c>
      <c r="O229" s="849">
        <v>1986.65</v>
      </c>
      <c r="P229" s="837">
        <v>0.91801134893349601</v>
      </c>
      <c r="Q229" s="850">
        <v>1986.65</v>
      </c>
    </row>
    <row r="230" spans="1:17" ht="14.4" customHeight="1" x14ac:dyDescent="0.3">
      <c r="A230" s="831" t="s">
        <v>1862</v>
      </c>
      <c r="B230" s="832" t="s">
        <v>1647</v>
      </c>
      <c r="C230" s="832" t="s">
        <v>1651</v>
      </c>
      <c r="D230" s="832" t="s">
        <v>1810</v>
      </c>
      <c r="E230" s="832" t="s">
        <v>1811</v>
      </c>
      <c r="F230" s="849">
        <v>555</v>
      </c>
      <c r="G230" s="849">
        <v>18620.25</v>
      </c>
      <c r="H230" s="849">
        <v>1.0108943852139951</v>
      </c>
      <c r="I230" s="849">
        <v>33.549999999999997</v>
      </c>
      <c r="J230" s="849">
        <v>558</v>
      </c>
      <c r="K230" s="849">
        <v>18419.579999999998</v>
      </c>
      <c r="L230" s="849">
        <v>1</v>
      </c>
      <c r="M230" s="849">
        <v>33.01</v>
      </c>
      <c r="N230" s="849">
        <v>620</v>
      </c>
      <c r="O230" s="849">
        <v>21089.34</v>
      </c>
      <c r="P230" s="837">
        <v>1.1449414156023103</v>
      </c>
      <c r="Q230" s="850">
        <v>34.01506451612903</v>
      </c>
    </row>
    <row r="231" spans="1:17" ht="14.4" customHeight="1" x14ac:dyDescent="0.3">
      <c r="A231" s="831" t="s">
        <v>1862</v>
      </c>
      <c r="B231" s="832" t="s">
        <v>1647</v>
      </c>
      <c r="C231" s="832" t="s">
        <v>1651</v>
      </c>
      <c r="D231" s="832" t="s">
        <v>1710</v>
      </c>
      <c r="E231" s="832" t="s">
        <v>1711</v>
      </c>
      <c r="F231" s="849"/>
      <c r="G231" s="849"/>
      <c r="H231" s="849"/>
      <c r="I231" s="849"/>
      <c r="J231" s="849"/>
      <c r="K231" s="849"/>
      <c r="L231" s="849"/>
      <c r="M231" s="849"/>
      <c r="N231" s="849">
        <v>400</v>
      </c>
      <c r="O231" s="849">
        <v>8132</v>
      </c>
      <c r="P231" s="837"/>
      <c r="Q231" s="850">
        <v>20.329999999999998</v>
      </c>
    </row>
    <row r="232" spans="1:17" ht="14.4" customHeight="1" x14ac:dyDescent="0.3">
      <c r="A232" s="831" t="s">
        <v>1862</v>
      </c>
      <c r="B232" s="832" t="s">
        <v>1647</v>
      </c>
      <c r="C232" s="832" t="s">
        <v>1817</v>
      </c>
      <c r="D232" s="832" t="s">
        <v>1818</v>
      </c>
      <c r="E232" s="832" t="s">
        <v>1819</v>
      </c>
      <c r="F232" s="849">
        <v>1</v>
      </c>
      <c r="G232" s="849">
        <v>884.32</v>
      </c>
      <c r="H232" s="849"/>
      <c r="I232" s="849">
        <v>884.32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" customHeight="1" x14ac:dyDescent="0.3">
      <c r="A233" s="831" t="s">
        <v>1862</v>
      </c>
      <c r="B233" s="832" t="s">
        <v>1647</v>
      </c>
      <c r="C233" s="832" t="s">
        <v>1714</v>
      </c>
      <c r="D233" s="832" t="s">
        <v>1746</v>
      </c>
      <c r="E233" s="832" t="s">
        <v>1747</v>
      </c>
      <c r="F233" s="849"/>
      <c r="G233" s="849"/>
      <c r="H233" s="849"/>
      <c r="I233" s="849"/>
      <c r="J233" s="849"/>
      <c r="K233" s="849"/>
      <c r="L233" s="849"/>
      <c r="M233" s="849"/>
      <c r="N233" s="849">
        <v>1</v>
      </c>
      <c r="O233" s="849">
        <v>682</v>
      </c>
      <c r="P233" s="837"/>
      <c r="Q233" s="850">
        <v>682</v>
      </c>
    </row>
    <row r="234" spans="1:17" ht="14.4" customHeight="1" x14ac:dyDescent="0.3">
      <c r="A234" s="831" t="s">
        <v>1862</v>
      </c>
      <c r="B234" s="832" t="s">
        <v>1647</v>
      </c>
      <c r="C234" s="832" t="s">
        <v>1714</v>
      </c>
      <c r="D234" s="832" t="s">
        <v>1750</v>
      </c>
      <c r="E234" s="832" t="s">
        <v>1751</v>
      </c>
      <c r="F234" s="849">
        <v>3</v>
      </c>
      <c r="G234" s="849">
        <v>7629</v>
      </c>
      <c r="H234" s="849"/>
      <c r="I234" s="849">
        <v>2543</v>
      </c>
      <c r="J234" s="849"/>
      <c r="K234" s="849"/>
      <c r="L234" s="849"/>
      <c r="M234" s="849"/>
      <c r="N234" s="849">
        <v>3</v>
      </c>
      <c r="O234" s="849">
        <v>7914</v>
      </c>
      <c r="P234" s="837"/>
      <c r="Q234" s="850">
        <v>2638</v>
      </c>
    </row>
    <row r="235" spans="1:17" ht="14.4" customHeight="1" x14ac:dyDescent="0.3">
      <c r="A235" s="831" t="s">
        <v>1862</v>
      </c>
      <c r="B235" s="832" t="s">
        <v>1647</v>
      </c>
      <c r="C235" s="832" t="s">
        <v>1714</v>
      </c>
      <c r="D235" s="832" t="s">
        <v>1752</v>
      </c>
      <c r="E235" s="832" t="s">
        <v>1753</v>
      </c>
      <c r="F235" s="849">
        <v>14</v>
      </c>
      <c r="G235" s="849">
        <v>24668</v>
      </c>
      <c r="H235" s="849">
        <v>1.2287920298879202</v>
      </c>
      <c r="I235" s="849">
        <v>1762</v>
      </c>
      <c r="J235" s="849">
        <v>11</v>
      </c>
      <c r="K235" s="849">
        <v>20075</v>
      </c>
      <c r="L235" s="849">
        <v>1</v>
      </c>
      <c r="M235" s="849">
        <v>1825</v>
      </c>
      <c r="N235" s="849">
        <v>14</v>
      </c>
      <c r="O235" s="849">
        <v>25550</v>
      </c>
      <c r="P235" s="837">
        <v>1.2727272727272727</v>
      </c>
      <c r="Q235" s="850">
        <v>1825</v>
      </c>
    </row>
    <row r="236" spans="1:17" ht="14.4" customHeight="1" x14ac:dyDescent="0.3">
      <c r="A236" s="831" t="s">
        <v>1862</v>
      </c>
      <c r="B236" s="832" t="s">
        <v>1647</v>
      </c>
      <c r="C236" s="832" t="s">
        <v>1714</v>
      </c>
      <c r="D236" s="832" t="s">
        <v>1754</v>
      </c>
      <c r="E236" s="832" t="s">
        <v>1755</v>
      </c>
      <c r="F236" s="849"/>
      <c r="G236" s="849"/>
      <c r="H236" s="849"/>
      <c r="I236" s="849"/>
      <c r="J236" s="849"/>
      <c r="K236" s="849"/>
      <c r="L236" s="849"/>
      <c r="M236" s="849"/>
      <c r="N236" s="849">
        <v>4</v>
      </c>
      <c r="O236" s="849">
        <v>1716</v>
      </c>
      <c r="P236" s="837"/>
      <c r="Q236" s="850">
        <v>429</v>
      </c>
    </row>
    <row r="237" spans="1:17" ht="14.4" customHeight="1" x14ac:dyDescent="0.3">
      <c r="A237" s="831" t="s">
        <v>1862</v>
      </c>
      <c r="B237" s="832" t="s">
        <v>1647</v>
      </c>
      <c r="C237" s="832" t="s">
        <v>1714</v>
      </c>
      <c r="D237" s="832" t="s">
        <v>1822</v>
      </c>
      <c r="E237" s="832" t="s">
        <v>1823</v>
      </c>
      <c r="F237" s="849">
        <v>1</v>
      </c>
      <c r="G237" s="849">
        <v>14340</v>
      </c>
      <c r="H237" s="849">
        <v>0.49427822969805596</v>
      </c>
      <c r="I237" s="849">
        <v>14340</v>
      </c>
      <c r="J237" s="849">
        <v>2</v>
      </c>
      <c r="K237" s="849">
        <v>29012</v>
      </c>
      <c r="L237" s="849">
        <v>1</v>
      </c>
      <c r="M237" s="849">
        <v>14506</v>
      </c>
      <c r="N237" s="849">
        <v>2</v>
      </c>
      <c r="O237" s="849">
        <v>29014</v>
      </c>
      <c r="P237" s="837">
        <v>1.0000689369915896</v>
      </c>
      <c r="Q237" s="850">
        <v>14507</v>
      </c>
    </row>
    <row r="238" spans="1:17" ht="14.4" customHeight="1" x14ac:dyDescent="0.3">
      <c r="A238" s="831" t="s">
        <v>1862</v>
      </c>
      <c r="B238" s="832" t="s">
        <v>1647</v>
      </c>
      <c r="C238" s="832" t="s">
        <v>1714</v>
      </c>
      <c r="D238" s="832" t="s">
        <v>1774</v>
      </c>
      <c r="E238" s="832" t="s">
        <v>1775</v>
      </c>
      <c r="F238" s="849">
        <v>3</v>
      </c>
      <c r="G238" s="849">
        <v>1470</v>
      </c>
      <c r="H238" s="849">
        <v>0.96267190569744598</v>
      </c>
      <c r="I238" s="849">
        <v>490</v>
      </c>
      <c r="J238" s="849">
        <v>3</v>
      </c>
      <c r="K238" s="849">
        <v>1527</v>
      </c>
      <c r="L238" s="849">
        <v>1</v>
      </c>
      <c r="M238" s="849">
        <v>509</v>
      </c>
      <c r="N238" s="849">
        <v>2</v>
      </c>
      <c r="O238" s="849">
        <v>1018</v>
      </c>
      <c r="P238" s="837">
        <v>0.66666666666666663</v>
      </c>
      <c r="Q238" s="850">
        <v>509</v>
      </c>
    </row>
    <row r="239" spans="1:17" ht="14.4" customHeight="1" x14ac:dyDescent="0.3">
      <c r="A239" s="831" t="s">
        <v>1862</v>
      </c>
      <c r="B239" s="832" t="s">
        <v>1647</v>
      </c>
      <c r="C239" s="832" t="s">
        <v>1714</v>
      </c>
      <c r="D239" s="832" t="s">
        <v>1776</v>
      </c>
      <c r="E239" s="832" t="s">
        <v>1777</v>
      </c>
      <c r="F239" s="849">
        <v>7</v>
      </c>
      <c r="G239" s="849">
        <v>15806</v>
      </c>
      <c r="H239" s="849">
        <v>0.9695148132245599</v>
      </c>
      <c r="I239" s="849">
        <v>2258</v>
      </c>
      <c r="J239" s="849">
        <v>7</v>
      </c>
      <c r="K239" s="849">
        <v>16303</v>
      </c>
      <c r="L239" s="849">
        <v>1</v>
      </c>
      <c r="M239" s="849">
        <v>2329</v>
      </c>
      <c r="N239" s="849">
        <v>3</v>
      </c>
      <c r="O239" s="849">
        <v>6990</v>
      </c>
      <c r="P239" s="837">
        <v>0.42875544378335273</v>
      </c>
      <c r="Q239" s="850">
        <v>2330</v>
      </c>
    </row>
    <row r="240" spans="1:17" ht="14.4" customHeight="1" x14ac:dyDescent="0.3">
      <c r="A240" s="831" t="s">
        <v>1862</v>
      </c>
      <c r="B240" s="832" t="s">
        <v>1647</v>
      </c>
      <c r="C240" s="832" t="s">
        <v>1714</v>
      </c>
      <c r="D240" s="832" t="s">
        <v>1796</v>
      </c>
      <c r="E240" s="832" t="s">
        <v>1797</v>
      </c>
      <c r="F240" s="849">
        <v>3</v>
      </c>
      <c r="G240" s="849">
        <v>2085</v>
      </c>
      <c r="H240" s="849">
        <v>0.41484281734978112</v>
      </c>
      <c r="I240" s="849">
        <v>695</v>
      </c>
      <c r="J240" s="849">
        <v>7</v>
      </c>
      <c r="K240" s="849">
        <v>5026</v>
      </c>
      <c r="L240" s="849">
        <v>1</v>
      </c>
      <c r="M240" s="849">
        <v>718</v>
      </c>
      <c r="N240" s="849">
        <v>6</v>
      </c>
      <c r="O240" s="849">
        <v>4314</v>
      </c>
      <c r="P240" s="837">
        <v>0.85833664942300036</v>
      </c>
      <c r="Q240" s="850">
        <v>719</v>
      </c>
    </row>
    <row r="241" spans="1:17" ht="14.4" customHeight="1" x14ac:dyDescent="0.3">
      <c r="A241" s="831" t="s">
        <v>1863</v>
      </c>
      <c r="B241" s="832" t="s">
        <v>1647</v>
      </c>
      <c r="C241" s="832" t="s">
        <v>1648</v>
      </c>
      <c r="D241" s="832" t="s">
        <v>1804</v>
      </c>
      <c r="E241" s="832" t="s">
        <v>755</v>
      </c>
      <c r="F241" s="849"/>
      <c r="G241" s="849"/>
      <c r="H241" s="849"/>
      <c r="I241" s="849"/>
      <c r="J241" s="849">
        <v>0.85000000000000009</v>
      </c>
      <c r="K241" s="849">
        <v>1708.2</v>
      </c>
      <c r="L241" s="849">
        <v>1</v>
      </c>
      <c r="M241" s="849">
        <v>2009.6470588235293</v>
      </c>
      <c r="N241" s="849">
        <v>0.3</v>
      </c>
      <c r="O241" s="849">
        <v>602.89</v>
      </c>
      <c r="P241" s="837">
        <v>0.35293876595246454</v>
      </c>
      <c r="Q241" s="850">
        <v>2009.6333333333334</v>
      </c>
    </row>
    <row r="242" spans="1:17" ht="14.4" customHeight="1" x14ac:dyDescent="0.3">
      <c r="A242" s="831" t="s">
        <v>1863</v>
      </c>
      <c r="B242" s="832" t="s">
        <v>1647</v>
      </c>
      <c r="C242" s="832" t="s">
        <v>1648</v>
      </c>
      <c r="D242" s="832" t="s">
        <v>1808</v>
      </c>
      <c r="E242" s="832" t="s">
        <v>759</v>
      </c>
      <c r="F242" s="849"/>
      <c r="G242" s="849"/>
      <c r="H242" s="849"/>
      <c r="I242" s="849"/>
      <c r="J242" s="849">
        <v>2.25</v>
      </c>
      <c r="K242" s="849">
        <v>4039.78</v>
      </c>
      <c r="L242" s="849">
        <v>1</v>
      </c>
      <c r="M242" s="849">
        <v>1795.4577777777779</v>
      </c>
      <c r="N242" s="849">
        <v>2.6500000000000004</v>
      </c>
      <c r="O242" s="849">
        <v>4820.47</v>
      </c>
      <c r="P242" s="837">
        <v>1.1932506225586541</v>
      </c>
      <c r="Q242" s="850">
        <v>1819.0452830188678</v>
      </c>
    </row>
    <row r="243" spans="1:17" ht="14.4" customHeight="1" x14ac:dyDescent="0.3">
      <c r="A243" s="831" t="s">
        <v>1863</v>
      </c>
      <c r="B243" s="832" t="s">
        <v>1647</v>
      </c>
      <c r="C243" s="832" t="s">
        <v>1648</v>
      </c>
      <c r="D243" s="832" t="s">
        <v>1809</v>
      </c>
      <c r="E243" s="832" t="s">
        <v>757</v>
      </c>
      <c r="F243" s="849"/>
      <c r="G243" s="849"/>
      <c r="H243" s="849"/>
      <c r="I243" s="849"/>
      <c r="J243" s="849">
        <v>0.3</v>
      </c>
      <c r="K243" s="849">
        <v>271.14</v>
      </c>
      <c r="L243" s="849">
        <v>1</v>
      </c>
      <c r="M243" s="849">
        <v>903.8</v>
      </c>
      <c r="N243" s="849">
        <v>0.15000000000000002</v>
      </c>
      <c r="O243" s="849">
        <v>135.57</v>
      </c>
      <c r="P243" s="837">
        <v>0.5</v>
      </c>
      <c r="Q243" s="850">
        <v>903.79999999999984</v>
      </c>
    </row>
    <row r="244" spans="1:17" ht="14.4" customHeight="1" x14ac:dyDescent="0.3">
      <c r="A244" s="831" t="s">
        <v>1863</v>
      </c>
      <c r="B244" s="832" t="s">
        <v>1647</v>
      </c>
      <c r="C244" s="832" t="s">
        <v>1651</v>
      </c>
      <c r="D244" s="832" t="s">
        <v>1656</v>
      </c>
      <c r="E244" s="832" t="s">
        <v>1657</v>
      </c>
      <c r="F244" s="849">
        <v>360</v>
      </c>
      <c r="G244" s="849">
        <v>1915.2</v>
      </c>
      <c r="H244" s="849">
        <v>1.0457002457002458</v>
      </c>
      <c r="I244" s="849">
        <v>5.32</v>
      </c>
      <c r="J244" s="849">
        <v>330</v>
      </c>
      <c r="K244" s="849">
        <v>1831.5</v>
      </c>
      <c r="L244" s="849">
        <v>1</v>
      </c>
      <c r="M244" s="849">
        <v>5.55</v>
      </c>
      <c r="N244" s="849">
        <v>180</v>
      </c>
      <c r="O244" s="849">
        <v>1294.2</v>
      </c>
      <c r="P244" s="837">
        <v>0.70663390663390668</v>
      </c>
      <c r="Q244" s="850">
        <v>7.19</v>
      </c>
    </row>
    <row r="245" spans="1:17" ht="14.4" customHeight="1" x14ac:dyDescent="0.3">
      <c r="A245" s="831" t="s">
        <v>1863</v>
      </c>
      <c r="B245" s="832" t="s">
        <v>1647</v>
      </c>
      <c r="C245" s="832" t="s">
        <v>1651</v>
      </c>
      <c r="D245" s="832" t="s">
        <v>1663</v>
      </c>
      <c r="E245" s="832" t="s">
        <v>1664</v>
      </c>
      <c r="F245" s="849"/>
      <c r="G245" s="849"/>
      <c r="H245" s="849"/>
      <c r="I245" s="849"/>
      <c r="J245" s="849">
        <v>664</v>
      </c>
      <c r="K245" s="849">
        <v>4057.04</v>
      </c>
      <c r="L245" s="849">
        <v>1</v>
      </c>
      <c r="M245" s="849">
        <v>6.11</v>
      </c>
      <c r="N245" s="849"/>
      <c r="O245" s="849"/>
      <c r="P245" s="837"/>
      <c r="Q245" s="850"/>
    </row>
    <row r="246" spans="1:17" ht="14.4" customHeight="1" x14ac:dyDescent="0.3">
      <c r="A246" s="831" t="s">
        <v>1863</v>
      </c>
      <c r="B246" s="832" t="s">
        <v>1647</v>
      </c>
      <c r="C246" s="832" t="s">
        <v>1651</v>
      </c>
      <c r="D246" s="832" t="s">
        <v>1665</v>
      </c>
      <c r="E246" s="832" t="s">
        <v>1666</v>
      </c>
      <c r="F246" s="849">
        <v>270</v>
      </c>
      <c r="G246" s="849">
        <v>2273.3999999999996</v>
      </c>
      <c r="H246" s="849">
        <v>0.80403183023872671</v>
      </c>
      <c r="I246" s="849">
        <v>8.4199999999999982</v>
      </c>
      <c r="J246" s="849">
        <v>310</v>
      </c>
      <c r="K246" s="849">
        <v>2827.5</v>
      </c>
      <c r="L246" s="849">
        <v>1</v>
      </c>
      <c r="M246" s="849">
        <v>9.120967741935484</v>
      </c>
      <c r="N246" s="849">
        <v>1009</v>
      </c>
      <c r="O246" s="849">
        <v>9222.26</v>
      </c>
      <c r="P246" s="837">
        <v>3.2616304155614499</v>
      </c>
      <c r="Q246" s="850">
        <v>9.14</v>
      </c>
    </row>
    <row r="247" spans="1:17" ht="14.4" customHeight="1" x14ac:dyDescent="0.3">
      <c r="A247" s="831" t="s">
        <v>1863</v>
      </c>
      <c r="B247" s="832" t="s">
        <v>1647</v>
      </c>
      <c r="C247" s="832" t="s">
        <v>1651</v>
      </c>
      <c r="D247" s="832" t="s">
        <v>1669</v>
      </c>
      <c r="E247" s="832" t="s">
        <v>1670</v>
      </c>
      <c r="F247" s="849">
        <v>280</v>
      </c>
      <c r="G247" s="849">
        <v>2651.6</v>
      </c>
      <c r="H247" s="849">
        <v>0.89291487068965514</v>
      </c>
      <c r="I247" s="849">
        <v>9.4699999999999989</v>
      </c>
      <c r="J247" s="849">
        <v>290</v>
      </c>
      <c r="K247" s="849">
        <v>2969.6</v>
      </c>
      <c r="L247" s="849">
        <v>1</v>
      </c>
      <c r="M247" s="849">
        <v>10.24</v>
      </c>
      <c r="N247" s="849">
        <v>165</v>
      </c>
      <c r="O247" s="849">
        <v>1687.95</v>
      </c>
      <c r="P247" s="837">
        <v>0.56840988685344829</v>
      </c>
      <c r="Q247" s="850">
        <v>10.23</v>
      </c>
    </row>
    <row r="248" spans="1:17" ht="14.4" customHeight="1" x14ac:dyDescent="0.3">
      <c r="A248" s="831" t="s">
        <v>1863</v>
      </c>
      <c r="B248" s="832" t="s">
        <v>1647</v>
      </c>
      <c r="C248" s="832" t="s">
        <v>1651</v>
      </c>
      <c r="D248" s="832" t="s">
        <v>1677</v>
      </c>
      <c r="E248" s="832" t="s">
        <v>1678</v>
      </c>
      <c r="F248" s="849"/>
      <c r="G248" s="849"/>
      <c r="H248" s="849"/>
      <c r="I248" s="849"/>
      <c r="J248" s="849">
        <v>600</v>
      </c>
      <c r="K248" s="849">
        <v>12228</v>
      </c>
      <c r="L248" s="849">
        <v>1</v>
      </c>
      <c r="M248" s="849">
        <v>20.38</v>
      </c>
      <c r="N248" s="849"/>
      <c r="O248" s="849"/>
      <c r="P248" s="837"/>
      <c r="Q248" s="850"/>
    </row>
    <row r="249" spans="1:17" ht="14.4" customHeight="1" x14ac:dyDescent="0.3">
      <c r="A249" s="831" t="s">
        <v>1863</v>
      </c>
      <c r="B249" s="832" t="s">
        <v>1647</v>
      </c>
      <c r="C249" s="832" t="s">
        <v>1651</v>
      </c>
      <c r="D249" s="832" t="s">
        <v>1683</v>
      </c>
      <c r="E249" s="832" t="s">
        <v>1684</v>
      </c>
      <c r="F249" s="849"/>
      <c r="G249" s="849"/>
      <c r="H249" s="849"/>
      <c r="I249" s="849"/>
      <c r="J249" s="849">
        <v>1</v>
      </c>
      <c r="K249" s="849">
        <v>2164.08</v>
      </c>
      <c r="L249" s="849">
        <v>1</v>
      </c>
      <c r="M249" s="849">
        <v>2164.08</v>
      </c>
      <c r="N249" s="849"/>
      <c r="O249" s="849"/>
      <c r="P249" s="837"/>
      <c r="Q249" s="850"/>
    </row>
    <row r="250" spans="1:17" ht="14.4" customHeight="1" x14ac:dyDescent="0.3">
      <c r="A250" s="831" t="s">
        <v>1863</v>
      </c>
      <c r="B250" s="832" t="s">
        <v>1647</v>
      </c>
      <c r="C250" s="832" t="s">
        <v>1651</v>
      </c>
      <c r="D250" s="832" t="s">
        <v>1687</v>
      </c>
      <c r="E250" s="832" t="s">
        <v>1688</v>
      </c>
      <c r="F250" s="849">
        <v>6120</v>
      </c>
      <c r="G250" s="849">
        <v>20930.399999999998</v>
      </c>
      <c r="H250" s="849">
        <v>1.1646842002172404</v>
      </c>
      <c r="I250" s="849">
        <v>3.4199999999999995</v>
      </c>
      <c r="J250" s="849">
        <v>4473</v>
      </c>
      <c r="K250" s="849">
        <v>17970.879999999997</v>
      </c>
      <c r="L250" s="849">
        <v>1</v>
      </c>
      <c r="M250" s="849">
        <v>4.0176346970713164</v>
      </c>
      <c r="N250" s="849">
        <v>8407</v>
      </c>
      <c r="O250" s="849">
        <v>31603.97</v>
      </c>
      <c r="P250" s="837">
        <v>1.758621169358429</v>
      </c>
      <c r="Q250" s="850">
        <v>3.7592446770548356</v>
      </c>
    </row>
    <row r="251" spans="1:17" ht="14.4" customHeight="1" x14ac:dyDescent="0.3">
      <c r="A251" s="831" t="s">
        <v>1863</v>
      </c>
      <c r="B251" s="832" t="s">
        <v>1647</v>
      </c>
      <c r="C251" s="832" t="s">
        <v>1651</v>
      </c>
      <c r="D251" s="832" t="s">
        <v>1810</v>
      </c>
      <c r="E251" s="832" t="s">
        <v>1811</v>
      </c>
      <c r="F251" s="849">
        <v>508</v>
      </c>
      <c r="G251" s="849">
        <v>17043.400000000001</v>
      </c>
      <c r="H251" s="849">
        <v>0.30243122880941636</v>
      </c>
      <c r="I251" s="849">
        <v>33.550000000000004</v>
      </c>
      <c r="J251" s="849">
        <v>1707</v>
      </c>
      <c r="K251" s="849">
        <v>56354.630000000005</v>
      </c>
      <c r="L251" s="849">
        <v>1</v>
      </c>
      <c r="M251" s="849">
        <v>33.01384299941418</v>
      </c>
      <c r="N251" s="849">
        <v>1618</v>
      </c>
      <c r="O251" s="849">
        <v>54936.240000000005</v>
      </c>
      <c r="P251" s="837">
        <v>0.97483099436550291</v>
      </c>
      <c r="Q251" s="850">
        <v>33.953176761433873</v>
      </c>
    </row>
    <row r="252" spans="1:17" ht="14.4" customHeight="1" x14ac:dyDescent="0.3">
      <c r="A252" s="831" t="s">
        <v>1863</v>
      </c>
      <c r="B252" s="832" t="s">
        <v>1647</v>
      </c>
      <c r="C252" s="832" t="s">
        <v>1651</v>
      </c>
      <c r="D252" s="832" t="s">
        <v>1699</v>
      </c>
      <c r="E252" s="832" t="s">
        <v>1700</v>
      </c>
      <c r="F252" s="849"/>
      <c r="G252" s="849"/>
      <c r="H252" s="849"/>
      <c r="I252" s="849"/>
      <c r="J252" s="849"/>
      <c r="K252" s="849"/>
      <c r="L252" s="849"/>
      <c r="M252" s="849"/>
      <c r="N252" s="849">
        <v>102</v>
      </c>
      <c r="O252" s="849">
        <v>2088.44</v>
      </c>
      <c r="P252" s="837"/>
      <c r="Q252" s="850">
        <v>20.474901960784315</v>
      </c>
    </row>
    <row r="253" spans="1:17" ht="14.4" customHeight="1" x14ac:dyDescent="0.3">
      <c r="A253" s="831" t="s">
        <v>1863</v>
      </c>
      <c r="B253" s="832" t="s">
        <v>1647</v>
      </c>
      <c r="C253" s="832" t="s">
        <v>1651</v>
      </c>
      <c r="D253" s="832" t="s">
        <v>1814</v>
      </c>
      <c r="E253" s="832" t="s">
        <v>1815</v>
      </c>
      <c r="F253" s="849"/>
      <c r="G253" s="849"/>
      <c r="H253" s="849"/>
      <c r="I253" s="849"/>
      <c r="J253" s="849">
        <v>151</v>
      </c>
      <c r="K253" s="849">
        <v>8751.9599999999991</v>
      </c>
      <c r="L253" s="849">
        <v>1</v>
      </c>
      <c r="M253" s="849">
        <v>57.959999999999994</v>
      </c>
      <c r="N253" s="849"/>
      <c r="O253" s="849"/>
      <c r="P253" s="837"/>
      <c r="Q253" s="850"/>
    </row>
    <row r="254" spans="1:17" ht="14.4" customHeight="1" x14ac:dyDescent="0.3">
      <c r="A254" s="831" t="s">
        <v>1863</v>
      </c>
      <c r="B254" s="832" t="s">
        <v>1647</v>
      </c>
      <c r="C254" s="832" t="s">
        <v>1714</v>
      </c>
      <c r="D254" s="832" t="s">
        <v>1736</v>
      </c>
      <c r="E254" s="832" t="s">
        <v>1737</v>
      </c>
      <c r="F254" s="849">
        <v>1</v>
      </c>
      <c r="G254" s="849">
        <v>1391</v>
      </c>
      <c r="H254" s="849"/>
      <c r="I254" s="849">
        <v>1391</v>
      </c>
      <c r="J254" s="849"/>
      <c r="K254" s="849"/>
      <c r="L254" s="849"/>
      <c r="M254" s="849"/>
      <c r="N254" s="849">
        <v>8</v>
      </c>
      <c r="O254" s="849">
        <v>11448</v>
      </c>
      <c r="P254" s="837"/>
      <c r="Q254" s="850">
        <v>1431</v>
      </c>
    </row>
    <row r="255" spans="1:17" ht="14.4" customHeight="1" x14ac:dyDescent="0.3">
      <c r="A255" s="831" t="s">
        <v>1863</v>
      </c>
      <c r="B255" s="832" t="s">
        <v>1647</v>
      </c>
      <c r="C255" s="832" t="s">
        <v>1714</v>
      </c>
      <c r="D255" s="832" t="s">
        <v>1738</v>
      </c>
      <c r="E255" s="832" t="s">
        <v>1739</v>
      </c>
      <c r="F255" s="849">
        <v>2</v>
      </c>
      <c r="G255" s="849">
        <v>3698</v>
      </c>
      <c r="H255" s="849">
        <v>0.96705020920502094</v>
      </c>
      <c r="I255" s="849">
        <v>1849</v>
      </c>
      <c r="J255" s="849">
        <v>2</v>
      </c>
      <c r="K255" s="849">
        <v>3824</v>
      </c>
      <c r="L255" s="849">
        <v>1</v>
      </c>
      <c r="M255" s="849">
        <v>1912</v>
      </c>
      <c r="N255" s="849">
        <v>1</v>
      </c>
      <c r="O255" s="849">
        <v>1912</v>
      </c>
      <c r="P255" s="837">
        <v>0.5</v>
      </c>
      <c r="Q255" s="850">
        <v>1912</v>
      </c>
    </row>
    <row r="256" spans="1:17" ht="14.4" customHeight="1" x14ac:dyDescent="0.3">
      <c r="A256" s="831" t="s">
        <v>1863</v>
      </c>
      <c r="B256" s="832" t="s">
        <v>1647</v>
      </c>
      <c r="C256" s="832" t="s">
        <v>1714</v>
      </c>
      <c r="D256" s="832" t="s">
        <v>1746</v>
      </c>
      <c r="E256" s="832" t="s">
        <v>1747</v>
      </c>
      <c r="F256" s="849"/>
      <c r="G256" s="849"/>
      <c r="H256" s="849"/>
      <c r="I256" s="849"/>
      <c r="J256" s="849">
        <v>1</v>
      </c>
      <c r="K256" s="849">
        <v>681</v>
      </c>
      <c r="L256" s="849">
        <v>1</v>
      </c>
      <c r="M256" s="849">
        <v>681</v>
      </c>
      <c r="N256" s="849"/>
      <c r="O256" s="849"/>
      <c r="P256" s="837"/>
      <c r="Q256" s="850"/>
    </row>
    <row r="257" spans="1:17" ht="14.4" customHeight="1" x14ac:dyDescent="0.3">
      <c r="A257" s="831" t="s">
        <v>1863</v>
      </c>
      <c r="B257" s="832" t="s">
        <v>1647</v>
      </c>
      <c r="C257" s="832" t="s">
        <v>1714</v>
      </c>
      <c r="D257" s="832" t="s">
        <v>1748</v>
      </c>
      <c r="E257" s="832" t="s">
        <v>1749</v>
      </c>
      <c r="F257" s="849"/>
      <c r="G257" s="849"/>
      <c r="H257" s="849"/>
      <c r="I257" s="849"/>
      <c r="J257" s="849"/>
      <c r="K257" s="849"/>
      <c r="L257" s="849"/>
      <c r="M257" s="849"/>
      <c r="N257" s="849">
        <v>1</v>
      </c>
      <c r="O257" s="849">
        <v>717</v>
      </c>
      <c r="P257" s="837"/>
      <c r="Q257" s="850">
        <v>717</v>
      </c>
    </row>
    <row r="258" spans="1:17" ht="14.4" customHeight="1" x14ac:dyDescent="0.3">
      <c r="A258" s="831" t="s">
        <v>1863</v>
      </c>
      <c r="B258" s="832" t="s">
        <v>1647</v>
      </c>
      <c r="C258" s="832" t="s">
        <v>1714</v>
      </c>
      <c r="D258" s="832" t="s">
        <v>1752</v>
      </c>
      <c r="E258" s="832" t="s">
        <v>1753</v>
      </c>
      <c r="F258" s="849">
        <v>18</v>
      </c>
      <c r="G258" s="849">
        <v>31716</v>
      </c>
      <c r="H258" s="849">
        <v>1.4482191780821918</v>
      </c>
      <c r="I258" s="849">
        <v>1762</v>
      </c>
      <c r="J258" s="849">
        <v>12</v>
      </c>
      <c r="K258" s="849">
        <v>21900</v>
      </c>
      <c r="L258" s="849">
        <v>1</v>
      </c>
      <c r="M258" s="849">
        <v>1825</v>
      </c>
      <c r="N258" s="849">
        <v>23</v>
      </c>
      <c r="O258" s="849">
        <v>41975</v>
      </c>
      <c r="P258" s="837">
        <v>1.9166666666666667</v>
      </c>
      <c r="Q258" s="850">
        <v>1825</v>
      </c>
    </row>
    <row r="259" spans="1:17" ht="14.4" customHeight="1" x14ac:dyDescent="0.3">
      <c r="A259" s="831" t="s">
        <v>1863</v>
      </c>
      <c r="B259" s="832" t="s">
        <v>1647</v>
      </c>
      <c r="C259" s="832" t="s">
        <v>1714</v>
      </c>
      <c r="D259" s="832" t="s">
        <v>1754</v>
      </c>
      <c r="E259" s="832" t="s">
        <v>1755</v>
      </c>
      <c r="F259" s="849"/>
      <c r="G259" s="849"/>
      <c r="H259" s="849"/>
      <c r="I259" s="849"/>
      <c r="J259" s="849">
        <v>2</v>
      </c>
      <c r="K259" s="849">
        <v>858</v>
      </c>
      <c r="L259" s="849">
        <v>1</v>
      </c>
      <c r="M259" s="849">
        <v>429</v>
      </c>
      <c r="N259" s="849"/>
      <c r="O259" s="849"/>
      <c r="P259" s="837"/>
      <c r="Q259" s="850"/>
    </row>
    <row r="260" spans="1:17" ht="14.4" customHeight="1" x14ac:dyDescent="0.3">
      <c r="A260" s="831" t="s">
        <v>1863</v>
      </c>
      <c r="B260" s="832" t="s">
        <v>1647</v>
      </c>
      <c r="C260" s="832" t="s">
        <v>1714</v>
      </c>
      <c r="D260" s="832" t="s">
        <v>1756</v>
      </c>
      <c r="E260" s="832" t="s">
        <v>1757</v>
      </c>
      <c r="F260" s="849"/>
      <c r="G260" s="849"/>
      <c r="H260" s="849"/>
      <c r="I260" s="849"/>
      <c r="J260" s="849"/>
      <c r="K260" s="849"/>
      <c r="L260" s="849"/>
      <c r="M260" s="849"/>
      <c r="N260" s="849">
        <v>1</v>
      </c>
      <c r="O260" s="849">
        <v>3520</v>
      </c>
      <c r="P260" s="837"/>
      <c r="Q260" s="850">
        <v>3520</v>
      </c>
    </row>
    <row r="261" spans="1:17" ht="14.4" customHeight="1" x14ac:dyDescent="0.3">
      <c r="A261" s="831" t="s">
        <v>1863</v>
      </c>
      <c r="B261" s="832" t="s">
        <v>1647</v>
      </c>
      <c r="C261" s="832" t="s">
        <v>1714</v>
      </c>
      <c r="D261" s="832" t="s">
        <v>1822</v>
      </c>
      <c r="E261" s="832" t="s">
        <v>1823</v>
      </c>
      <c r="F261" s="849">
        <v>1</v>
      </c>
      <c r="G261" s="849">
        <v>14340</v>
      </c>
      <c r="H261" s="849">
        <v>0.16475940989935201</v>
      </c>
      <c r="I261" s="849">
        <v>14340</v>
      </c>
      <c r="J261" s="849">
        <v>6</v>
      </c>
      <c r="K261" s="849">
        <v>87036</v>
      </c>
      <c r="L261" s="849">
        <v>1</v>
      </c>
      <c r="M261" s="849">
        <v>14506</v>
      </c>
      <c r="N261" s="849">
        <v>7</v>
      </c>
      <c r="O261" s="849">
        <v>101549</v>
      </c>
      <c r="P261" s="837">
        <v>1.1667470931568547</v>
      </c>
      <c r="Q261" s="850">
        <v>14507</v>
      </c>
    </row>
    <row r="262" spans="1:17" ht="14.4" customHeight="1" x14ac:dyDescent="0.3">
      <c r="A262" s="831" t="s">
        <v>1863</v>
      </c>
      <c r="B262" s="832" t="s">
        <v>1647</v>
      </c>
      <c r="C262" s="832" t="s">
        <v>1714</v>
      </c>
      <c r="D262" s="832" t="s">
        <v>1764</v>
      </c>
      <c r="E262" s="832" t="s">
        <v>1765</v>
      </c>
      <c r="F262" s="849"/>
      <c r="G262" s="849"/>
      <c r="H262" s="849"/>
      <c r="I262" s="849"/>
      <c r="J262" s="849">
        <v>1</v>
      </c>
      <c r="K262" s="849">
        <v>609</v>
      </c>
      <c r="L262" s="849">
        <v>1</v>
      </c>
      <c r="M262" s="849">
        <v>609</v>
      </c>
      <c r="N262" s="849"/>
      <c r="O262" s="849"/>
      <c r="P262" s="837"/>
      <c r="Q262" s="850"/>
    </row>
    <row r="263" spans="1:17" ht="14.4" customHeight="1" x14ac:dyDescent="0.3">
      <c r="A263" s="831" t="s">
        <v>1863</v>
      </c>
      <c r="B263" s="832" t="s">
        <v>1647</v>
      </c>
      <c r="C263" s="832" t="s">
        <v>1714</v>
      </c>
      <c r="D263" s="832" t="s">
        <v>1772</v>
      </c>
      <c r="E263" s="832" t="s">
        <v>1773</v>
      </c>
      <c r="F263" s="849">
        <v>9</v>
      </c>
      <c r="G263" s="849">
        <v>11646</v>
      </c>
      <c r="H263" s="849">
        <v>1.4463487332339791</v>
      </c>
      <c r="I263" s="849">
        <v>1294</v>
      </c>
      <c r="J263" s="849">
        <v>6</v>
      </c>
      <c r="K263" s="849">
        <v>8052</v>
      </c>
      <c r="L263" s="849">
        <v>1</v>
      </c>
      <c r="M263" s="849">
        <v>1342</v>
      </c>
      <c r="N263" s="849">
        <v>11</v>
      </c>
      <c r="O263" s="849">
        <v>14762</v>
      </c>
      <c r="P263" s="837">
        <v>1.8333333333333333</v>
      </c>
      <c r="Q263" s="850">
        <v>1342</v>
      </c>
    </row>
    <row r="264" spans="1:17" ht="14.4" customHeight="1" x14ac:dyDescent="0.3">
      <c r="A264" s="831" t="s">
        <v>1863</v>
      </c>
      <c r="B264" s="832" t="s">
        <v>1647</v>
      </c>
      <c r="C264" s="832" t="s">
        <v>1714</v>
      </c>
      <c r="D264" s="832" t="s">
        <v>1774</v>
      </c>
      <c r="E264" s="832" t="s">
        <v>1775</v>
      </c>
      <c r="F264" s="849">
        <v>2</v>
      </c>
      <c r="G264" s="849">
        <v>980</v>
      </c>
      <c r="H264" s="849">
        <v>0.96267190569744598</v>
      </c>
      <c r="I264" s="849">
        <v>490</v>
      </c>
      <c r="J264" s="849">
        <v>2</v>
      </c>
      <c r="K264" s="849">
        <v>1018</v>
      </c>
      <c r="L264" s="849">
        <v>1</v>
      </c>
      <c r="M264" s="849">
        <v>509</v>
      </c>
      <c r="N264" s="849">
        <v>1</v>
      </c>
      <c r="O264" s="849">
        <v>509</v>
      </c>
      <c r="P264" s="837">
        <v>0.5</v>
      </c>
      <c r="Q264" s="850">
        <v>509</v>
      </c>
    </row>
    <row r="265" spans="1:17" ht="14.4" customHeight="1" x14ac:dyDescent="0.3">
      <c r="A265" s="831" t="s">
        <v>1863</v>
      </c>
      <c r="B265" s="832" t="s">
        <v>1647</v>
      </c>
      <c r="C265" s="832" t="s">
        <v>1714</v>
      </c>
      <c r="D265" s="832" t="s">
        <v>1776</v>
      </c>
      <c r="E265" s="832" t="s">
        <v>1777</v>
      </c>
      <c r="F265" s="849"/>
      <c r="G265" s="849"/>
      <c r="H265" s="849"/>
      <c r="I265" s="849"/>
      <c r="J265" s="849">
        <v>1</v>
      </c>
      <c r="K265" s="849">
        <v>2329</v>
      </c>
      <c r="L265" s="849">
        <v>1</v>
      </c>
      <c r="M265" s="849">
        <v>2329</v>
      </c>
      <c r="N265" s="849"/>
      <c r="O265" s="849"/>
      <c r="P265" s="837"/>
      <c r="Q265" s="850"/>
    </row>
    <row r="266" spans="1:17" ht="14.4" customHeight="1" x14ac:dyDescent="0.3">
      <c r="A266" s="831" t="s">
        <v>1863</v>
      </c>
      <c r="B266" s="832" t="s">
        <v>1647</v>
      </c>
      <c r="C266" s="832" t="s">
        <v>1714</v>
      </c>
      <c r="D266" s="832" t="s">
        <v>1786</v>
      </c>
      <c r="E266" s="832" t="s">
        <v>1787</v>
      </c>
      <c r="F266" s="849">
        <v>1</v>
      </c>
      <c r="G266" s="849">
        <v>502</v>
      </c>
      <c r="H266" s="849">
        <v>0.47809523809523807</v>
      </c>
      <c r="I266" s="849">
        <v>502</v>
      </c>
      <c r="J266" s="849">
        <v>2</v>
      </c>
      <c r="K266" s="849">
        <v>1050</v>
      </c>
      <c r="L266" s="849">
        <v>1</v>
      </c>
      <c r="M266" s="849">
        <v>525</v>
      </c>
      <c r="N266" s="849"/>
      <c r="O266" s="849"/>
      <c r="P266" s="837"/>
      <c r="Q266" s="850"/>
    </row>
    <row r="267" spans="1:17" ht="14.4" customHeight="1" x14ac:dyDescent="0.3">
      <c r="A267" s="831" t="s">
        <v>1863</v>
      </c>
      <c r="B267" s="832" t="s">
        <v>1647</v>
      </c>
      <c r="C267" s="832" t="s">
        <v>1714</v>
      </c>
      <c r="D267" s="832" t="s">
        <v>1796</v>
      </c>
      <c r="E267" s="832" t="s">
        <v>1797</v>
      </c>
      <c r="F267" s="849"/>
      <c r="G267" s="849"/>
      <c r="H267" s="849"/>
      <c r="I267" s="849"/>
      <c r="J267" s="849">
        <v>1</v>
      </c>
      <c r="K267" s="849">
        <v>718</v>
      </c>
      <c r="L267" s="849">
        <v>1</v>
      </c>
      <c r="M267" s="849">
        <v>718</v>
      </c>
      <c r="N267" s="849"/>
      <c r="O267" s="849"/>
      <c r="P267" s="837"/>
      <c r="Q267" s="850"/>
    </row>
    <row r="268" spans="1:17" ht="14.4" customHeight="1" x14ac:dyDescent="0.3">
      <c r="A268" s="831" t="s">
        <v>1864</v>
      </c>
      <c r="B268" s="832" t="s">
        <v>1647</v>
      </c>
      <c r="C268" s="832" t="s">
        <v>1648</v>
      </c>
      <c r="D268" s="832" t="s">
        <v>1804</v>
      </c>
      <c r="E268" s="832" t="s">
        <v>755</v>
      </c>
      <c r="F268" s="849">
        <v>0.4</v>
      </c>
      <c r="G268" s="849">
        <v>761.07</v>
      </c>
      <c r="H268" s="849"/>
      <c r="I268" s="849">
        <v>1902.675</v>
      </c>
      <c r="J268" s="849"/>
      <c r="K268" s="849"/>
      <c r="L268" s="849"/>
      <c r="M268" s="849"/>
      <c r="N268" s="849"/>
      <c r="O268" s="849"/>
      <c r="P268" s="837"/>
      <c r="Q268" s="850"/>
    </row>
    <row r="269" spans="1:17" ht="14.4" customHeight="1" x14ac:dyDescent="0.3">
      <c r="A269" s="831" t="s">
        <v>1864</v>
      </c>
      <c r="B269" s="832" t="s">
        <v>1647</v>
      </c>
      <c r="C269" s="832" t="s">
        <v>1648</v>
      </c>
      <c r="D269" s="832" t="s">
        <v>1808</v>
      </c>
      <c r="E269" s="832" t="s">
        <v>759</v>
      </c>
      <c r="F269" s="849">
        <v>3.6</v>
      </c>
      <c r="G269" s="849">
        <v>6374.8799999999992</v>
      </c>
      <c r="H269" s="849">
        <v>0.8150061110628134</v>
      </c>
      <c r="I269" s="849">
        <v>1770.7999999999997</v>
      </c>
      <c r="J269" s="849">
        <v>4.3</v>
      </c>
      <c r="K269" s="849">
        <v>7821.88</v>
      </c>
      <c r="L269" s="849">
        <v>1</v>
      </c>
      <c r="M269" s="849">
        <v>1819.0418604651163</v>
      </c>
      <c r="N269" s="849">
        <v>1.9</v>
      </c>
      <c r="O269" s="849">
        <v>3456.1699999999996</v>
      </c>
      <c r="P269" s="837">
        <v>0.44185924611474475</v>
      </c>
      <c r="Q269" s="850">
        <v>1819.0368421052631</v>
      </c>
    </row>
    <row r="270" spans="1:17" ht="14.4" customHeight="1" x14ac:dyDescent="0.3">
      <c r="A270" s="831" t="s">
        <v>1864</v>
      </c>
      <c r="B270" s="832" t="s">
        <v>1647</v>
      </c>
      <c r="C270" s="832" t="s">
        <v>1648</v>
      </c>
      <c r="D270" s="832" t="s">
        <v>1809</v>
      </c>
      <c r="E270" s="832" t="s">
        <v>757</v>
      </c>
      <c r="F270" s="849">
        <v>0.18</v>
      </c>
      <c r="G270" s="849">
        <v>158.16</v>
      </c>
      <c r="H270" s="849">
        <v>0.58333640688968391</v>
      </c>
      <c r="I270" s="849">
        <v>878.66666666666663</v>
      </c>
      <c r="J270" s="849">
        <v>0.31</v>
      </c>
      <c r="K270" s="849">
        <v>271.13</v>
      </c>
      <c r="L270" s="849">
        <v>1</v>
      </c>
      <c r="M270" s="849">
        <v>874.61290322580646</v>
      </c>
      <c r="N270" s="849">
        <v>0.08</v>
      </c>
      <c r="O270" s="849">
        <v>67.78</v>
      </c>
      <c r="P270" s="837">
        <v>0.24999077933094827</v>
      </c>
      <c r="Q270" s="850">
        <v>847.25</v>
      </c>
    </row>
    <row r="271" spans="1:17" ht="14.4" customHeight="1" x14ac:dyDescent="0.3">
      <c r="A271" s="831" t="s">
        <v>1864</v>
      </c>
      <c r="B271" s="832" t="s">
        <v>1647</v>
      </c>
      <c r="C271" s="832" t="s">
        <v>1651</v>
      </c>
      <c r="D271" s="832" t="s">
        <v>1654</v>
      </c>
      <c r="E271" s="832" t="s">
        <v>1655</v>
      </c>
      <c r="F271" s="849"/>
      <c r="G271" s="849"/>
      <c r="H271" s="849"/>
      <c r="I271" s="849"/>
      <c r="J271" s="849">
        <v>150</v>
      </c>
      <c r="K271" s="849">
        <v>400.5</v>
      </c>
      <c r="L271" s="849">
        <v>1</v>
      </c>
      <c r="M271" s="849">
        <v>2.67</v>
      </c>
      <c r="N271" s="849"/>
      <c r="O271" s="849"/>
      <c r="P271" s="837"/>
      <c r="Q271" s="850"/>
    </row>
    <row r="272" spans="1:17" ht="14.4" customHeight="1" x14ac:dyDescent="0.3">
      <c r="A272" s="831" t="s">
        <v>1864</v>
      </c>
      <c r="B272" s="832" t="s">
        <v>1647</v>
      </c>
      <c r="C272" s="832" t="s">
        <v>1651</v>
      </c>
      <c r="D272" s="832" t="s">
        <v>1656</v>
      </c>
      <c r="E272" s="832" t="s">
        <v>1657</v>
      </c>
      <c r="F272" s="849"/>
      <c r="G272" s="849"/>
      <c r="H272" s="849"/>
      <c r="I272" s="849"/>
      <c r="J272" s="849"/>
      <c r="K272" s="849"/>
      <c r="L272" s="849"/>
      <c r="M272" s="849"/>
      <c r="N272" s="849">
        <v>180</v>
      </c>
      <c r="O272" s="849">
        <v>1288.8</v>
      </c>
      <c r="P272" s="837"/>
      <c r="Q272" s="850">
        <v>7.16</v>
      </c>
    </row>
    <row r="273" spans="1:17" ht="14.4" customHeight="1" x14ac:dyDescent="0.3">
      <c r="A273" s="831" t="s">
        <v>1864</v>
      </c>
      <c r="B273" s="832" t="s">
        <v>1647</v>
      </c>
      <c r="C273" s="832" t="s">
        <v>1651</v>
      </c>
      <c r="D273" s="832" t="s">
        <v>1683</v>
      </c>
      <c r="E273" s="832" t="s">
        <v>1684</v>
      </c>
      <c r="F273" s="849"/>
      <c r="G273" s="849"/>
      <c r="H273" s="849"/>
      <c r="I273" s="849"/>
      <c r="J273" s="849"/>
      <c r="K273" s="849"/>
      <c r="L273" s="849"/>
      <c r="M273" s="849"/>
      <c r="N273" s="849">
        <v>1</v>
      </c>
      <c r="O273" s="849">
        <v>1986.65</v>
      </c>
      <c r="P273" s="837"/>
      <c r="Q273" s="850">
        <v>1986.65</v>
      </c>
    </row>
    <row r="274" spans="1:17" ht="14.4" customHeight="1" x14ac:dyDescent="0.3">
      <c r="A274" s="831" t="s">
        <v>1864</v>
      </c>
      <c r="B274" s="832" t="s">
        <v>1647</v>
      </c>
      <c r="C274" s="832" t="s">
        <v>1651</v>
      </c>
      <c r="D274" s="832" t="s">
        <v>1810</v>
      </c>
      <c r="E274" s="832" t="s">
        <v>1811</v>
      </c>
      <c r="F274" s="849">
        <v>3058</v>
      </c>
      <c r="G274" s="849">
        <v>102595.9</v>
      </c>
      <c r="H274" s="849">
        <v>1.3444758051517234</v>
      </c>
      <c r="I274" s="849">
        <v>33.549999999999997</v>
      </c>
      <c r="J274" s="849">
        <v>2311</v>
      </c>
      <c r="K274" s="849">
        <v>76309.22</v>
      </c>
      <c r="L274" s="849">
        <v>1</v>
      </c>
      <c r="M274" s="849">
        <v>33.020000000000003</v>
      </c>
      <c r="N274" s="849">
        <v>960</v>
      </c>
      <c r="O274" s="849">
        <v>32362.37</v>
      </c>
      <c r="P274" s="837">
        <v>0.42409514865962461</v>
      </c>
      <c r="Q274" s="850">
        <v>33.710802083333334</v>
      </c>
    </row>
    <row r="275" spans="1:17" ht="14.4" customHeight="1" x14ac:dyDescent="0.3">
      <c r="A275" s="831" t="s">
        <v>1864</v>
      </c>
      <c r="B275" s="832" t="s">
        <v>1647</v>
      </c>
      <c r="C275" s="832" t="s">
        <v>1651</v>
      </c>
      <c r="D275" s="832" t="s">
        <v>1699</v>
      </c>
      <c r="E275" s="832" t="s">
        <v>1700</v>
      </c>
      <c r="F275" s="849"/>
      <c r="G275" s="849"/>
      <c r="H275" s="849"/>
      <c r="I275" s="849"/>
      <c r="J275" s="849">
        <v>50</v>
      </c>
      <c r="K275" s="849">
        <v>1008.5</v>
      </c>
      <c r="L275" s="849">
        <v>1</v>
      </c>
      <c r="M275" s="849">
        <v>20.170000000000002</v>
      </c>
      <c r="N275" s="849"/>
      <c r="O275" s="849"/>
      <c r="P275" s="837"/>
      <c r="Q275" s="850"/>
    </row>
    <row r="276" spans="1:17" ht="14.4" customHeight="1" x14ac:dyDescent="0.3">
      <c r="A276" s="831" t="s">
        <v>1864</v>
      </c>
      <c r="B276" s="832" t="s">
        <v>1647</v>
      </c>
      <c r="C276" s="832" t="s">
        <v>1817</v>
      </c>
      <c r="D276" s="832" t="s">
        <v>1818</v>
      </c>
      <c r="E276" s="832" t="s">
        <v>1819</v>
      </c>
      <c r="F276" s="849">
        <v>6</v>
      </c>
      <c r="G276" s="849">
        <v>5305.92</v>
      </c>
      <c r="H276" s="849"/>
      <c r="I276" s="849">
        <v>884.32</v>
      </c>
      <c r="J276" s="849"/>
      <c r="K276" s="849"/>
      <c r="L276" s="849"/>
      <c r="M276" s="849"/>
      <c r="N276" s="849"/>
      <c r="O276" s="849"/>
      <c r="P276" s="837"/>
      <c r="Q276" s="850"/>
    </row>
    <row r="277" spans="1:17" ht="14.4" customHeight="1" x14ac:dyDescent="0.3">
      <c r="A277" s="831" t="s">
        <v>1864</v>
      </c>
      <c r="B277" s="832" t="s">
        <v>1647</v>
      </c>
      <c r="C277" s="832" t="s">
        <v>1714</v>
      </c>
      <c r="D277" s="832" t="s">
        <v>1715</v>
      </c>
      <c r="E277" s="832" t="s">
        <v>1716</v>
      </c>
      <c r="F277" s="849"/>
      <c r="G277" s="849"/>
      <c r="H277" s="849"/>
      <c r="I277" s="849"/>
      <c r="J277" s="849">
        <v>1</v>
      </c>
      <c r="K277" s="849">
        <v>37</v>
      </c>
      <c r="L277" s="849">
        <v>1</v>
      </c>
      <c r="M277" s="849">
        <v>37</v>
      </c>
      <c r="N277" s="849"/>
      <c r="O277" s="849"/>
      <c r="P277" s="837"/>
      <c r="Q277" s="850"/>
    </row>
    <row r="278" spans="1:17" ht="14.4" customHeight="1" x14ac:dyDescent="0.3">
      <c r="A278" s="831" t="s">
        <v>1864</v>
      </c>
      <c r="B278" s="832" t="s">
        <v>1647</v>
      </c>
      <c r="C278" s="832" t="s">
        <v>1714</v>
      </c>
      <c r="D278" s="832" t="s">
        <v>1746</v>
      </c>
      <c r="E278" s="832" t="s">
        <v>1747</v>
      </c>
      <c r="F278" s="849"/>
      <c r="G278" s="849"/>
      <c r="H278" s="849"/>
      <c r="I278" s="849"/>
      <c r="J278" s="849"/>
      <c r="K278" s="849"/>
      <c r="L278" s="849"/>
      <c r="M278" s="849"/>
      <c r="N278" s="849">
        <v>1</v>
      </c>
      <c r="O278" s="849">
        <v>682</v>
      </c>
      <c r="P278" s="837"/>
      <c r="Q278" s="850">
        <v>682</v>
      </c>
    </row>
    <row r="279" spans="1:17" ht="14.4" customHeight="1" x14ac:dyDescent="0.3">
      <c r="A279" s="831" t="s">
        <v>1864</v>
      </c>
      <c r="B279" s="832" t="s">
        <v>1647</v>
      </c>
      <c r="C279" s="832" t="s">
        <v>1714</v>
      </c>
      <c r="D279" s="832" t="s">
        <v>1752</v>
      </c>
      <c r="E279" s="832" t="s">
        <v>1753</v>
      </c>
      <c r="F279" s="849"/>
      <c r="G279" s="849"/>
      <c r="H279" s="849"/>
      <c r="I279" s="849"/>
      <c r="J279" s="849"/>
      <c r="K279" s="849"/>
      <c r="L279" s="849"/>
      <c r="M279" s="849"/>
      <c r="N279" s="849">
        <v>1</v>
      </c>
      <c r="O279" s="849">
        <v>1825</v>
      </c>
      <c r="P279" s="837"/>
      <c r="Q279" s="850">
        <v>1825</v>
      </c>
    </row>
    <row r="280" spans="1:17" ht="14.4" customHeight="1" x14ac:dyDescent="0.3">
      <c r="A280" s="831" t="s">
        <v>1864</v>
      </c>
      <c r="B280" s="832" t="s">
        <v>1647</v>
      </c>
      <c r="C280" s="832" t="s">
        <v>1714</v>
      </c>
      <c r="D280" s="832" t="s">
        <v>1756</v>
      </c>
      <c r="E280" s="832" t="s">
        <v>1757</v>
      </c>
      <c r="F280" s="849"/>
      <c r="G280" s="849"/>
      <c r="H280" s="849"/>
      <c r="I280" s="849"/>
      <c r="J280" s="849">
        <v>1</v>
      </c>
      <c r="K280" s="849">
        <v>3518</v>
      </c>
      <c r="L280" s="849">
        <v>1</v>
      </c>
      <c r="M280" s="849">
        <v>3518</v>
      </c>
      <c r="N280" s="849"/>
      <c r="O280" s="849"/>
      <c r="P280" s="837"/>
      <c r="Q280" s="850"/>
    </row>
    <row r="281" spans="1:17" ht="14.4" customHeight="1" x14ac:dyDescent="0.3">
      <c r="A281" s="831" t="s">
        <v>1864</v>
      </c>
      <c r="B281" s="832" t="s">
        <v>1647</v>
      </c>
      <c r="C281" s="832" t="s">
        <v>1714</v>
      </c>
      <c r="D281" s="832" t="s">
        <v>1822</v>
      </c>
      <c r="E281" s="832" t="s">
        <v>1823</v>
      </c>
      <c r="F281" s="849">
        <v>9</v>
      </c>
      <c r="G281" s="849">
        <v>129060</v>
      </c>
      <c r="H281" s="849">
        <v>0.98855645939611192</v>
      </c>
      <c r="I281" s="849">
        <v>14340</v>
      </c>
      <c r="J281" s="849">
        <v>9</v>
      </c>
      <c r="K281" s="849">
        <v>130554</v>
      </c>
      <c r="L281" s="849">
        <v>1</v>
      </c>
      <c r="M281" s="849">
        <v>14506</v>
      </c>
      <c r="N281" s="849">
        <v>5</v>
      </c>
      <c r="O281" s="849">
        <v>72535</v>
      </c>
      <c r="P281" s="837">
        <v>0.55559385388421645</v>
      </c>
      <c r="Q281" s="850">
        <v>14507</v>
      </c>
    </row>
    <row r="282" spans="1:17" ht="14.4" customHeight="1" x14ac:dyDescent="0.3">
      <c r="A282" s="831" t="s">
        <v>1864</v>
      </c>
      <c r="B282" s="832" t="s">
        <v>1647</v>
      </c>
      <c r="C282" s="832" t="s">
        <v>1714</v>
      </c>
      <c r="D282" s="832" t="s">
        <v>1774</v>
      </c>
      <c r="E282" s="832" t="s">
        <v>1775</v>
      </c>
      <c r="F282" s="849"/>
      <c r="G282" s="849"/>
      <c r="H282" s="849"/>
      <c r="I282" s="849"/>
      <c r="J282" s="849"/>
      <c r="K282" s="849"/>
      <c r="L282" s="849"/>
      <c r="M282" s="849"/>
      <c r="N282" s="849">
        <v>1</v>
      </c>
      <c r="O282" s="849">
        <v>509</v>
      </c>
      <c r="P282" s="837"/>
      <c r="Q282" s="850">
        <v>509</v>
      </c>
    </row>
    <row r="283" spans="1:17" ht="14.4" customHeight="1" x14ac:dyDescent="0.3">
      <c r="A283" s="831" t="s">
        <v>1864</v>
      </c>
      <c r="B283" s="832" t="s">
        <v>1647</v>
      </c>
      <c r="C283" s="832" t="s">
        <v>1714</v>
      </c>
      <c r="D283" s="832" t="s">
        <v>1780</v>
      </c>
      <c r="E283" s="832" t="s">
        <v>1781</v>
      </c>
      <c r="F283" s="849"/>
      <c r="G283" s="849"/>
      <c r="H283" s="849"/>
      <c r="I283" s="849"/>
      <c r="J283" s="849"/>
      <c r="K283" s="849"/>
      <c r="L283" s="849"/>
      <c r="M283" s="849"/>
      <c r="N283" s="849">
        <v>1</v>
      </c>
      <c r="O283" s="849">
        <v>355</v>
      </c>
      <c r="P283" s="837"/>
      <c r="Q283" s="850">
        <v>355</v>
      </c>
    </row>
    <row r="284" spans="1:17" ht="14.4" customHeight="1" x14ac:dyDescent="0.3">
      <c r="A284" s="831" t="s">
        <v>1864</v>
      </c>
      <c r="B284" s="832" t="s">
        <v>1647</v>
      </c>
      <c r="C284" s="832" t="s">
        <v>1714</v>
      </c>
      <c r="D284" s="832" t="s">
        <v>1796</v>
      </c>
      <c r="E284" s="832" t="s">
        <v>1797</v>
      </c>
      <c r="F284" s="849"/>
      <c r="G284" s="849"/>
      <c r="H284" s="849"/>
      <c r="I284" s="849"/>
      <c r="J284" s="849">
        <v>1</v>
      </c>
      <c r="K284" s="849">
        <v>718</v>
      </c>
      <c r="L284" s="849">
        <v>1</v>
      </c>
      <c r="M284" s="849">
        <v>718</v>
      </c>
      <c r="N284" s="849"/>
      <c r="O284" s="849"/>
      <c r="P284" s="837"/>
      <c r="Q284" s="850"/>
    </row>
    <row r="285" spans="1:17" ht="14.4" customHeight="1" x14ac:dyDescent="0.3">
      <c r="A285" s="831" t="s">
        <v>1865</v>
      </c>
      <c r="B285" s="832" t="s">
        <v>1647</v>
      </c>
      <c r="C285" s="832" t="s">
        <v>1648</v>
      </c>
      <c r="D285" s="832" t="s">
        <v>1804</v>
      </c>
      <c r="E285" s="832" t="s">
        <v>755</v>
      </c>
      <c r="F285" s="849">
        <v>1.3</v>
      </c>
      <c r="G285" s="849">
        <v>2473.4700000000003</v>
      </c>
      <c r="H285" s="849">
        <v>1.4479978925184405</v>
      </c>
      <c r="I285" s="849">
        <v>1902.6692307692308</v>
      </c>
      <c r="J285" s="849">
        <v>0.85000000000000009</v>
      </c>
      <c r="K285" s="849">
        <v>1708.2</v>
      </c>
      <c r="L285" s="849">
        <v>1</v>
      </c>
      <c r="M285" s="849">
        <v>2009.6470588235293</v>
      </c>
      <c r="N285" s="849"/>
      <c r="O285" s="849"/>
      <c r="P285" s="837"/>
      <c r="Q285" s="850"/>
    </row>
    <row r="286" spans="1:17" ht="14.4" customHeight="1" x14ac:dyDescent="0.3">
      <c r="A286" s="831" t="s">
        <v>1865</v>
      </c>
      <c r="B286" s="832" t="s">
        <v>1647</v>
      </c>
      <c r="C286" s="832" t="s">
        <v>1648</v>
      </c>
      <c r="D286" s="832" t="s">
        <v>1807</v>
      </c>
      <c r="E286" s="832" t="s">
        <v>759</v>
      </c>
      <c r="F286" s="849">
        <v>0.24</v>
      </c>
      <c r="G286" s="849">
        <v>2124.96</v>
      </c>
      <c r="H286" s="849">
        <v>5.9194384088250036</v>
      </c>
      <c r="I286" s="849">
        <v>8854</v>
      </c>
      <c r="J286" s="849">
        <v>0.04</v>
      </c>
      <c r="K286" s="849">
        <v>358.98</v>
      </c>
      <c r="L286" s="849">
        <v>1</v>
      </c>
      <c r="M286" s="849">
        <v>8974.5</v>
      </c>
      <c r="N286" s="849"/>
      <c r="O286" s="849"/>
      <c r="P286" s="837"/>
      <c r="Q286" s="850"/>
    </row>
    <row r="287" spans="1:17" ht="14.4" customHeight="1" x14ac:dyDescent="0.3">
      <c r="A287" s="831" t="s">
        <v>1865</v>
      </c>
      <c r="B287" s="832" t="s">
        <v>1647</v>
      </c>
      <c r="C287" s="832" t="s">
        <v>1648</v>
      </c>
      <c r="D287" s="832" t="s">
        <v>1808</v>
      </c>
      <c r="E287" s="832" t="s">
        <v>759</v>
      </c>
      <c r="F287" s="849">
        <v>10.9</v>
      </c>
      <c r="G287" s="849">
        <v>19301.72</v>
      </c>
      <c r="H287" s="849">
        <v>0.73376899360955561</v>
      </c>
      <c r="I287" s="849">
        <v>1770.8</v>
      </c>
      <c r="J287" s="849">
        <v>14.68</v>
      </c>
      <c r="K287" s="849">
        <v>26304.9</v>
      </c>
      <c r="L287" s="849">
        <v>1</v>
      </c>
      <c r="M287" s="849">
        <v>1791.8869209809266</v>
      </c>
      <c r="N287" s="849">
        <v>10.6</v>
      </c>
      <c r="O287" s="849">
        <v>19281.849999999999</v>
      </c>
      <c r="P287" s="837">
        <v>0.73301362103638479</v>
      </c>
      <c r="Q287" s="850">
        <v>1819.0424528301885</v>
      </c>
    </row>
    <row r="288" spans="1:17" ht="14.4" customHeight="1" x14ac:dyDescent="0.3">
      <c r="A288" s="831" t="s">
        <v>1865</v>
      </c>
      <c r="B288" s="832" t="s">
        <v>1647</v>
      </c>
      <c r="C288" s="832" t="s">
        <v>1648</v>
      </c>
      <c r="D288" s="832" t="s">
        <v>1809</v>
      </c>
      <c r="E288" s="832" t="s">
        <v>757</v>
      </c>
      <c r="F288" s="849">
        <v>0.8</v>
      </c>
      <c r="G288" s="849">
        <v>723.04</v>
      </c>
      <c r="H288" s="849">
        <v>0.72727272727272718</v>
      </c>
      <c r="I288" s="849">
        <v>903.8</v>
      </c>
      <c r="J288" s="849">
        <v>1.1000000000000003</v>
      </c>
      <c r="K288" s="849">
        <v>994.18000000000006</v>
      </c>
      <c r="L288" s="849">
        <v>1</v>
      </c>
      <c r="M288" s="849">
        <v>903.79999999999984</v>
      </c>
      <c r="N288" s="849">
        <v>0.4</v>
      </c>
      <c r="O288" s="849">
        <v>361.52</v>
      </c>
      <c r="P288" s="837">
        <v>0.36363636363636359</v>
      </c>
      <c r="Q288" s="850">
        <v>903.8</v>
      </c>
    </row>
    <row r="289" spans="1:17" ht="14.4" customHeight="1" x14ac:dyDescent="0.3">
      <c r="A289" s="831" t="s">
        <v>1865</v>
      </c>
      <c r="B289" s="832" t="s">
        <v>1647</v>
      </c>
      <c r="C289" s="832" t="s">
        <v>1651</v>
      </c>
      <c r="D289" s="832" t="s">
        <v>1654</v>
      </c>
      <c r="E289" s="832" t="s">
        <v>1655</v>
      </c>
      <c r="F289" s="849"/>
      <c r="G289" s="849"/>
      <c r="H289" s="849"/>
      <c r="I289" s="849"/>
      <c r="J289" s="849">
        <v>280</v>
      </c>
      <c r="K289" s="849">
        <v>725.2</v>
      </c>
      <c r="L289" s="849">
        <v>1</v>
      </c>
      <c r="M289" s="849">
        <v>2.5900000000000003</v>
      </c>
      <c r="N289" s="849"/>
      <c r="O289" s="849"/>
      <c r="P289" s="837"/>
      <c r="Q289" s="850"/>
    </row>
    <row r="290" spans="1:17" ht="14.4" customHeight="1" x14ac:dyDescent="0.3">
      <c r="A290" s="831" t="s">
        <v>1865</v>
      </c>
      <c r="B290" s="832" t="s">
        <v>1647</v>
      </c>
      <c r="C290" s="832" t="s">
        <v>1651</v>
      </c>
      <c r="D290" s="832" t="s">
        <v>1656</v>
      </c>
      <c r="E290" s="832" t="s">
        <v>1657</v>
      </c>
      <c r="F290" s="849">
        <v>8750</v>
      </c>
      <c r="G290" s="849">
        <v>46549.999999999985</v>
      </c>
      <c r="H290" s="849">
        <v>0.87538668396754182</v>
      </c>
      <c r="I290" s="849">
        <v>5.3199999999999985</v>
      </c>
      <c r="J290" s="849">
        <v>9874</v>
      </c>
      <c r="K290" s="849">
        <v>53176.5</v>
      </c>
      <c r="L290" s="849">
        <v>1</v>
      </c>
      <c r="M290" s="849">
        <v>5.3855073931537367</v>
      </c>
      <c r="N290" s="849">
        <v>13970</v>
      </c>
      <c r="O290" s="849">
        <v>97745.500000000044</v>
      </c>
      <c r="P290" s="837">
        <v>1.8381333859881723</v>
      </c>
      <c r="Q290" s="850">
        <v>6.9968146027201179</v>
      </c>
    </row>
    <row r="291" spans="1:17" ht="14.4" customHeight="1" x14ac:dyDescent="0.3">
      <c r="A291" s="831" t="s">
        <v>1865</v>
      </c>
      <c r="B291" s="832" t="s">
        <v>1647</v>
      </c>
      <c r="C291" s="832" t="s">
        <v>1651</v>
      </c>
      <c r="D291" s="832" t="s">
        <v>1663</v>
      </c>
      <c r="E291" s="832" t="s">
        <v>1664</v>
      </c>
      <c r="F291" s="849">
        <v>2051</v>
      </c>
      <c r="G291" s="849">
        <v>11977.84</v>
      </c>
      <c r="H291" s="849">
        <v>0.42398127916060641</v>
      </c>
      <c r="I291" s="849">
        <v>5.84</v>
      </c>
      <c r="J291" s="849">
        <v>4653</v>
      </c>
      <c r="K291" s="849">
        <v>28250.87</v>
      </c>
      <c r="L291" s="849">
        <v>1</v>
      </c>
      <c r="M291" s="849">
        <v>6.0715387921770896</v>
      </c>
      <c r="N291" s="849">
        <v>1313</v>
      </c>
      <c r="O291" s="849">
        <v>6945.77</v>
      </c>
      <c r="P291" s="837">
        <v>0.24586039297196868</v>
      </c>
      <c r="Q291" s="850">
        <v>5.29</v>
      </c>
    </row>
    <row r="292" spans="1:17" ht="14.4" customHeight="1" x14ac:dyDescent="0.3">
      <c r="A292" s="831" t="s">
        <v>1865</v>
      </c>
      <c r="B292" s="832" t="s">
        <v>1647</v>
      </c>
      <c r="C292" s="832" t="s">
        <v>1651</v>
      </c>
      <c r="D292" s="832" t="s">
        <v>1667</v>
      </c>
      <c r="E292" s="832" t="s">
        <v>1668</v>
      </c>
      <c r="F292" s="849">
        <v>1250</v>
      </c>
      <c r="G292" s="849">
        <v>10062.5</v>
      </c>
      <c r="H292" s="849">
        <v>1.1340583793530936</v>
      </c>
      <c r="I292" s="849">
        <v>8.0500000000000007</v>
      </c>
      <c r="J292" s="849">
        <v>970</v>
      </c>
      <c r="K292" s="849">
        <v>8873</v>
      </c>
      <c r="L292" s="849">
        <v>1</v>
      </c>
      <c r="M292" s="849">
        <v>9.1474226804123706</v>
      </c>
      <c r="N292" s="849">
        <v>985</v>
      </c>
      <c r="O292" s="849">
        <v>9042.2999999999993</v>
      </c>
      <c r="P292" s="837">
        <v>1.019080356136594</v>
      </c>
      <c r="Q292" s="850">
        <v>9.18</v>
      </c>
    </row>
    <row r="293" spans="1:17" ht="14.4" customHeight="1" x14ac:dyDescent="0.3">
      <c r="A293" s="831" t="s">
        <v>1865</v>
      </c>
      <c r="B293" s="832" t="s">
        <v>1647</v>
      </c>
      <c r="C293" s="832" t="s">
        <v>1651</v>
      </c>
      <c r="D293" s="832" t="s">
        <v>1669</v>
      </c>
      <c r="E293" s="832" t="s">
        <v>1670</v>
      </c>
      <c r="F293" s="849">
        <v>240</v>
      </c>
      <c r="G293" s="849">
        <v>2272.8000000000002</v>
      </c>
      <c r="H293" s="849"/>
      <c r="I293" s="849">
        <v>9.4700000000000006</v>
      </c>
      <c r="J293" s="849"/>
      <c r="K293" s="849"/>
      <c r="L293" s="849"/>
      <c r="M293" s="849"/>
      <c r="N293" s="849"/>
      <c r="O293" s="849"/>
      <c r="P293" s="837"/>
      <c r="Q293" s="850"/>
    </row>
    <row r="294" spans="1:17" ht="14.4" customHeight="1" x14ac:dyDescent="0.3">
      <c r="A294" s="831" t="s">
        <v>1865</v>
      </c>
      <c r="B294" s="832" t="s">
        <v>1647</v>
      </c>
      <c r="C294" s="832" t="s">
        <v>1651</v>
      </c>
      <c r="D294" s="832" t="s">
        <v>1677</v>
      </c>
      <c r="E294" s="832" t="s">
        <v>1678</v>
      </c>
      <c r="F294" s="849">
        <v>960</v>
      </c>
      <c r="G294" s="849">
        <v>19142.400000000001</v>
      </c>
      <c r="H294" s="849"/>
      <c r="I294" s="849">
        <v>19.940000000000001</v>
      </c>
      <c r="J294" s="849"/>
      <c r="K294" s="849"/>
      <c r="L294" s="849"/>
      <c r="M294" s="849"/>
      <c r="N294" s="849"/>
      <c r="O294" s="849"/>
      <c r="P294" s="837"/>
      <c r="Q294" s="850"/>
    </row>
    <row r="295" spans="1:17" ht="14.4" customHeight="1" x14ac:dyDescent="0.3">
      <c r="A295" s="831" t="s">
        <v>1865</v>
      </c>
      <c r="B295" s="832" t="s">
        <v>1647</v>
      </c>
      <c r="C295" s="832" t="s">
        <v>1651</v>
      </c>
      <c r="D295" s="832" t="s">
        <v>1683</v>
      </c>
      <c r="E295" s="832" t="s">
        <v>1684</v>
      </c>
      <c r="F295" s="849">
        <v>32</v>
      </c>
      <c r="G295" s="849">
        <v>70194.560000000012</v>
      </c>
      <c r="H295" s="849">
        <v>1.0137262236060547</v>
      </c>
      <c r="I295" s="849">
        <v>2193.5800000000004</v>
      </c>
      <c r="J295" s="849">
        <v>32</v>
      </c>
      <c r="K295" s="849">
        <v>69244.100000000006</v>
      </c>
      <c r="L295" s="849">
        <v>1</v>
      </c>
      <c r="M295" s="849">
        <v>2163.8781250000002</v>
      </c>
      <c r="N295" s="849">
        <v>55</v>
      </c>
      <c r="O295" s="849">
        <v>109554.42999999998</v>
      </c>
      <c r="P295" s="837">
        <v>1.5821482263470819</v>
      </c>
      <c r="Q295" s="850">
        <v>1991.8987272727268</v>
      </c>
    </row>
    <row r="296" spans="1:17" ht="14.4" customHeight="1" x14ac:dyDescent="0.3">
      <c r="A296" s="831" t="s">
        <v>1865</v>
      </c>
      <c r="B296" s="832" t="s">
        <v>1647</v>
      </c>
      <c r="C296" s="832" t="s">
        <v>1651</v>
      </c>
      <c r="D296" s="832" t="s">
        <v>1687</v>
      </c>
      <c r="E296" s="832" t="s">
        <v>1688</v>
      </c>
      <c r="F296" s="849">
        <v>36126</v>
      </c>
      <c r="G296" s="849">
        <v>123550.92000000001</v>
      </c>
      <c r="H296" s="849">
        <v>2.1190802762690675</v>
      </c>
      <c r="I296" s="849">
        <v>3.4200000000000004</v>
      </c>
      <c r="J296" s="849">
        <v>14209</v>
      </c>
      <c r="K296" s="849">
        <v>58304.030000000006</v>
      </c>
      <c r="L296" s="849">
        <v>1</v>
      </c>
      <c r="M296" s="849">
        <v>4.1033169118164547</v>
      </c>
      <c r="N296" s="849">
        <v>7996</v>
      </c>
      <c r="O296" s="849">
        <v>30064.239999999998</v>
      </c>
      <c r="P296" s="837">
        <v>0.5156460025147489</v>
      </c>
      <c r="Q296" s="850">
        <v>3.7599099549774886</v>
      </c>
    </row>
    <row r="297" spans="1:17" ht="14.4" customHeight="1" x14ac:dyDescent="0.3">
      <c r="A297" s="831" t="s">
        <v>1865</v>
      </c>
      <c r="B297" s="832" t="s">
        <v>1647</v>
      </c>
      <c r="C297" s="832" t="s">
        <v>1651</v>
      </c>
      <c r="D297" s="832" t="s">
        <v>1810</v>
      </c>
      <c r="E297" s="832" t="s">
        <v>1811</v>
      </c>
      <c r="F297" s="849">
        <v>9781</v>
      </c>
      <c r="G297" s="849">
        <v>328152.54999999993</v>
      </c>
      <c r="H297" s="849">
        <v>1.2029132231412529</v>
      </c>
      <c r="I297" s="849">
        <v>33.54999999999999</v>
      </c>
      <c r="J297" s="849">
        <v>8263</v>
      </c>
      <c r="K297" s="849">
        <v>272798.19</v>
      </c>
      <c r="L297" s="849">
        <v>1</v>
      </c>
      <c r="M297" s="849">
        <v>33.014424543144138</v>
      </c>
      <c r="N297" s="849">
        <v>5387</v>
      </c>
      <c r="O297" s="849">
        <v>182485.42000000004</v>
      </c>
      <c r="P297" s="837">
        <v>0.66893926239026746</v>
      </c>
      <c r="Q297" s="850">
        <v>33.875147577501401</v>
      </c>
    </row>
    <row r="298" spans="1:17" ht="14.4" customHeight="1" x14ac:dyDescent="0.3">
      <c r="A298" s="831" t="s">
        <v>1865</v>
      </c>
      <c r="B298" s="832" t="s">
        <v>1647</v>
      </c>
      <c r="C298" s="832" t="s">
        <v>1651</v>
      </c>
      <c r="D298" s="832" t="s">
        <v>1814</v>
      </c>
      <c r="E298" s="832" t="s">
        <v>1815</v>
      </c>
      <c r="F298" s="849">
        <v>150</v>
      </c>
      <c r="G298" s="849">
        <v>9157.5</v>
      </c>
      <c r="H298" s="849">
        <v>0.97807697730156495</v>
      </c>
      <c r="I298" s="849">
        <v>61.05</v>
      </c>
      <c r="J298" s="849">
        <v>164</v>
      </c>
      <c r="K298" s="849">
        <v>9362.76</v>
      </c>
      <c r="L298" s="849">
        <v>1</v>
      </c>
      <c r="M298" s="849">
        <v>57.09</v>
      </c>
      <c r="N298" s="849"/>
      <c r="O298" s="849"/>
      <c r="P298" s="837"/>
      <c r="Q298" s="850"/>
    </row>
    <row r="299" spans="1:17" ht="14.4" customHeight="1" x14ac:dyDescent="0.3">
      <c r="A299" s="831" t="s">
        <v>1865</v>
      </c>
      <c r="B299" s="832" t="s">
        <v>1647</v>
      </c>
      <c r="C299" s="832" t="s">
        <v>1651</v>
      </c>
      <c r="D299" s="832" t="s">
        <v>1814</v>
      </c>
      <c r="E299" s="832" t="s">
        <v>1816</v>
      </c>
      <c r="F299" s="849"/>
      <c r="G299" s="849"/>
      <c r="H299" s="849"/>
      <c r="I299" s="849"/>
      <c r="J299" s="849">
        <v>186</v>
      </c>
      <c r="K299" s="849">
        <v>10780.56</v>
      </c>
      <c r="L299" s="849">
        <v>1</v>
      </c>
      <c r="M299" s="849">
        <v>57.959999999999994</v>
      </c>
      <c r="N299" s="849"/>
      <c r="O299" s="849"/>
      <c r="P299" s="837"/>
      <c r="Q299" s="850"/>
    </row>
    <row r="300" spans="1:17" ht="14.4" customHeight="1" x14ac:dyDescent="0.3">
      <c r="A300" s="831" t="s">
        <v>1865</v>
      </c>
      <c r="B300" s="832" t="s">
        <v>1647</v>
      </c>
      <c r="C300" s="832" t="s">
        <v>1651</v>
      </c>
      <c r="D300" s="832" t="s">
        <v>1708</v>
      </c>
      <c r="E300" s="832" t="s">
        <v>1709</v>
      </c>
      <c r="F300" s="849"/>
      <c r="G300" s="849"/>
      <c r="H300" s="849"/>
      <c r="I300" s="849"/>
      <c r="J300" s="849"/>
      <c r="K300" s="849"/>
      <c r="L300" s="849"/>
      <c r="M300" s="849"/>
      <c r="N300" s="849">
        <v>830</v>
      </c>
      <c r="O300" s="849">
        <v>16467.2</v>
      </c>
      <c r="P300" s="837"/>
      <c r="Q300" s="850">
        <v>19.84</v>
      </c>
    </row>
    <row r="301" spans="1:17" ht="14.4" customHeight="1" x14ac:dyDescent="0.3">
      <c r="A301" s="831" t="s">
        <v>1865</v>
      </c>
      <c r="B301" s="832" t="s">
        <v>1647</v>
      </c>
      <c r="C301" s="832" t="s">
        <v>1817</v>
      </c>
      <c r="D301" s="832" t="s">
        <v>1818</v>
      </c>
      <c r="E301" s="832" t="s">
        <v>1819</v>
      </c>
      <c r="F301" s="849">
        <v>15</v>
      </c>
      <c r="G301" s="849">
        <v>13264.8</v>
      </c>
      <c r="H301" s="849"/>
      <c r="I301" s="849">
        <v>884.31999999999994</v>
      </c>
      <c r="J301" s="849"/>
      <c r="K301" s="849"/>
      <c r="L301" s="849"/>
      <c r="M301" s="849"/>
      <c r="N301" s="849"/>
      <c r="O301" s="849"/>
      <c r="P301" s="837"/>
      <c r="Q301" s="850"/>
    </row>
    <row r="302" spans="1:17" ht="14.4" customHeight="1" x14ac:dyDescent="0.3">
      <c r="A302" s="831" t="s">
        <v>1865</v>
      </c>
      <c r="B302" s="832" t="s">
        <v>1647</v>
      </c>
      <c r="C302" s="832" t="s">
        <v>1714</v>
      </c>
      <c r="D302" s="832" t="s">
        <v>1719</v>
      </c>
      <c r="E302" s="832" t="s">
        <v>1720</v>
      </c>
      <c r="F302" s="849"/>
      <c r="G302" s="849"/>
      <c r="H302" s="849"/>
      <c r="I302" s="849"/>
      <c r="J302" s="849"/>
      <c r="K302" s="849"/>
      <c r="L302" s="849"/>
      <c r="M302" s="849"/>
      <c r="N302" s="849">
        <v>2</v>
      </c>
      <c r="O302" s="849">
        <v>354</v>
      </c>
      <c r="P302" s="837"/>
      <c r="Q302" s="850">
        <v>177</v>
      </c>
    </row>
    <row r="303" spans="1:17" ht="14.4" customHeight="1" x14ac:dyDescent="0.3">
      <c r="A303" s="831" t="s">
        <v>1865</v>
      </c>
      <c r="B303" s="832" t="s">
        <v>1647</v>
      </c>
      <c r="C303" s="832" t="s">
        <v>1714</v>
      </c>
      <c r="D303" s="832" t="s">
        <v>1728</v>
      </c>
      <c r="E303" s="832" t="s">
        <v>1729</v>
      </c>
      <c r="F303" s="849"/>
      <c r="G303" s="849"/>
      <c r="H303" s="849"/>
      <c r="I303" s="849"/>
      <c r="J303" s="849">
        <v>1</v>
      </c>
      <c r="K303" s="849">
        <v>2038</v>
      </c>
      <c r="L303" s="849">
        <v>1</v>
      </c>
      <c r="M303" s="849">
        <v>2038</v>
      </c>
      <c r="N303" s="849"/>
      <c r="O303" s="849"/>
      <c r="P303" s="837"/>
      <c r="Q303" s="850"/>
    </row>
    <row r="304" spans="1:17" ht="14.4" customHeight="1" x14ac:dyDescent="0.3">
      <c r="A304" s="831" t="s">
        <v>1865</v>
      </c>
      <c r="B304" s="832" t="s">
        <v>1647</v>
      </c>
      <c r="C304" s="832" t="s">
        <v>1714</v>
      </c>
      <c r="D304" s="832" t="s">
        <v>1738</v>
      </c>
      <c r="E304" s="832" t="s">
        <v>1739</v>
      </c>
      <c r="F304" s="849">
        <v>10</v>
      </c>
      <c r="G304" s="849">
        <v>18490</v>
      </c>
      <c r="H304" s="849">
        <v>1.3815002988643157</v>
      </c>
      <c r="I304" s="849">
        <v>1849</v>
      </c>
      <c r="J304" s="849">
        <v>7</v>
      </c>
      <c r="K304" s="849">
        <v>13384</v>
      </c>
      <c r="L304" s="849">
        <v>1</v>
      </c>
      <c r="M304" s="849">
        <v>1912</v>
      </c>
      <c r="N304" s="849">
        <v>5</v>
      </c>
      <c r="O304" s="849">
        <v>9560</v>
      </c>
      <c r="P304" s="837">
        <v>0.7142857142857143</v>
      </c>
      <c r="Q304" s="850">
        <v>1912</v>
      </c>
    </row>
    <row r="305" spans="1:17" ht="14.4" customHeight="1" x14ac:dyDescent="0.3">
      <c r="A305" s="831" t="s">
        <v>1865</v>
      </c>
      <c r="B305" s="832" t="s">
        <v>1647</v>
      </c>
      <c r="C305" s="832" t="s">
        <v>1714</v>
      </c>
      <c r="D305" s="832" t="s">
        <v>1742</v>
      </c>
      <c r="E305" s="832" t="s">
        <v>1743</v>
      </c>
      <c r="F305" s="849"/>
      <c r="G305" s="849"/>
      <c r="H305" s="849"/>
      <c r="I305" s="849"/>
      <c r="J305" s="849">
        <v>1</v>
      </c>
      <c r="K305" s="849">
        <v>1213</v>
      </c>
      <c r="L305" s="849">
        <v>1</v>
      </c>
      <c r="M305" s="849">
        <v>1213</v>
      </c>
      <c r="N305" s="849"/>
      <c r="O305" s="849"/>
      <c r="P305" s="837"/>
      <c r="Q305" s="850"/>
    </row>
    <row r="306" spans="1:17" ht="14.4" customHeight="1" x14ac:dyDescent="0.3">
      <c r="A306" s="831" t="s">
        <v>1865</v>
      </c>
      <c r="B306" s="832" t="s">
        <v>1647</v>
      </c>
      <c r="C306" s="832" t="s">
        <v>1714</v>
      </c>
      <c r="D306" s="832" t="s">
        <v>1746</v>
      </c>
      <c r="E306" s="832" t="s">
        <v>1747</v>
      </c>
      <c r="F306" s="849">
        <v>31</v>
      </c>
      <c r="G306" s="849">
        <v>20398</v>
      </c>
      <c r="H306" s="849">
        <v>0.96622613803230539</v>
      </c>
      <c r="I306" s="849">
        <v>658</v>
      </c>
      <c r="J306" s="849">
        <v>31</v>
      </c>
      <c r="K306" s="849">
        <v>21111</v>
      </c>
      <c r="L306" s="849">
        <v>1</v>
      </c>
      <c r="M306" s="849">
        <v>681</v>
      </c>
      <c r="N306" s="849">
        <v>55</v>
      </c>
      <c r="O306" s="849">
        <v>37510</v>
      </c>
      <c r="P306" s="837">
        <v>1.7767988252569751</v>
      </c>
      <c r="Q306" s="850">
        <v>682</v>
      </c>
    </row>
    <row r="307" spans="1:17" ht="14.4" customHeight="1" x14ac:dyDescent="0.3">
      <c r="A307" s="831" t="s">
        <v>1865</v>
      </c>
      <c r="B307" s="832" t="s">
        <v>1647</v>
      </c>
      <c r="C307" s="832" t="s">
        <v>1714</v>
      </c>
      <c r="D307" s="832" t="s">
        <v>1752</v>
      </c>
      <c r="E307" s="832" t="s">
        <v>1753</v>
      </c>
      <c r="F307" s="849">
        <v>123</v>
      </c>
      <c r="G307" s="849">
        <v>216726</v>
      </c>
      <c r="H307" s="849">
        <v>1.4660984271943176</v>
      </c>
      <c r="I307" s="849">
        <v>1762</v>
      </c>
      <c r="J307" s="849">
        <v>81</v>
      </c>
      <c r="K307" s="849">
        <v>147825</v>
      </c>
      <c r="L307" s="849">
        <v>1</v>
      </c>
      <c r="M307" s="849">
        <v>1825</v>
      </c>
      <c r="N307" s="849">
        <v>100</v>
      </c>
      <c r="O307" s="849">
        <v>182500</v>
      </c>
      <c r="P307" s="837">
        <v>1.2345679012345678</v>
      </c>
      <c r="Q307" s="850">
        <v>1825</v>
      </c>
    </row>
    <row r="308" spans="1:17" ht="14.4" customHeight="1" x14ac:dyDescent="0.3">
      <c r="A308" s="831" t="s">
        <v>1865</v>
      </c>
      <c r="B308" s="832" t="s">
        <v>1647</v>
      </c>
      <c r="C308" s="832" t="s">
        <v>1714</v>
      </c>
      <c r="D308" s="832" t="s">
        <v>1754</v>
      </c>
      <c r="E308" s="832" t="s">
        <v>1755</v>
      </c>
      <c r="F308" s="849">
        <v>6</v>
      </c>
      <c r="G308" s="849">
        <v>2478</v>
      </c>
      <c r="H308" s="849">
        <v>0.82517482517482521</v>
      </c>
      <c r="I308" s="849">
        <v>413</v>
      </c>
      <c r="J308" s="849">
        <v>7</v>
      </c>
      <c r="K308" s="849">
        <v>3003</v>
      </c>
      <c r="L308" s="849">
        <v>1</v>
      </c>
      <c r="M308" s="849">
        <v>429</v>
      </c>
      <c r="N308" s="849">
        <v>4</v>
      </c>
      <c r="O308" s="849">
        <v>1716</v>
      </c>
      <c r="P308" s="837">
        <v>0.5714285714285714</v>
      </c>
      <c r="Q308" s="850">
        <v>429</v>
      </c>
    </row>
    <row r="309" spans="1:17" ht="14.4" customHeight="1" x14ac:dyDescent="0.3">
      <c r="A309" s="831" t="s">
        <v>1865</v>
      </c>
      <c r="B309" s="832" t="s">
        <v>1647</v>
      </c>
      <c r="C309" s="832" t="s">
        <v>1714</v>
      </c>
      <c r="D309" s="832" t="s">
        <v>1822</v>
      </c>
      <c r="E309" s="832" t="s">
        <v>1823</v>
      </c>
      <c r="F309" s="849">
        <v>29</v>
      </c>
      <c r="G309" s="849">
        <v>415860</v>
      </c>
      <c r="H309" s="849">
        <v>0.81908963778534993</v>
      </c>
      <c r="I309" s="849">
        <v>14340</v>
      </c>
      <c r="J309" s="849">
        <v>35</v>
      </c>
      <c r="K309" s="849">
        <v>507710</v>
      </c>
      <c r="L309" s="849">
        <v>1</v>
      </c>
      <c r="M309" s="849">
        <v>14506</v>
      </c>
      <c r="N309" s="849">
        <v>23</v>
      </c>
      <c r="O309" s="849">
        <v>333661</v>
      </c>
      <c r="P309" s="837">
        <v>0.65718815859447322</v>
      </c>
      <c r="Q309" s="850">
        <v>14507</v>
      </c>
    </row>
    <row r="310" spans="1:17" ht="14.4" customHeight="1" x14ac:dyDescent="0.3">
      <c r="A310" s="831" t="s">
        <v>1865</v>
      </c>
      <c r="B310" s="832" t="s">
        <v>1647</v>
      </c>
      <c r="C310" s="832" t="s">
        <v>1714</v>
      </c>
      <c r="D310" s="832" t="s">
        <v>1760</v>
      </c>
      <c r="E310" s="832" t="s">
        <v>1761</v>
      </c>
      <c r="F310" s="849"/>
      <c r="G310" s="849"/>
      <c r="H310" s="849"/>
      <c r="I310" s="849"/>
      <c r="J310" s="849"/>
      <c r="K310" s="849"/>
      <c r="L310" s="849"/>
      <c r="M310" s="849"/>
      <c r="N310" s="849">
        <v>1</v>
      </c>
      <c r="O310" s="849">
        <v>33.33</v>
      </c>
      <c r="P310" s="837"/>
      <c r="Q310" s="850">
        <v>33.33</v>
      </c>
    </row>
    <row r="311" spans="1:17" ht="14.4" customHeight="1" x14ac:dyDescent="0.3">
      <c r="A311" s="831" t="s">
        <v>1865</v>
      </c>
      <c r="B311" s="832" t="s">
        <v>1647</v>
      </c>
      <c r="C311" s="832" t="s">
        <v>1714</v>
      </c>
      <c r="D311" s="832" t="s">
        <v>1764</v>
      </c>
      <c r="E311" s="832" t="s">
        <v>1765</v>
      </c>
      <c r="F311" s="849">
        <v>4</v>
      </c>
      <c r="G311" s="849">
        <v>2344</v>
      </c>
      <c r="H311" s="849">
        <v>1.9244663382594418</v>
      </c>
      <c r="I311" s="849">
        <v>586</v>
      </c>
      <c r="J311" s="849">
        <v>2</v>
      </c>
      <c r="K311" s="849">
        <v>1218</v>
      </c>
      <c r="L311" s="849">
        <v>1</v>
      </c>
      <c r="M311" s="849">
        <v>609</v>
      </c>
      <c r="N311" s="849">
        <v>1</v>
      </c>
      <c r="O311" s="849">
        <v>610</v>
      </c>
      <c r="P311" s="837">
        <v>0.50082101806239743</v>
      </c>
      <c r="Q311" s="850">
        <v>610</v>
      </c>
    </row>
    <row r="312" spans="1:17" ht="14.4" customHeight="1" x14ac:dyDescent="0.3">
      <c r="A312" s="831" t="s">
        <v>1865</v>
      </c>
      <c r="B312" s="832" t="s">
        <v>1647</v>
      </c>
      <c r="C312" s="832" t="s">
        <v>1714</v>
      </c>
      <c r="D312" s="832" t="s">
        <v>1768</v>
      </c>
      <c r="E312" s="832" t="s">
        <v>1769</v>
      </c>
      <c r="F312" s="849"/>
      <c r="G312" s="849"/>
      <c r="H312" s="849"/>
      <c r="I312" s="849"/>
      <c r="J312" s="849">
        <v>1</v>
      </c>
      <c r="K312" s="849">
        <v>437</v>
      </c>
      <c r="L312" s="849">
        <v>1</v>
      </c>
      <c r="M312" s="849">
        <v>437</v>
      </c>
      <c r="N312" s="849"/>
      <c r="O312" s="849"/>
      <c r="P312" s="837"/>
      <c r="Q312" s="850"/>
    </row>
    <row r="313" spans="1:17" ht="14.4" customHeight="1" x14ac:dyDescent="0.3">
      <c r="A313" s="831" t="s">
        <v>1865</v>
      </c>
      <c r="B313" s="832" t="s">
        <v>1647</v>
      </c>
      <c r="C313" s="832" t="s">
        <v>1714</v>
      </c>
      <c r="D313" s="832" t="s">
        <v>1772</v>
      </c>
      <c r="E313" s="832" t="s">
        <v>1773</v>
      </c>
      <c r="F313" s="849">
        <v>55</v>
      </c>
      <c r="G313" s="849">
        <v>71170</v>
      </c>
      <c r="H313" s="849">
        <v>2.651639344262295</v>
      </c>
      <c r="I313" s="849">
        <v>1294</v>
      </c>
      <c r="J313" s="849">
        <v>20</v>
      </c>
      <c r="K313" s="849">
        <v>26840</v>
      </c>
      <c r="L313" s="849">
        <v>1</v>
      </c>
      <c r="M313" s="849">
        <v>1342</v>
      </c>
      <c r="N313" s="849">
        <v>12</v>
      </c>
      <c r="O313" s="849">
        <v>16104</v>
      </c>
      <c r="P313" s="837">
        <v>0.6</v>
      </c>
      <c r="Q313" s="850">
        <v>1342</v>
      </c>
    </row>
    <row r="314" spans="1:17" ht="14.4" customHeight="1" x14ac:dyDescent="0.3">
      <c r="A314" s="831" t="s">
        <v>1865</v>
      </c>
      <c r="B314" s="832" t="s">
        <v>1647</v>
      </c>
      <c r="C314" s="832" t="s">
        <v>1714</v>
      </c>
      <c r="D314" s="832" t="s">
        <v>1774</v>
      </c>
      <c r="E314" s="832" t="s">
        <v>1775</v>
      </c>
      <c r="F314" s="849">
        <v>50</v>
      </c>
      <c r="G314" s="849">
        <v>24500</v>
      </c>
      <c r="H314" s="849">
        <v>0.84444904008547894</v>
      </c>
      <c r="I314" s="849">
        <v>490</v>
      </c>
      <c r="J314" s="849">
        <v>57</v>
      </c>
      <c r="K314" s="849">
        <v>29013</v>
      </c>
      <c r="L314" s="849">
        <v>1</v>
      </c>
      <c r="M314" s="849">
        <v>509</v>
      </c>
      <c r="N314" s="849">
        <v>77</v>
      </c>
      <c r="O314" s="849">
        <v>39193</v>
      </c>
      <c r="P314" s="837">
        <v>1.3508771929824561</v>
      </c>
      <c r="Q314" s="850">
        <v>509</v>
      </c>
    </row>
    <row r="315" spans="1:17" ht="14.4" customHeight="1" x14ac:dyDescent="0.3">
      <c r="A315" s="831" t="s">
        <v>1865</v>
      </c>
      <c r="B315" s="832" t="s">
        <v>1647</v>
      </c>
      <c r="C315" s="832" t="s">
        <v>1714</v>
      </c>
      <c r="D315" s="832" t="s">
        <v>1776</v>
      </c>
      <c r="E315" s="832" t="s">
        <v>1777</v>
      </c>
      <c r="F315" s="849">
        <v>2</v>
      </c>
      <c r="G315" s="849">
        <v>4516</v>
      </c>
      <c r="H315" s="849"/>
      <c r="I315" s="849">
        <v>2258</v>
      </c>
      <c r="J315" s="849"/>
      <c r="K315" s="849"/>
      <c r="L315" s="849"/>
      <c r="M315" s="849"/>
      <c r="N315" s="849"/>
      <c r="O315" s="849"/>
      <c r="P315" s="837"/>
      <c r="Q315" s="850"/>
    </row>
    <row r="316" spans="1:17" ht="14.4" customHeight="1" x14ac:dyDescent="0.3">
      <c r="A316" s="831" t="s">
        <v>1865</v>
      </c>
      <c r="B316" s="832" t="s">
        <v>1647</v>
      </c>
      <c r="C316" s="832" t="s">
        <v>1714</v>
      </c>
      <c r="D316" s="832" t="s">
        <v>1778</v>
      </c>
      <c r="E316" s="832" t="s">
        <v>1779</v>
      </c>
      <c r="F316" s="849"/>
      <c r="G316" s="849"/>
      <c r="H316" s="849"/>
      <c r="I316" s="849"/>
      <c r="J316" s="849">
        <v>1</v>
      </c>
      <c r="K316" s="849">
        <v>2645</v>
      </c>
      <c r="L316" s="849">
        <v>1</v>
      </c>
      <c r="M316" s="849">
        <v>2645</v>
      </c>
      <c r="N316" s="849">
        <v>1</v>
      </c>
      <c r="O316" s="849">
        <v>2646</v>
      </c>
      <c r="P316" s="837">
        <v>1.0003780718336484</v>
      </c>
      <c r="Q316" s="850">
        <v>2646</v>
      </c>
    </row>
    <row r="317" spans="1:17" ht="14.4" customHeight="1" x14ac:dyDescent="0.3">
      <c r="A317" s="831" t="s">
        <v>1866</v>
      </c>
      <c r="B317" s="832" t="s">
        <v>1647</v>
      </c>
      <c r="C317" s="832" t="s">
        <v>1648</v>
      </c>
      <c r="D317" s="832" t="s">
        <v>1804</v>
      </c>
      <c r="E317" s="832" t="s">
        <v>755</v>
      </c>
      <c r="F317" s="849">
        <v>0.85000000000000009</v>
      </c>
      <c r="G317" s="849">
        <v>1617.27</v>
      </c>
      <c r="H317" s="849">
        <v>0.94676852827537761</v>
      </c>
      <c r="I317" s="849">
        <v>1902.670588235294</v>
      </c>
      <c r="J317" s="849">
        <v>0.85000000000000009</v>
      </c>
      <c r="K317" s="849">
        <v>1708.2</v>
      </c>
      <c r="L317" s="849">
        <v>1</v>
      </c>
      <c r="M317" s="849">
        <v>2009.6470588235293</v>
      </c>
      <c r="N317" s="849"/>
      <c r="O317" s="849"/>
      <c r="P317" s="837"/>
      <c r="Q317" s="850"/>
    </row>
    <row r="318" spans="1:17" ht="14.4" customHeight="1" x14ac:dyDescent="0.3">
      <c r="A318" s="831" t="s">
        <v>1866</v>
      </c>
      <c r="B318" s="832" t="s">
        <v>1647</v>
      </c>
      <c r="C318" s="832" t="s">
        <v>1648</v>
      </c>
      <c r="D318" s="832" t="s">
        <v>1807</v>
      </c>
      <c r="E318" s="832" t="s">
        <v>759</v>
      </c>
      <c r="F318" s="849"/>
      <c r="G318" s="849"/>
      <c r="H318" s="849"/>
      <c r="I318" s="849"/>
      <c r="J318" s="849">
        <v>0.02</v>
      </c>
      <c r="K318" s="849">
        <v>177.08</v>
      </c>
      <c r="L318" s="849">
        <v>1</v>
      </c>
      <c r="M318" s="849">
        <v>8854</v>
      </c>
      <c r="N318" s="849"/>
      <c r="O318" s="849"/>
      <c r="P318" s="837"/>
      <c r="Q318" s="850"/>
    </row>
    <row r="319" spans="1:17" ht="14.4" customHeight="1" x14ac:dyDescent="0.3">
      <c r="A319" s="831" t="s">
        <v>1866</v>
      </c>
      <c r="B319" s="832" t="s">
        <v>1647</v>
      </c>
      <c r="C319" s="832" t="s">
        <v>1648</v>
      </c>
      <c r="D319" s="832" t="s">
        <v>1808</v>
      </c>
      <c r="E319" s="832" t="s">
        <v>759</v>
      </c>
      <c r="F319" s="849">
        <v>7.3000000000000007</v>
      </c>
      <c r="G319" s="849">
        <v>12926.839999999998</v>
      </c>
      <c r="H319" s="849">
        <v>0.77965948356193038</v>
      </c>
      <c r="I319" s="849">
        <v>1770.7999999999995</v>
      </c>
      <c r="J319" s="849">
        <v>9.2500000000000018</v>
      </c>
      <c r="K319" s="849">
        <v>16580.11</v>
      </c>
      <c r="L319" s="849">
        <v>1</v>
      </c>
      <c r="M319" s="849">
        <v>1792.444324324324</v>
      </c>
      <c r="N319" s="849">
        <v>9.3000000000000007</v>
      </c>
      <c r="O319" s="849">
        <v>16917.080000000002</v>
      </c>
      <c r="P319" s="837">
        <v>1.020323749359926</v>
      </c>
      <c r="Q319" s="850">
        <v>1819.0408602150537</v>
      </c>
    </row>
    <row r="320" spans="1:17" ht="14.4" customHeight="1" x14ac:dyDescent="0.3">
      <c r="A320" s="831" t="s">
        <v>1866</v>
      </c>
      <c r="B320" s="832" t="s">
        <v>1647</v>
      </c>
      <c r="C320" s="832" t="s">
        <v>1648</v>
      </c>
      <c r="D320" s="832" t="s">
        <v>1809</v>
      </c>
      <c r="E320" s="832" t="s">
        <v>757</v>
      </c>
      <c r="F320" s="849">
        <v>0.25</v>
      </c>
      <c r="G320" s="849">
        <v>225.95</v>
      </c>
      <c r="H320" s="849">
        <v>1.25</v>
      </c>
      <c r="I320" s="849">
        <v>903.8</v>
      </c>
      <c r="J320" s="849">
        <v>0.2</v>
      </c>
      <c r="K320" s="849">
        <v>180.76</v>
      </c>
      <c r="L320" s="849">
        <v>1</v>
      </c>
      <c r="M320" s="849">
        <v>903.8</v>
      </c>
      <c r="N320" s="849">
        <v>0.05</v>
      </c>
      <c r="O320" s="849">
        <v>45.19</v>
      </c>
      <c r="P320" s="837">
        <v>0.25</v>
      </c>
      <c r="Q320" s="850">
        <v>903.8</v>
      </c>
    </row>
    <row r="321" spans="1:17" ht="14.4" customHeight="1" x14ac:dyDescent="0.3">
      <c r="A321" s="831" t="s">
        <v>1866</v>
      </c>
      <c r="B321" s="832" t="s">
        <v>1647</v>
      </c>
      <c r="C321" s="832" t="s">
        <v>1651</v>
      </c>
      <c r="D321" s="832" t="s">
        <v>1656</v>
      </c>
      <c r="E321" s="832" t="s">
        <v>1657</v>
      </c>
      <c r="F321" s="849">
        <v>650</v>
      </c>
      <c r="G321" s="849">
        <v>3458</v>
      </c>
      <c r="H321" s="849">
        <v>0.32246934303165942</v>
      </c>
      <c r="I321" s="849">
        <v>5.32</v>
      </c>
      <c r="J321" s="849">
        <v>1950</v>
      </c>
      <c r="K321" s="849">
        <v>10723.5</v>
      </c>
      <c r="L321" s="849">
        <v>1</v>
      </c>
      <c r="M321" s="849">
        <v>5.4992307692307696</v>
      </c>
      <c r="N321" s="849">
        <v>3740</v>
      </c>
      <c r="O321" s="849">
        <v>26518.599999999995</v>
      </c>
      <c r="P321" s="837">
        <v>2.472942602695015</v>
      </c>
      <c r="Q321" s="850">
        <v>7.0905347593582873</v>
      </c>
    </row>
    <row r="322" spans="1:17" ht="14.4" customHeight="1" x14ac:dyDescent="0.3">
      <c r="A322" s="831" t="s">
        <v>1866</v>
      </c>
      <c r="B322" s="832" t="s">
        <v>1647</v>
      </c>
      <c r="C322" s="832" t="s">
        <v>1651</v>
      </c>
      <c r="D322" s="832" t="s">
        <v>1663</v>
      </c>
      <c r="E322" s="832" t="s">
        <v>1664</v>
      </c>
      <c r="F322" s="849">
        <v>300</v>
      </c>
      <c r="G322" s="849">
        <v>1752</v>
      </c>
      <c r="H322" s="849">
        <v>9.100135774856824E-2</v>
      </c>
      <c r="I322" s="849">
        <v>5.84</v>
      </c>
      <c r="J322" s="849">
        <v>3185</v>
      </c>
      <c r="K322" s="849">
        <v>19252.46</v>
      </c>
      <c r="L322" s="849">
        <v>1</v>
      </c>
      <c r="M322" s="849">
        <v>6.0447284144426998</v>
      </c>
      <c r="N322" s="849">
        <v>1074</v>
      </c>
      <c r="O322" s="849">
        <v>5681.46</v>
      </c>
      <c r="P322" s="837">
        <v>0.29510306734827657</v>
      </c>
      <c r="Q322" s="850">
        <v>5.29</v>
      </c>
    </row>
    <row r="323" spans="1:17" ht="14.4" customHeight="1" x14ac:dyDescent="0.3">
      <c r="A323" s="831" t="s">
        <v>1866</v>
      </c>
      <c r="B323" s="832" t="s">
        <v>1647</v>
      </c>
      <c r="C323" s="832" t="s">
        <v>1651</v>
      </c>
      <c r="D323" s="832" t="s">
        <v>1677</v>
      </c>
      <c r="E323" s="832" t="s">
        <v>1678</v>
      </c>
      <c r="F323" s="849">
        <v>540</v>
      </c>
      <c r="G323" s="849">
        <v>10767.6</v>
      </c>
      <c r="H323" s="849">
        <v>0.29456613622001365</v>
      </c>
      <c r="I323" s="849">
        <v>19.940000000000001</v>
      </c>
      <c r="J323" s="849">
        <v>1800</v>
      </c>
      <c r="K323" s="849">
        <v>36554.1</v>
      </c>
      <c r="L323" s="849">
        <v>1</v>
      </c>
      <c r="M323" s="849">
        <v>20.307833333333331</v>
      </c>
      <c r="N323" s="849"/>
      <c r="O323" s="849"/>
      <c r="P323" s="837"/>
      <c r="Q323" s="850"/>
    </row>
    <row r="324" spans="1:17" ht="14.4" customHeight="1" x14ac:dyDescent="0.3">
      <c r="A324" s="831" t="s">
        <v>1866</v>
      </c>
      <c r="B324" s="832" t="s">
        <v>1647</v>
      </c>
      <c r="C324" s="832" t="s">
        <v>1651</v>
      </c>
      <c r="D324" s="832" t="s">
        <v>1683</v>
      </c>
      <c r="E324" s="832" t="s">
        <v>1684</v>
      </c>
      <c r="F324" s="849">
        <v>2</v>
      </c>
      <c r="G324" s="849">
        <v>4387.16</v>
      </c>
      <c r="H324" s="849">
        <v>0.67575443914581101</v>
      </c>
      <c r="I324" s="849">
        <v>2193.58</v>
      </c>
      <c r="J324" s="849">
        <v>3</v>
      </c>
      <c r="K324" s="849">
        <v>6492.24</v>
      </c>
      <c r="L324" s="849">
        <v>1</v>
      </c>
      <c r="M324" s="849">
        <v>2164.08</v>
      </c>
      <c r="N324" s="849">
        <v>5</v>
      </c>
      <c r="O324" s="849">
        <v>9974.4900000000016</v>
      </c>
      <c r="P324" s="837">
        <v>1.5363711138220402</v>
      </c>
      <c r="Q324" s="850">
        <v>1994.8980000000004</v>
      </c>
    </row>
    <row r="325" spans="1:17" ht="14.4" customHeight="1" x14ac:dyDescent="0.3">
      <c r="A325" s="831" t="s">
        <v>1866</v>
      </c>
      <c r="B325" s="832" t="s">
        <v>1647</v>
      </c>
      <c r="C325" s="832" t="s">
        <v>1651</v>
      </c>
      <c r="D325" s="832" t="s">
        <v>1687</v>
      </c>
      <c r="E325" s="832" t="s">
        <v>1688</v>
      </c>
      <c r="F325" s="849">
        <v>6754</v>
      </c>
      <c r="G325" s="849">
        <v>23098.68</v>
      </c>
      <c r="H325" s="849">
        <v>0.50840646404227374</v>
      </c>
      <c r="I325" s="849">
        <v>3.42</v>
      </c>
      <c r="J325" s="849">
        <v>11227</v>
      </c>
      <c r="K325" s="849">
        <v>45433.49</v>
      </c>
      <c r="L325" s="849">
        <v>1</v>
      </c>
      <c r="M325" s="849">
        <v>4.0468059143137083</v>
      </c>
      <c r="N325" s="849">
        <v>4961</v>
      </c>
      <c r="O325" s="849">
        <v>18619.13</v>
      </c>
      <c r="P325" s="837">
        <v>0.40981069250898405</v>
      </c>
      <c r="Q325" s="850">
        <v>3.7531001814150375</v>
      </c>
    </row>
    <row r="326" spans="1:17" ht="14.4" customHeight="1" x14ac:dyDescent="0.3">
      <c r="A326" s="831" t="s">
        <v>1866</v>
      </c>
      <c r="B326" s="832" t="s">
        <v>1647</v>
      </c>
      <c r="C326" s="832" t="s">
        <v>1651</v>
      </c>
      <c r="D326" s="832" t="s">
        <v>1810</v>
      </c>
      <c r="E326" s="832" t="s">
        <v>1811</v>
      </c>
      <c r="F326" s="849">
        <v>6462</v>
      </c>
      <c r="G326" s="849">
        <v>216800.1</v>
      </c>
      <c r="H326" s="849">
        <v>1.1668250060386398</v>
      </c>
      <c r="I326" s="849">
        <v>33.550000000000004</v>
      </c>
      <c r="J326" s="849">
        <v>5628</v>
      </c>
      <c r="K326" s="849">
        <v>185803.43999999997</v>
      </c>
      <c r="L326" s="849">
        <v>1</v>
      </c>
      <c r="M326" s="849">
        <v>33.014115138592743</v>
      </c>
      <c r="N326" s="849">
        <v>5621</v>
      </c>
      <c r="O326" s="849">
        <v>190093.5</v>
      </c>
      <c r="P326" s="837">
        <v>1.0230892388214128</v>
      </c>
      <c r="Q326" s="850">
        <v>33.818448674613059</v>
      </c>
    </row>
    <row r="327" spans="1:17" ht="14.4" customHeight="1" x14ac:dyDescent="0.3">
      <c r="A327" s="831" t="s">
        <v>1866</v>
      </c>
      <c r="B327" s="832" t="s">
        <v>1647</v>
      </c>
      <c r="C327" s="832" t="s">
        <v>1651</v>
      </c>
      <c r="D327" s="832" t="s">
        <v>1697</v>
      </c>
      <c r="E327" s="832" t="s">
        <v>1698</v>
      </c>
      <c r="F327" s="849"/>
      <c r="G327" s="849"/>
      <c r="H327" s="849"/>
      <c r="I327" s="849"/>
      <c r="J327" s="849"/>
      <c r="K327" s="849"/>
      <c r="L327" s="849"/>
      <c r="M327" s="849"/>
      <c r="N327" s="849">
        <v>281</v>
      </c>
      <c r="O327" s="849">
        <v>44661.729999999996</v>
      </c>
      <c r="P327" s="837"/>
      <c r="Q327" s="850">
        <v>158.93854092526689</v>
      </c>
    </row>
    <row r="328" spans="1:17" ht="14.4" customHeight="1" x14ac:dyDescent="0.3">
      <c r="A328" s="831" t="s">
        <v>1866</v>
      </c>
      <c r="B328" s="832" t="s">
        <v>1647</v>
      </c>
      <c r="C328" s="832" t="s">
        <v>1651</v>
      </c>
      <c r="D328" s="832" t="s">
        <v>1814</v>
      </c>
      <c r="E328" s="832" t="s">
        <v>1815</v>
      </c>
      <c r="F328" s="849">
        <v>165</v>
      </c>
      <c r="G328" s="849">
        <v>10073.25</v>
      </c>
      <c r="H328" s="849"/>
      <c r="I328" s="849">
        <v>61.05</v>
      </c>
      <c r="J328" s="849"/>
      <c r="K328" s="849"/>
      <c r="L328" s="849"/>
      <c r="M328" s="849"/>
      <c r="N328" s="849"/>
      <c r="O328" s="849"/>
      <c r="P328" s="837"/>
      <c r="Q328" s="850"/>
    </row>
    <row r="329" spans="1:17" ht="14.4" customHeight="1" x14ac:dyDescent="0.3">
      <c r="A329" s="831" t="s">
        <v>1866</v>
      </c>
      <c r="B329" s="832" t="s">
        <v>1647</v>
      </c>
      <c r="C329" s="832" t="s">
        <v>1817</v>
      </c>
      <c r="D329" s="832" t="s">
        <v>1818</v>
      </c>
      <c r="E329" s="832" t="s">
        <v>1819</v>
      </c>
      <c r="F329" s="849">
        <v>13</v>
      </c>
      <c r="G329" s="849">
        <v>11496.159999999998</v>
      </c>
      <c r="H329" s="849"/>
      <c r="I329" s="849">
        <v>884.31999999999982</v>
      </c>
      <c r="J329" s="849"/>
      <c r="K329" s="849"/>
      <c r="L329" s="849"/>
      <c r="M329" s="849"/>
      <c r="N329" s="849"/>
      <c r="O329" s="849"/>
      <c r="P329" s="837"/>
      <c r="Q329" s="850"/>
    </row>
    <row r="330" spans="1:17" ht="14.4" customHeight="1" x14ac:dyDescent="0.3">
      <c r="A330" s="831" t="s">
        <v>1866</v>
      </c>
      <c r="B330" s="832" t="s">
        <v>1647</v>
      </c>
      <c r="C330" s="832" t="s">
        <v>1714</v>
      </c>
      <c r="D330" s="832" t="s">
        <v>1715</v>
      </c>
      <c r="E330" s="832" t="s">
        <v>1716</v>
      </c>
      <c r="F330" s="849"/>
      <c r="G330" s="849"/>
      <c r="H330" s="849"/>
      <c r="I330" s="849"/>
      <c r="J330" s="849"/>
      <c r="K330" s="849"/>
      <c r="L330" s="849"/>
      <c r="M330" s="849"/>
      <c r="N330" s="849">
        <v>1</v>
      </c>
      <c r="O330" s="849">
        <v>37</v>
      </c>
      <c r="P330" s="837"/>
      <c r="Q330" s="850">
        <v>37</v>
      </c>
    </row>
    <row r="331" spans="1:17" ht="14.4" customHeight="1" x14ac:dyDescent="0.3">
      <c r="A331" s="831" t="s">
        <v>1866</v>
      </c>
      <c r="B331" s="832" t="s">
        <v>1647</v>
      </c>
      <c r="C331" s="832" t="s">
        <v>1714</v>
      </c>
      <c r="D331" s="832" t="s">
        <v>1742</v>
      </c>
      <c r="E331" s="832" t="s">
        <v>1743</v>
      </c>
      <c r="F331" s="849"/>
      <c r="G331" s="849"/>
      <c r="H331" s="849"/>
      <c r="I331" s="849"/>
      <c r="J331" s="849">
        <v>3</v>
      </c>
      <c r="K331" s="849">
        <v>3639</v>
      </c>
      <c r="L331" s="849">
        <v>1</v>
      </c>
      <c r="M331" s="849">
        <v>1213</v>
      </c>
      <c r="N331" s="849">
        <v>2</v>
      </c>
      <c r="O331" s="849">
        <v>2426</v>
      </c>
      <c r="P331" s="837">
        <v>0.66666666666666663</v>
      </c>
      <c r="Q331" s="850">
        <v>1213</v>
      </c>
    </row>
    <row r="332" spans="1:17" ht="14.4" customHeight="1" x14ac:dyDescent="0.3">
      <c r="A332" s="831" t="s">
        <v>1866</v>
      </c>
      <c r="B332" s="832" t="s">
        <v>1647</v>
      </c>
      <c r="C332" s="832" t="s">
        <v>1714</v>
      </c>
      <c r="D332" s="832" t="s">
        <v>1746</v>
      </c>
      <c r="E332" s="832" t="s">
        <v>1747</v>
      </c>
      <c r="F332" s="849">
        <v>2</v>
      </c>
      <c r="G332" s="849">
        <v>1316</v>
      </c>
      <c r="H332" s="849">
        <v>0.6441507586882036</v>
      </c>
      <c r="I332" s="849">
        <v>658</v>
      </c>
      <c r="J332" s="849">
        <v>3</v>
      </c>
      <c r="K332" s="849">
        <v>2043</v>
      </c>
      <c r="L332" s="849">
        <v>1</v>
      </c>
      <c r="M332" s="849">
        <v>681</v>
      </c>
      <c r="N332" s="849">
        <v>5</v>
      </c>
      <c r="O332" s="849">
        <v>3410</v>
      </c>
      <c r="P332" s="837">
        <v>1.6691140479686735</v>
      </c>
      <c r="Q332" s="850">
        <v>682</v>
      </c>
    </row>
    <row r="333" spans="1:17" ht="14.4" customHeight="1" x14ac:dyDescent="0.3">
      <c r="A333" s="831" t="s">
        <v>1866</v>
      </c>
      <c r="B333" s="832" t="s">
        <v>1647</v>
      </c>
      <c r="C333" s="832" t="s">
        <v>1714</v>
      </c>
      <c r="D333" s="832" t="s">
        <v>1750</v>
      </c>
      <c r="E333" s="832" t="s">
        <v>1751</v>
      </c>
      <c r="F333" s="849"/>
      <c r="G333" s="849"/>
      <c r="H333" s="849"/>
      <c r="I333" s="849"/>
      <c r="J333" s="849"/>
      <c r="K333" s="849"/>
      <c r="L333" s="849"/>
      <c r="M333" s="849"/>
      <c r="N333" s="849">
        <v>1</v>
      </c>
      <c r="O333" s="849">
        <v>2638</v>
      </c>
      <c r="P333" s="837"/>
      <c r="Q333" s="850">
        <v>2638</v>
      </c>
    </row>
    <row r="334" spans="1:17" ht="14.4" customHeight="1" x14ac:dyDescent="0.3">
      <c r="A334" s="831" t="s">
        <v>1866</v>
      </c>
      <c r="B334" s="832" t="s">
        <v>1647</v>
      </c>
      <c r="C334" s="832" t="s">
        <v>1714</v>
      </c>
      <c r="D334" s="832" t="s">
        <v>1752</v>
      </c>
      <c r="E334" s="832" t="s">
        <v>1753</v>
      </c>
      <c r="F334" s="849">
        <v>20</v>
      </c>
      <c r="G334" s="849">
        <v>35240</v>
      </c>
      <c r="H334" s="849">
        <v>0.41084232002331683</v>
      </c>
      <c r="I334" s="849">
        <v>1762</v>
      </c>
      <c r="J334" s="849">
        <v>47</v>
      </c>
      <c r="K334" s="849">
        <v>85775</v>
      </c>
      <c r="L334" s="849">
        <v>1</v>
      </c>
      <c r="M334" s="849">
        <v>1825</v>
      </c>
      <c r="N334" s="849">
        <v>37</v>
      </c>
      <c r="O334" s="849">
        <v>67525</v>
      </c>
      <c r="P334" s="837">
        <v>0.78723404255319152</v>
      </c>
      <c r="Q334" s="850">
        <v>1825</v>
      </c>
    </row>
    <row r="335" spans="1:17" ht="14.4" customHeight="1" x14ac:dyDescent="0.3">
      <c r="A335" s="831" t="s">
        <v>1866</v>
      </c>
      <c r="B335" s="832" t="s">
        <v>1647</v>
      </c>
      <c r="C335" s="832" t="s">
        <v>1714</v>
      </c>
      <c r="D335" s="832" t="s">
        <v>1754</v>
      </c>
      <c r="E335" s="832" t="s">
        <v>1755</v>
      </c>
      <c r="F335" s="849">
        <v>1</v>
      </c>
      <c r="G335" s="849">
        <v>413</v>
      </c>
      <c r="H335" s="849">
        <v>0.24067599067599069</v>
      </c>
      <c r="I335" s="849">
        <v>413</v>
      </c>
      <c r="J335" s="849">
        <v>4</v>
      </c>
      <c r="K335" s="849">
        <v>1716</v>
      </c>
      <c r="L335" s="849">
        <v>1</v>
      </c>
      <c r="M335" s="849">
        <v>429</v>
      </c>
      <c r="N335" s="849">
        <v>6</v>
      </c>
      <c r="O335" s="849">
        <v>2574</v>
      </c>
      <c r="P335" s="837">
        <v>1.5</v>
      </c>
      <c r="Q335" s="850">
        <v>429</v>
      </c>
    </row>
    <row r="336" spans="1:17" ht="14.4" customHeight="1" x14ac:dyDescent="0.3">
      <c r="A336" s="831" t="s">
        <v>1866</v>
      </c>
      <c r="B336" s="832" t="s">
        <v>1647</v>
      </c>
      <c r="C336" s="832" t="s">
        <v>1714</v>
      </c>
      <c r="D336" s="832" t="s">
        <v>1822</v>
      </c>
      <c r="E336" s="832" t="s">
        <v>1823</v>
      </c>
      <c r="F336" s="849">
        <v>18</v>
      </c>
      <c r="G336" s="849">
        <v>258120</v>
      </c>
      <c r="H336" s="849">
        <v>0.80881892132409161</v>
      </c>
      <c r="I336" s="849">
        <v>14340</v>
      </c>
      <c r="J336" s="849">
        <v>22</v>
      </c>
      <c r="K336" s="849">
        <v>319132</v>
      </c>
      <c r="L336" s="849">
        <v>1</v>
      </c>
      <c r="M336" s="849">
        <v>14506</v>
      </c>
      <c r="N336" s="849">
        <v>22</v>
      </c>
      <c r="O336" s="849">
        <v>319154</v>
      </c>
      <c r="P336" s="837">
        <v>1.0000689369915896</v>
      </c>
      <c r="Q336" s="850">
        <v>14507</v>
      </c>
    </row>
    <row r="337" spans="1:17" ht="14.4" customHeight="1" x14ac:dyDescent="0.3">
      <c r="A337" s="831" t="s">
        <v>1866</v>
      </c>
      <c r="B337" s="832" t="s">
        <v>1647</v>
      </c>
      <c r="C337" s="832" t="s">
        <v>1714</v>
      </c>
      <c r="D337" s="832" t="s">
        <v>1764</v>
      </c>
      <c r="E337" s="832" t="s">
        <v>1765</v>
      </c>
      <c r="F337" s="849"/>
      <c r="G337" s="849"/>
      <c r="H337" s="849"/>
      <c r="I337" s="849"/>
      <c r="J337" s="849">
        <v>1</v>
      </c>
      <c r="K337" s="849">
        <v>609</v>
      </c>
      <c r="L337" s="849">
        <v>1</v>
      </c>
      <c r="M337" s="849">
        <v>609</v>
      </c>
      <c r="N337" s="849">
        <v>1</v>
      </c>
      <c r="O337" s="849">
        <v>610</v>
      </c>
      <c r="P337" s="837">
        <v>1.0016420361247949</v>
      </c>
      <c r="Q337" s="850">
        <v>610</v>
      </c>
    </row>
    <row r="338" spans="1:17" ht="14.4" customHeight="1" x14ac:dyDescent="0.3">
      <c r="A338" s="831" t="s">
        <v>1866</v>
      </c>
      <c r="B338" s="832" t="s">
        <v>1647</v>
      </c>
      <c r="C338" s="832" t="s">
        <v>1714</v>
      </c>
      <c r="D338" s="832" t="s">
        <v>1772</v>
      </c>
      <c r="E338" s="832" t="s">
        <v>1773</v>
      </c>
      <c r="F338" s="849">
        <v>10</v>
      </c>
      <c r="G338" s="849">
        <v>12940</v>
      </c>
      <c r="H338" s="849">
        <v>0.60264530551415796</v>
      </c>
      <c r="I338" s="849">
        <v>1294</v>
      </c>
      <c r="J338" s="849">
        <v>16</v>
      </c>
      <c r="K338" s="849">
        <v>21472</v>
      </c>
      <c r="L338" s="849">
        <v>1</v>
      </c>
      <c r="M338" s="849">
        <v>1342</v>
      </c>
      <c r="N338" s="849">
        <v>7</v>
      </c>
      <c r="O338" s="849">
        <v>9394</v>
      </c>
      <c r="P338" s="837">
        <v>0.4375</v>
      </c>
      <c r="Q338" s="850">
        <v>1342</v>
      </c>
    </row>
    <row r="339" spans="1:17" ht="14.4" customHeight="1" x14ac:dyDescent="0.3">
      <c r="A339" s="831" t="s">
        <v>1866</v>
      </c>
      <c r="B339" s="832" t="s">
        <v>1647</v>
      </c>
      <c r="C339" s="832" t="s">
        <v>1714</v>
      </c>
      <c r="D339" s="832" t="s">
        <v>1774</v>
      </c>
      <c r="E339" s="832" t="s">
        <v>1775</v>
      </c>
      <c r="F339" s="849">
        <v>4</v>
      </c>
      <c r="G339" s="849">
        <v>1960</v>
      </c>
      <c r="H339" s="849">
        <v>0.3850687622789784</v>
      </c>
      <c r="I339" s="849">
        <v>490</v>
      </c>
      <c r="J339" s="849">
        <v>10</v>
      </c>
      <c r="K339" s="849">
        <v>5090</v>
      </c>
      <c r="L339" s="849">
        <v>1</v>
      </c>
      <c r="M339" s="849">
        <v>509</v>
      </c>
      <c r="N339" s="849">
        <v>20</v>
      </c>
      <c r="O339" s="849">
        <v>10180</v>
      </c>
      <c r="P339" s="837">
        <v>2</v>
      </c>
      <c r="Q339" s="850">
        <v>509</v>
      </c>
    </row>
    <row r="340" spans="1:17" ht="14.4" customHeight="1" x14ac:dyDescent="0.3">
      <c r="A340" s="831" t="s">
        <v>1866</v>
      </c>
      <c r="B340" s="832" t="s">
        <v>1647</v>
      </c>
      <c r="C340" s="832" t="s">
        <v>1714</v>
      </c>
      <c r="D340" s="832" t="s">
        <v>1776</v>
      </c>
      <c r="E340" s="832" t="s">
        <v>1777</v>
      </c>
      <c r="F340" s="849">
        <v>1</v>
      </c>
      <c r="G340" s="849">
        <v>2258</v>
      </c>
      <c r="H340" s="849">
        <v>0.32317160440818665</v>
      </c>
      <c r="I340" s="849">
        <v>2258</v>
      </c>
      <c r="J340" s="849">
        <v>3</v>
      </c>
      <c r="K340" s="849">
        <v>6987</v>
      </c>
      <c r="L340" s="849">
        <v>1</v>
      </c>
      <c r="M340" s="849">
        <v>2329</v>
      </c>
      <c r="N340" s="849"/>
      <c r="O340" s="849"/>
      <c r="P340" s="837"/>
      <c r="Q340" s="850"/>
    </row>
    <row r="341" spans="1:17" ht="14.4" customHeight="1" x14ac:dyDescent="0.3">
      <c r="A341" s="831" t="s">
        <v>1866</v>
      </c>
      <c r="B341" s="832" t="s">
        <v>1647</v>
      </c>
      <c r="C341" s="832" t="s">
        <v>1714</v>
      </c>
      <c r="D341" s="832" t="s">
        <v>1778</v>
      </c>
      <c r="E341" s="832" t="s">
        <v>1779</v>
      </c>
      <c r="F341" s="849"/>
      <c r="G341" s="849"/>
      <c r="H341" s="849"/>
      <c r="I341" s="849"/>
      <c r="J341" s="849">
        <v>2</v>
      </c>
      <c r="K341" s="849">
        <v>5290</v>
      </c>
      <c r="L341" s="849">
        <v>1</v>
      </c>
      <c r="M341" s="849">
        <v>2645</v>
      </c>
      <c r="N341" s="849"/>
      <c r="O341" s="849"/>
      <c r="P341" s="837"/>
      <c r="Q341" s="850"/>
    </row>
    <row r="342" spans="1:17" ht="14.4" customHeight="1" x14ac:dyDescent="0.3">
      <c r="A342" s="831" t="s">
        <v>1866</v>
      </c>
      <c r="B342" s="832" t="s">
        <v>1647</v>
      </c>
      <c r="C342" s="832" t="s">
        <v>1714</v>
      </c>
      <c r="D342" s="832" t="s">
        <v>1796</v>
      </c>
      <c r="E342" s="832" t="s">
        <v>1797</v>
      </c>
      <c r="F342" s="849"/>
      <c r="G342" s="849"/>
      <c r="H342" s="849"/>
      <c r="I342" s="849"/>
      <c r="J342" s="849">
        <v>1</v>
      </c>
      <c r="K342" s="849">
        <v>718</v>
      </c>
      <c r="L342" s="849">
        <v>1</v>
      </c>
      <c r="M342" s="849">
        <v>718</v>
      </c>
      <c r="N342" s="849">
        <v>1</v>
      </c>
      <c r="O342" s="849">
        <v>719</v>
      </c>
      <c r="P342" s="837">
        <v>1.0013927576601671</v>
      </c>
      <c r="Q342" s="850">
        <v>719</v>
      </c>
    </row>
    <row r="343" spans="1:17" ht="14.4" customHeight="1" x14ac:dyDescent="0.3">
      <c r="A343" s="831" t="s">
        <v>1867</v>
      </c>
      <c r="B343" s="832" t="s">
        <v>1647</v>
      </c>
      <c r="C343" s="832" t="s">
        <v>1651</v>
      </c>
      <c r="D343" s="832" t="s">
        <v>1654</v>
      </c>
      <c r="E343" s="832" t="s">
        <v>1655</v>
      </c>
      <c r="F343" s="849">
        <v>200</v>
      </c>
      <c r="G343" s="849">
        <v>422</v>
      </c>
      <c r="H343" s="849"/>
      <c r="I343" s="849">
        <v>2.11</v>
      </c>
      <c r="J343" s="849"/>
      <c r="K343" s="849"/>
      <c r="L343" s="849"/>
      <c r="M343" s="849"/>
      <c r="N343" s="849"/>
      <c r="O343" s="849"/>
      <c r="P343" s="837"/>
      <c r="Q343" s="850"/>
    </row>
    <row r="344" spans="1:17" ht="14.4" customHeight="1" x14ac:dyDescent="0.3">
      <c r="A344" s="831" t="s">
        <v>1867</v>
      </c>
      <c r="B344" s="832" t="s">
        <v>1647</v>
      </c>
      <c r="C344" s="832" t="s">
        <v>1651</v>
      </c>
      <c r="D344" s="832" t="s">
        <v>1656</v>
      </c>
      <c r="E344" s="832" t="s">
        <v>1657</v>
      </c>
      <c r="F344" s="849">
        <v>180</v>
      </c>
      <c r="G344" s="849">
        <v>957.6</v>
      </c>
      <c r="H344" s="849"/>
      <c r="I344" s="849">
        <v>5.32</v>
      </c>
      <c r="J344" s="849"/>
      <c r="K344" s="849"/>
      <c r="L344" s="849"/>
      <c r="M344" s="849"/>
      <c r="N344" s="849"/>
      <c r="O344" s="849"/>
      <c r="P344" s="837"/>
      <c r="Q344" s="850"/>
    </row>
    <row r="345" spans="1:17" ht="14.4" customHeight="1" x14ac:dyDescent="0.3">
      <c r="A345" s="831" t="s">
        <v>1867</v>
      </c>
      <c r="B345" s="832" t="s">
        <v>1647</v>
      </c>
      <c r="C345" s="832" t="s">
        <v>1651</v>
      </c>
      <c r="D345" s="832" t="s">
        <v>1683</v>
      </c>
      <c r="E345" s="832" t="s">
        <v>1684</v>
      </c>
      <c r="F345" s="849">
        <v>1</v>
      </c>
      <c r="G345" s="849">
        <v>2193.58</v>
      </c>
      <c r="H345" s="849"/>
      <c r="I345" s="849">
        <v>2193.58</v>
      </c>
      <c r="J345" s="849"/>
      <c r="K345" s="849"/>
      <c r="L345" s="849"/>
      <c r="M345" s="849"/>
      <c r="N345" s="849"/>
      <c r="O345" s="849"/>
      <c r="P345" s="837"/>
      <c r="Q345" s="850"/>
    </row>
    <row r="346" spans="1:17" ht="14.4" customHeight="1" x14ac:dyDescent="0.3">
      <c r="A346" s="831" t="s">
        <v>1867</v>
      </c>
      <c r="B346" s="832" t="s">
        <v>1647</v>
      </c>
      <c r="C346" s="832" t="s">
        <v>1651</v>
      </c>
      <c r="D346" s="832" t="s">
        <v>1687</v>
      </c>
      <c r="E346" s="832" t="s">
        <v>1688</v>
      </c>
      <c r="F346" s="849"/>
      <c r="G346" s="849"/>
      <c r="H346" s="849"/>
      <c r="I346" s="849"/>
      <c r="J346" s="849">
        <v>533</v>
      </c>
      <c r="K346" s="849">
        <v>2211.9499999999998</v>
      </c>
      <c r="L346" s="849">
        <v>1</v>
      </c>
      <c r="M346" s="849">
        <v>4.1499999999999995</v>
      </c>
      <c r="N346" s="849"/>
      <c r="O346" s="849"/>
      <c r="P346" s="837"/>
      <c r="Q346" s="850"/>
    </row>
    <row r="347" spans="1:17" ht="14.4" customHeight="1" x14ac:dyDescent="0.3">
      <c r="A347" s="831" t="s">
        <v>1867</v>
      </c>
      <c r="B347" s="832" t="s">
        <v>1647</v>
      </c>
      <c r="C347" s="832" t="s">
        <v>1714</v>
      </c>
      <c r="D347" s="832" t="s">
        <v>1719</v>
      </c>
      <c r="E347" s="832" t="s">
        <v>1720</v>
      </c>
      <c r="F347" s="849">
        <v>1</v>
      </c>
      <c r="G347" s="849">
        <v>165</v>
      </c>
      <c r="H347" s="849"/>
      <c r="I347" s="849">
        <v>165</v>
      </c>
      <c r="J347" s="849"/>
      <c r="K347" s="849"/>
      <c r="L347" s="849"/>
      <c r="M347" s="849"/>
      <c r="N347" s="849"/>
      <c r="O347" s="849"/>
      <c r="P347" s="837"/>
      <c r="Q347" s="850"/>
    </row>
    <row r="348" spans="1:17" ht="14.4" customHeight="1" x14ac:dyDescent="0.3">
      <c r="A348" s="831" t="s">
        <v>1867</v>
      </c>
      <c r="B348" s="832" t="s">
        <v>1647</v>
      </c>
      <c r="C348" s="832" t="s">
        <v>1714</v>
      </c>
      <c r="D348" s="832" t="s">
        <v>1746</v>
      </c>
      <c r="E348" s="832" t="s">
        <v>1747</v>
      </c>
      <c r="F348" s="849">
        <v>1</v>
      </c>
      <c r="G348" s="849">
        <v>658</v>
      </c>
      <c r="H348" s="849"/>
      <c r="I348" s="849">
        <v>658</v>
      </c>
      <c r="J348" s="849"/>
      <c r="K348" s="849"/>
      <c r="L348" s="849"/>
      <c r="M348" s="849"/>
      <c r="N348" s="849"/>
      <c r="O348" s="849"/>
      <c r="P348" s="837"/>
      <c r="Q348" s="850"/>
    </row>
    <row r="349" spans="1:17" ht="14.4" customHeight="1" x14ac:dyDescent="0.3">
      <c r="A349" s="831" t="s">
        <v>1867</v>
      </c>
      <c r="B349" s="832" t="s">
        <v>1647</v>
      </c>
      <c r="C349" s="832" t="s">
        <v>1714</v>
      </c>
      <c r="D349" s="832" t="s">
        <v>1752</v>
      </c>
      <c r="E349" s="832" t="s">
        <v>1753</v>
      </c>
      <c r="F349" s="849"/>
      <c r="G349" s="849"/>
      <c r="H349" s="849"/>
      <c r="I349" s="849"/>
      <c r="J349" s="849">
        <v>2</v>
      </c>
      <c r="K349" s="849">
        <v>3650</v>
      </c>
      <c r="L349" s="849">
        <v>1</v>
      </c>
      <c r="M349" s="849">
        <v>1825</v>
      </c>
      <c r="N349" s="849"/>
      <c r="O349" s="849"/>
      <c r="P349" s="837"/>
      <c r="Q349" s="850"/>
    </row>
    <row r="350" spans="1:17" ht="14.4" customHeight="1" x14ac:dyDescent="0.3">
      <c r="A350" s="831" t="s">
        <v>1867</v>
      </c>
      <c r="B350" s="832" t="s">
        <v>1647</v>
      </c>
      <c r="C350" s="832" t="s">
        <v>1714</v>
      </c>
      <c r="D350" s="832" t="s">
        <v>1768</v>
      </c>
      <c r="E350" s="832" t="s">
        <v>1769</v>
      </c>
      <c r="F350" s="849">
        <v>1</v>
      </c>
      <c r="G350" s="849">
        <v>421</v>
      </c>
      <c r="H350" s="849"/>
      <c r="I350" s="849">
        <v>421</v>
      </c>
      <c r="J350" s="849"/>
      <c r="K350" s="849"/>
      <c r="L350" s="849"/>
      <c r="M350" s="849"/>
      <c r="N350" s="849"/>
      <c r="O350" s="849"/>
      <c r="P350" s="837"/>
      <c r="Q350" s="850"/>
    </row>
    <row r="351" spans="1:17" ht="14.4" customHeight="1" x14ac:dyDescent="0.3">
      <c r="A351" s="831" t="s">
        <v>1867</v>
      </c>
      <c r="B351" s="832" t="s">
        <v>1647</v>
      </c>
      <c r="C351" s="832" t="s">
        <v>1714</v>
      </c>
      <c r="D351" s="832" t="s">
        <v>1772</v>
      </c>
      <c r="E351" s="832" t="s">
        <v>1773</v>
      </c>
      <c r="F351" s="849"/>
      <c r="G351" s="849"/>
      <c r="H351" s="849"/>
      <c r="I351" s="849"/>
      <c r="J351" s="849">
        <v>1</v>
      </c>
      <c r="K351" s="849">
        <v>1342</v>
      </c>
      <c r="L351" s="849">
        <v>1</v>
      </c>
      <c r="M351" s="849">
        <v>1342</v>
      </c>
      <c r="N351" s="849"/>
      <c r="O351" s="849"/>
      <c r="P351" s="837"/>
      <c r="Q351" s="850"/>
    </row>
    <row r="352" spans="1:17" ht="14.4" customHeight="1" x14ac:dyDescent="0.3">
      <c r="A352" s="831" t="s">
        <v>1867</v>
      </c>
      <c r="B352" s="832" t="s">
        <v>1647</v>
      </c>
      <c r="C352" s="832" t="s">
        <v>1714</v>
      </c>
      <c r="D352" s="832" t="s">
        <v>1774</v>
      </c>
      <c r="E352" s="832" t="s">
        <v>1775</v>
      </c>
      <c r="F352" s="849">
        <v>1</v>
      </c>
      <c r="G352" s="849">
        <v>490</v>
      </c>
      <c r="H352" s="849"/>
      <c r="I352" s="849">
        <v>490</v>
      </c>
      <c r="J352" s="849"/>
      <c r="K352" s="849"/>
      <c r="L352" s="849"/>
      <c r="M352" s="849"/>
      <c r="N352" s="849"/>
      <c r="O352" s="849"/>
      <c r="P352" s="837"/>
      <c r="Q352" s="850"/>
    </row>
    <row r="353" spans="1:17" ht="14.4" customHeight="1" x14ac:dyDescent="0.3">
      <c r="A353" s="831" t="s">
        <v>1868</v>
      </c>
      <c r="B353" s="832" t="s">
        <v>1647</v>
      </c>
      <c r="C353" s="832" t="s">
        <v>1648</v>
      </c>
      <c r="D353" s="832" t="s">
        <v>1808</v>
      </c>
      <c r="E353" s="832" t="s">
        <v>759</v>
      </c>
      <c r="F353" s="849"/>
      <c r="G353" s="849"/>
      <c r="H353" s="849"/>
      <c r="I353" s="849"/>
      <c r="J353" s="849"/>
      <c r="K353" s="849"/>
      <c r="L353" s="849"/>
      <c r="M353" s="849"/>
      <c r="N353" s="849">
        <v>0.5</v>
      </c>
      <c r="O353" s="849">
        <v>909.52</v>
      </c>
      <c r="P353" s="837"/>
      <c r="Q353" s="850">
        <v>1819.04</v>
      </c>
    </row>
    <row r="354" spans="1:17" ht="14.4" customHeight="1" x14ac:dyDescent="0.3">
      <c r="A354" s="831" t="s">
        <v>1868</v>
      </c>
      <c r="B354" s="832" t="s">
        <v>1647</v>
      </c>
      <c r="C354" s="832" t="s">
        <v>1651</v>
      </c>
      <c r="D354" s="832" t="s">
        <v>1656</v>
      </c>
      <c r="E354" s="832" t="s">
        <v>1657</v>
      </c>
      <c r="F354" s="849"/>
      <c r="G354" s="849"/>
      <c r="H354" s="849"/>
      <c r="I354" s="849"/>
      <c r="J354" s="849">
        <v>180</v>
      </c>
      <c r="K354" s="849">
        <v>945</v>
      </c>
      <c r="L354" s="849">
        <v>1</v>
      </c>
      <c r="M354" s="849">
        <v>5.25</v>
      </c>
      <c r="N354" s="849">
        <v>180</v>
      </c>
      <c r="O354" s="849">
        <v>1288.8</v>
      </c>
      <c r="P354" s="837">
        <v>1.3638095238095238</v>
      </c>
      <c r="Q354" s="850">
        <v>7.16</v>
      </c>
    </row>
    <row r="355" spans="1:17" ht="14.4" customHeight="1" x14ac:dyDescent="0.3">
      <c r="A355" s="831" t="s">
        <v>1868</v>
      </c>
      <c r="B355" s="832" t="s">
        <v>1647</v>
      </c>
      <c r="C355" s="832" t="s">
        <v>1651</v>
      </c>
      <c r="D355" s="832" t="s">
        <v>1663</v>
      </c>
      <c r="E355" s="832" t="s">
        <v>1664</v>
      </c>
      <c r="F355" s="849">
        <v>280</v>
      </c>
      <c r="G355" s="849">
        <v>1635.2</v>
      </c>
      <c r="H355" s="849"/>
      <c r="I355" s="849">
        <v>5.84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" customHeight="1" x14ac:dyDescent="0.3">
      <c r="A356" s="831" t="s">
        <v>1868</v>
      </c>
      <c r="B356" s="832" t="s">
        <v>1647</v>
      </c>
      <c r="C356" s="832" t="s">
        <v>1651</v>
      </c>
      <c r="D356" s="832" t="s">
        <v>1667</v>
      </c>
      <c r="E356" s="832" t="s">
        <v>1668</v>
      </c>
      <c r="F356" s="849"/>
      <c r="G356" s="849"/>
      <c r="H356" s="849"/>
      <c r="I356" s="849"/>
      <c r="J356" s="849">
        <v>120</v>
      </c>
      <c r="K356" s="849">
        <v>1096.8</v>
      </c>
      <c r="L356" s="849">
        <v>1</v>
      </c>
      <c r="M356" s="849">
        <v>9.1399999999999988</v>
      </c>
      <c r="N356" s="849"/>
      <c r="O356" s="849"/>
      <c r="P356" s="837"/>
      <c r="Q356" s="850"/>
    </row>
    <row r="357" spans="1:17" ht="14.4" customHeight="1" x14ac:dyDescent="0.3">
      <c r="A357" s="831" t="s">
        <v>1868</v>
      </c>
      <c r="B357" s="832" t="s">
        <v>1647</v>
      </c>
      <c r="C357" s="832" t="s">
        <v>1651</v>
      </c>
      <c r="D357" s="832" t="s">
        <v>1683</v>
      </c>
      <c r="E357" s="832" t="s">
        <v>1684</v>
      </c>
      <c r="F357" s="849"/>
      <c r="G357" s="849"/>
      <c r="H357" s="849"/>
      <c r="I357" s="849"/>
      <c r="J357" s="849">
        <v>1</v>
      </c>
      <c r="K357" s="849">
        <v>2163.7399999999998</v>
      </c>
      <c r="L357" s="849">
        <v>1</v>
      </c>
      <c r="M357" s="849">
        <v>2163.7399999999998</v>
      </c>
      <c r="N357" s="849">
        <v>1</v>
      </c>
      <c r="O357" s="849">
        <v>1986.65</v>
      </c>
      <c r="P357" s="837">
        <v>0.91815560095020676</v>
      </c>
      <c r="Q357" s="850">
        <v>1986.65</v>
      </c>
    </row>
    <row r="358" spans="1:17" ht="14.4" customHeight="1" x14ac:dyDescent="0.3">
      <c r="A358" s="831" t="s">
        <v>1868</v>
      </c>
      <c r="B358" s="832" t="s">
        <v>1647</v>
      </c>
      <c r="C358" s="832" t="s">
        <v>1651</v>
      </c>
      <c r="D358" s="832" t="s">
        <v>1810</v>
      </c>
      <c r="E358" s="832" t="s">
        <v>1811</v>
      </c>
      <c r="F358" s="849"/>
      <c r="G358" s="849"/>
      <c r="H358" s="849"/>
      <c r="I358" s="849"/>
      <c r="J358" s="849"/>
      <c r="K358" s="849"/>
      <c r="L358" s="849"/>
      <c r="M358" s="849"/>
      <c r="N358" s="849">
        <v>249</v>
      </c>
      <c r="O358" s="849">
        <v>8428.65</v>
      </c>
      <c r="P358" s="837"/>
      <c r="Q358" s="850">
        <v>33.85</v>
      </c>
    </row>
    <row r="359" spans="1:17" ht="14.4" customHeight="1" x14ac:dyDescent="0.3">
      <c r="A359" s="831" t="s">
        <v>1868</v>
      </c>
      <c r="B359" s="832" t="s">
        <v>1647</v>
      </c>
      <c r="C359" s="832" t="s">
        <v>1714</v>
      </c>
      <c r="D359" s="832" t="s">
        <v>1738</v>
      </c>
      <c r="E359" s="832" t="s">
        <v>1739</v>
      </c>
      <c r="F359" s="849"/>
      <c r="G359" s="849"/>
      <c r="H359" s="849"/>
      <c r="I359" s="849"/>
      <c r="J359" s="849">
        <v>1</v>
      </c>
      <c r="K359" s="849">
        <v>1912</v>
      </c>
      <c r="L359" s="849">
        <v>1</v>
      </c>
      <c r="M359" s="849">
        <v>1912</v>
      </c>
      <c r="N359" s="849"/>
      <c r="O359" s="849"/>
      <c r="P359" s="837"/>
      <c r="Q359" s="850"/>
    </row>
    <row r="360" spans="1:17" ht="14.4" customHeight="1" x14ac:dyDescent="0.3">
      <c r="A360" s="831" t="s">
        <v>1868</v>
      </c>
      <c r="B360" s="832" t="s">
        <v>1647</v>
      </c>
      <c r="C360" s="832" t="s">
        <v>1714</v>
      </c>
      <c r="D360" s="832" t="s">
        <v>1746</v>
      </c>
      <c r="E360" s="832" t="s">
        <v>1747</v>
      </c>
      <c r="F360" s="849"/>
      <c r="G360" s="849"/>
      <c r="H360" s="849"/>
      <c r="I360" s="849"/>
      <c r="J360" s="849">
        <v>1</v>
      </c>
      <c r="K360" s="849">
        <v>681</v>
      </c>
      <c r="L360" s="849">
        <v>1</v>
      </c>
      <c r="M360" s="849">
        <v>681</v>
      </c>
      <c r="N360" s="849">
        <v>1</v>
      </c>
      <c r="O360" s="849">
        <v>682</v>
      </c>
      <c r="P360" s="837">
        <v>1.0014684287812041</v>
      </c>
      <c r="Q360" s="850">
        <v>682</v>
      </c>
    </row>
    <row r="361" spans="1:17" ht="14.4" customHeight="1" x14ac:dyDescent="0.3">
      <c r="A361" s="831" t="s">
        <v>1868</v>
      </c>
      <c r="B361" s="832" t="s">
        <v>1647</v>
      </c>
      <c r="C361" s="832" t="s">
        <v>1714</v>
      </c>
      <c r="D361" s="832" t="s">
        <v>1752</v>
      </c>
      <c r="E361" s="832" t="s">
        <v>1753</v>
      </c>
      <c r="F361" s="849">
        <v>2</v>
      </c>
      <c r="G361" s="849">
        <v>3524</v>
      </c>
      <c r="H361" s="849"/>
      <c r="I361" s="849">
        <v>1762</v>
      </c>
      <c r="J361" s="849"/>
      <c r="K361" s="849"/>
      <c r="L361" s="849"/>
      <c r="M361" s="849"/>
      <c r="N361" s="849">
        <v>1</v>
      </c>
      <c r="O361" s="849">
        <v>1825</v>
      </c>
      <c r="P361" s="837"/>
      <c r="Q361" s="850">
        <v>1825</v>
      </c>
    </row>
    <row r="362" spans="1:17" ht="14.4" customHeight="1" x14ac:dyDescent="0.3">
      <c r="A362" s="831" t="s">
        <v>1868</v>
      </c>
      <c r="B362" s="832" t="s">
        <v>1647</v>
      </c>
      <c r="C362" s="832" t="s">
        <v>1714</v>
      </c>
      <c r="D362" s="832" t="s">
        <v>1754</v>
      </c>
      <c r="E362" s="832" t="s">
        <v>1755</v>
      </c>
      <c r="F362" s="849">
        <v>1</v>
      </c>
      <c r="G362" s="849">
        <v>413</v>
      </c>
      <c r="H362" s="849"/>
      <c r="I362" s="849">
        <v>413</v>
      </c>
      <c r="J362" s="849"/>
      <c r="K362" s="849"/>
      <c r="L362" s="849"/>
      <c r="M362" s="849"/>
      <c r="N362" s="849"/>
      <c r="O362" s="849"/>
      <c r="P362" s="837"/>
      <c r="Q362" s="850"/>
    </row>
    <row r="363" spans="1:17" ht="14.4" customHeight="1" x14ac:dyDescent="0.3">
      <c r="A363" s="831" t="s">
        <v>1868</v>
      </c>
      <c r="B363" s="832" t="s">
        <v>1647</v>
      </c>
      <c r="C363" s="832" t="s">
        <v>1714</v>
      </c>
      <c r="D363" s="832" t="s">
        <v>1822</v>
      </c>
      <c r="E363" s="832" t="s">
        <v>1823</v>
      </c>
      <c r="F363" s="849"/>
      <c r="G363" s="849"/>
      <c r="H363" s="849"/>
      <c r="I363" s="849"/>
      <c r="J363" s="849"/>
      <c r="K363" s="849"/>
      <c r="L363" s="849"/>
      <c r="M363" s="849"/>
      <c r="N363" s="849">
        <v>1</v>
      </c>
      <c r="O363" s="849">
        <v>14507</v>
      </c>
      <c r="P363" s="837"/>
      <c r="Q363" s="850">
        <v>14507</v>
      </c>
    </row>
    <row r="364" spans="1:17" ht="14.4" customHeight="1" x14ac:dyDescent="0.3">
      <c r="A364" s="831" t="s">
        <v>1868</v>
      </c>
      <c r="B364" s="832" t="s">
        <v>1647</v>
      </c>
      <c r="C364" s="832" t="s">
        <v>1714</v>
      </c>
      <c r="D364" s="832" t="s">
        <v>1764</v>
      </c>
      <c r="E364" s="832" t="s">
        <v>1765</v>
      </c>
      <c r="F364" s="849">
        <v>1</v>
      </c>
      <c r="G364" s="849">
        <v>586</v>
      </c>
      <c r="H364" s="849"/>
      <c r="I364" s="849">
        <v>586</v>
      </c>
      <c r="J364" s="849"/>
      <c r="K364" s="849"/>
      <c r="L364" s="849"/>
      <c r="M364" s="849"/>
      <c r="N364" s="849"/>
      <c r="O364" s="849"/>
      <c r="P364" s="837"/>
      <c r="Q364" s="850"/>
    </row>
    <row r="365" spans="1:17" ht="14.4" customHeight="1" x14ac:dyDescent="0.3">
      <c r="A365" s="831" t="s">
        <v>1868</v>
      </c>
      <c r="B365" s="832" t="s">
        <v>1647</v>
      </c>
      <c r="C365" s="832" t="s">
        <v>1714</v>
      </c>
      <c r="D365" s="832" t="s">
        <v>1774</v>
      </c>
      <c r="E365" s="832" t="s">
        <v>1775</v>
      </c>
      <c r="F365" s="849"/>
      <c r="G365" s="849"/>
      <c r="H365" s="849"/>
      <c r="I365" s="849"/>
      <c r="J365" s="849">
        <v>1</v>
      </c>
      <c r="K365" s="849">
        <v>509</v>
      </c>
      <c r="L365" s="849">
        <v>1</v>
      </c>
      <c r="M365" s="849">
        <v>509</v>
      </c>
      <c r="N365" s="849">
        <v>1</v>
      </c>
      <c r="O365" s="849">
        <v>509</v>
      </c>
      <c r="P365" s="837">
        <v>1</v>
      </c>
      <c r="Q365" s="850">
        <v>509</v>
      </c>
    </row>
    <row r="366" spans="1:17" ht="14.4" customHeight="1" x14ac:dyDescent="0.3">
      <c r="A366" s="831" t="s">
        <v>1869</v>
      </c>
      <c r="B366" s="832" t="s">
        <v>1647</v>
      </c>
      <c r="C366" s="832" t="s">
        <v>1648</v>
      </c>
      <c r="D366" s="832" t="s">
        <v>1804</v>
      </c>
      <c r="E366" s="832" t="s">
        <v>755</v>
      </c>
      <c r="F366" s="849">
        <v>1</v>
      </c>
      <c r="G366" s="849">
        <v>1902.67</v>
      </c>
      <c r="H366" s="849"/>
      <c r="I366" s="849">
        <v>1902.67</v>
      </c>
      <c r="J366" s="849"/>
      <c r="K366" s="849"/>
      <c r="L366" s="849"/>
      <c r="M366" s="849"/>
      <c r="N366" s="849"/>
      <c r="O366" s="849"/>
      <c r="P366" s="837"/>
      <c r="Q366" s="850"/>
    </row>
    <row r="367" spans="1:17" ht="14.4" customHeight="1" x14ac:dyDescent="0.3">
      <c r="A367" s="831" t="s">
        <v>1869</v>
      </c>
      <c r="B367" s="832" t="s">
        <v>1647</v>
      </c>
      <c r="C367" s="832" t="s">
        <v>1648</v>
      </c>
      <c r="D367" s="832" t="s">
        <v>1807</v>
      </c>
      <c r="E367" s="832" t="s">
        <v>759</v>
      </c>
      <c r="F367" s="849">
        <v>0.04</v>
      </c>
      <c r="G367" s="849">
        <v>354.16</v>
      </c>
      <c r="H367" s="849"/>
      <c r="I367" s="849">
        <v>8854</v>
      </c>
      <c r="J367" s="849"/>
      <c r="K367" s="849"/>
      <c r="L367" s="849"/>
      <c r="M367" s="849"/>
      <c r="N367" s="849"/>
      <c r="O367" s="849"/>
      <c r="P367" s="837"/>
      <c r="Q367" s="850"/>
    </row>
    <row r="368" spans="1:17" ht="14.4" customHeight="1" x14ac:dyDescent="0.3">
      <c r="A368" s="831" t="s">
        <v>1869</v>
      </c>
      <c r="B368" s="832" t="s">
        <v>1647</v>
      </c>
      <c r="C368" s="832" t="s">
        <v>1648</v>
      </c>
      <c r="D368" s="832" t="s">
        <v>1808</v>
      </c>
      <c r="E368" s="832" t="s">
        <v>759</v>
      </c>
      <c r="F368" s="849">
        <v>10.200000000000001</v>
      </c>
      <c r="G368" s="849">
        <v>18062.16</v>
      </c>
      <c r="H368" s="849">
        <v>0.92671228870562095</v>
      </c>
      <c r="I368" s="849">
        <v>1770.7999999999997</v>
      </c>
      <c r="J368" s="849">
        <v>10.850000000000001</v>
      </c>
      <c r="K368" s="849">
        <v>19490.579999999998</v>
      </c>
      <c r="L368" s="849">
        <v>1</v>
      </c>
      <c r="M368" s="849">
        <v>1796.3668202764973</v>
      </c>
      <c r="N368" s="849">
        <v>4.6500000000000004</v>
      </c>
      <c r="O368" s="849">
        <v>8458.5400000000009</v>
      </c>
      <c r="P368" s="837">
        <v>0.43398092822276207</v>
      </c>
      <c r="Q368" s="850">
        <v>1819.0408602150537</v>
      </c>
    </row>
    <row r="369" spans="1:17" ht="14.4" customHeight="1" x14ac:dyDescent="0.3">
      <c r="A369" s="831" t="s">
        <v>1869</v>
      </c>
      <c r="B369" s="832" t="s">
        <v>1647</v>
      </c>
      <c r="C369" s="832" t="s">
        <v>1648</v>
      </c>
      <c r="D369" s="832" t="s">
        <v>1809</v>
      </c>
      <c r="E369" s="832" t="s">
        <v>757</v>
      </c>
      <c r="F369" s="849">
        <v>0.60000000000000009</v>
      </c>
      <c r="G369" s="849">
        <v>542.28</v>
      </c>
      <c r="H369" s="849">
        <v>1.0909090909090908</v>
      </c>
      <c r="I369" s="849">
        <v>903.79999999999984</v>
      </c>
      <c r="J369" s="849">
        <v>0.54999999999999993</v>
      </c>
      <c r="K369" s="849">
        <v>497.09</v>
      </c>
      <c r="L369" s="849">
        <v>1</v>
      </c>
      <c r="M369" s="849">
        <v>903.80000000000007</v>
      </c>
      <c r="N369" s="849">
        <v>0.1</v>
      </c>
      <c r="O369" s="849">
        <v>90.38</v>
      </c>
      <c r="P369" s="837">
        <v>0.18181818181818182</v>
      </c>
      <c r="Q369" s="850">
        <v>903.8</v>
      </c>
    </row>
    <row r="370" spans="1:17" ht="14.4" customHeight="1" x14ac:dyDescent="0.3">
      <c r="A370" s="831" t="s">
        <v>1869</v>
      </c>
      <c r="B370" s="832" t="s">
        <v>1647</v>
      </c>
      <c r="C370" s="832" t="s">
        <v>1651</v>
      </c>
      <c r="D370" s="832" t="s">
        <v>1654</v>
      </c>
      <c r="E370" s="832" t="s">
        <v>1655</v>
      </c>
      <c r="F370" s="849"/>
      <c r="G370" s="849"/>
      <c r="H370" s="849"/>
      <c r="I370" s="849"/>
      <c r="J370" s="849"/>
      <c r="K370" s="849"/>
      <c r="L370" s="849"/>
      <c r="M370" s="849"/>
      <c r="N370" s="849">
        <v>180</v>
      </c>
      <c r="O370" s="849">
        <v>464.4</v>
      </c>
      <c r="P370" s="837"/>
      <c r="Q370" s="850">
        <v>2.58</v>
      </c>
    </row>
    <row r="371" spans="1:17" ht="14.4" customHeight="1" x14ac:dyDescent="0.3">
      <c r="A371" s="831" t="s">
        <v>1869</v>
      </c>
      <c r="B371" s="832" t="s">
        <v>1647</v>
      </c>
      <c r="C371" s="832" t="s">
        <v>1651</v>
      </c>
      <c r="D371" s="832" t="s">
        <v>1656</v>
      </c>
      <c r="E371" s="832" t="s">
        <v>1657</v>
      </c>
      <c r="F371" s="849">
        <v>1500</v>
      </c>
      <c r="G371" s="849">
        <v>7980.0000000000009</v>
      </c>
      <c r="H371" s="849">
        <v>1.2140575079872207</v>
      </c>
      <c r="I371" s="849">
        <v>5.32</v>
      </c>
      <c r="J371" s="849">
        <v>1220</v>
      </c>
      <c r="K371" s="849">
        <v>6573</v>
      </c>
      <c r="L371" s="849">
        <v>1</v>
      </c>
      <c r="M371" s="849">
        <v>5.3877049180327869</v>
      </c>
      <c r="N371" s="849">
        <v>1280</v>
      </c>
      <c r="O371" s="849">
        <v>8853.6</v>
      </c>
      <c r="P371" s="837">
        <v>1.346964856230032</v>
      </c>
      <c r="Q371" s="850">
        <v>6.9168750000000001</v>
      </c>
    </row>
    <row r="372" spans="1:17" ht="14.4" customHeight="1" x14ac:dyDescent="0.3">
      <c r="A372" s="831" t="s">
        <v>1869</v>
      </c>
      <c r="B372" s="832" t="s">
        <v>1647</v>
      </c>
      <c r="C372" s="832" t="s">
        <v>1651</v>
      </c>
      <c r="D372" s="832" t="s">
        <v>1667</v>
      </c>
      <c r="E372" s="832" t="s">
        <v>1668</v>
      </c>
      <c r="F372" s="849">
        <v>6550</v>
      </c>
      <c r="G372" s="849">
        <v>52727.5</v>
      </c>
      <c r="H372" s="849">
        <v>3.0012949496961849</v>
      </c>
      <c r="I372" s="849">
        <v>8.0500000000000007</v>
      </c>
      <c r="J372" s="849">
        <v>1925</v>
      </c>
      <c r="K372" s="849">
        <v>17568.25</v>
      </c>
      <c r="L372" s="849">
        <v>1</v>
      </c>
      <c r="M372" s="849">
        <v>9.1263636363636369</v>
      </c>
      <c r="N372" s="849">
        <v>350</v>
      </c>
      <c r="O372" s="849">
        <v>3213</v>
      </c>
      <c r="P372" s="837">
        <v>0.18288674170734137</v>
      </c>
      <c r="Q372" s="850">
        <v>9.18</v>
      </c>
    </row>
    <row r="373" spans="1:17" ht="14.4" customHeight="1" x14ac:dyDescent="0.3">
      <c r="A373" s="831" t="s">
        <v>1869</v>
      </c>
      <c r="B373" s="832" t="s">
        <v>1647</v>
      </c>
      <c r="C373" s="832" t="s">
        <v>1651</v>
      </c>
      <c r="D373" s="832" t="s">
        <v>1669</v>
      </c>
      <c r="E373" s="832" t="s">
        <v>1670</v>
      </c>
      <c r="F373" s="849">
        <v>260</v>
      </c>
      <c r="G373" s="849">
        <v>2462.1999999999998</v>
      </c>
      <c r="H373" s="849">
        <v>2.0037434895833335</v>
      </c>
      <c r="I373" s="849">
        <v>9.4699999999999989</v>
      </c>
      <c r="J373" s="849">
        <v>120</v>
      </c>
      <c r="K373" s="849">
        <v>1228.8</v>
      </c>
      <c r="L373" s="849">
        <v>1</v>
      </c>
      <c r="M373" s="849">
        <v>10.24</v>
      </c>
      <c r="N373" s="849"/>
      <c r="O373" s="849"/>
      <c r="P373" s="837"/>
      <c r="Q373" s="850"/>
    </row>
    <row r="374" spans="1:17" ht="14.4" customHeight="1" x14ac:dyDescent="0.3">
      <c r="A374" s="831" t="s">
        <v>1869</v>
      </c>
      <c r="B374" s="832" t="s">
        <v>1647</v>
      </c>
      <c r="C374" s="832" t="s">
        <v>1651</v>
      </c>
      <c r="D374" s="832" t="s">
        <v>1675</v>
      </c>
      <c r="E374" s="832" t="s">
        <v>1676</v>
      </c>
      <c r="F374" s="849"/>
      <c r="G374" s="849"/>
      <c r="H374" s="849"/>
      <c r="I374" s="849"/>
      <c r="J374" s="849">
        <v>300</v>
      </c>
      <c r="K374" s="849">
        <v>2169</v>
      </c>
      <c r="L374" s="849">
        <v>1</v>
      </c>
      <c r="M374" s="849">
        <v>7.23</v>
      </c>
      <c r="N374" s="849"/>
      <c r="O374" s="849"/>
      <c r="P374" s="837"/>
      <c r="Q374" s="850"/>
    </row>
    <row r="375" spans="1:17" ht="14.4" customHeight="1" x14ac:dyDescent="0.3">
      <c r="A375" s="831" t="s">
        <v>1869</v>
      </c>
      <c r="B375" s="832" t="s">
        <v>1647</v>
      </c>
      <c r="C375" s="832" t="s">
        <v>1651</v>
      </c>
      <c r="D375" s="832" t="s">
        <v>1677</v>
      </c>
      <c r="E375" s="832" t="s">
        <v>1678</v>
      </c>
      <c r="F375" s="849">
        <v>520</v>
      </c>
      <c r="G375" s="849">
        <v>10368.799999999999</v>
      </c>
      <c r="H375" s="849">
        <v>0.90637155919195089</v>
      </c>
      <c r="I375" s="849">
        <v>19.939999999999998</v>
      </c>
      <c r="J375" s="849">
        <v>570</v>
      </c>
      <c r="K375" s="849">
        <v>11439.9</v>
      </c>
      <c r="L375" s="849">
        <v>1</v>
      </c>
      <c r="M375" s="849">
        <v>20.07</v>
      </c>
      <c r="N375" s="849"/>
      <c r="O375" s="849"/>
      <c r="P375" s="837"/>
      <c r="Q375" s="850"/>
    </row>
    <row r="376" spans="1:17" ht="14.4" customHeight="1" x14ac:dyDescent="0.3">
      <c r="A376" s="831" t="s">
        <v>1869</v>
      </c>
      <c r="B376" s="832" t="s">
        <v>1647</v>
      </c>
      <c r="C376" s="832" t="s">
        <v>1651</v>
      </c>
      <c r="D376" s="832" t="s">
        <v>1683</v>
      </c>
      <c r="E376" s="832" t="s">
        <v>1684</v>
      </c>
      <c r="F376" s="849">
        <v>7</v>
      </c>
      <c r="G376" s="849">
        <v>15355.06</v>
      </c>
      <c r="H376" s="849">
        <v>1.182663172990867</v>
      </c>
      <c r="I376" s="849">
        <v>2193.58</v>
      </c>
      <c r="J376" s="849">
        <v>6</v>
      </c>
      <c r="K376" s="849">
        <v>12983.46</v>
      </c>
      <c r="L376" s="849">
        <v>1</v>
      </c>
      <c r="M376" s="849">
        <v>2163.91</v>
      </c>
      <c r="N376" s="849">
        <v>7</v>
      </c>
      <c r="O376" s="849">
        <v>13989.029999999999</v>
      </c>
      <c r="P376" s="837">
        <v>1.0774500787925561</v>
      </c>
      <c r="Q376" s="850">
        <v>1998.4328571428571</v>
      </c>
    </row>
    <row r="377" spans="1:17" ht="14.4" customHeight="1" x14ac:dyDescent="0.3">
      <c r="A377" s="831" t="s">
        <v>1869</v>
      </c>
      <c r="B377" s="832" t="s">
        <v>1647</v>
      </c>
      <c r="C377" s="832" t="s">
        <v>1651</v>
      </c>
      <c r="D377" s="832" t="s">
        <v>1685</v>
      </c>
      <c r="E377" s="832" t="s">
        <v>1686</v>
      </c>
      <c r="F377" s="849"/>
      <c r="G377" s="849"/>
      <c r="H377" s="849"/>
      <c r="I377" s="849"/>
      <c r="J377" s="849">
        <v>400</v>
      </c>
      <c r="K377" s="849">
        <v>98448</v>
      </c>
      <c r="L377" s="849">
        <v>1</v>
      </c>
      <c r="M377" s="849">
        <v>246.12</v>
      </c>
      <c r="N377" s="849"/>
      <c r="O377" s="849"/>
      <c r="P377" s="837"/>
      <c r="Q377" s="850"/>
    </row>
    <row r="378" spans="1:17" ht="14.4" customHeight="1" x14ac:dyDescent="0.3">
      <c r="A378" s="831" t="s">
        <v>1869</v>
      </c>
      <c r="B378" s="832" t="s">
        <v>1647</v>
      </c>
      <c r="C378" s="832" t="s">
        <v>1651</v>
      </c>
      <c r="D378" s="832" t="s">
        <v>1687</v>
      </c>
      <c r="E378" s="832" t="s">
        <v>1688</v>
      </c>
      <c r="F378" s="849">
        <v>17400</v>
      </c>
      <c r="G378" s="849">
        <v>59508.000000000007</v>
      </c>
      <c r="H378" s="849">
        <v>1.8683789391985641</v>
      </c>
      <c r="I378" s="849">
        <v>3.4200000000000004</v>
      </c>
      <c r="J378" s="849">
        <v>7688</v>
      </c>
      <c r="K378" s="849">
        <v>31850.07</v>
      </c>
      <c r="L378" s="849">
        <v>1</v>
      </c>
      <c r="M378" s="849">
        <v>4.1428290842872011</v>
      </c>
      <c r="N378" s="849">
        <v>5999</v>
      </c>
      <c r="O378" s="849">
        <v>22564.27</v>
      </c>
      <c r="P378" s="837">
        <v>0.70845276007242686</v>
      </c>
      <c r="Q378" s="850">
        <v>3.7613385564260713</v>
      </c>
    </row>
    <row r="379" spans="1:17" ht="14.4" customHeight="1" x14ac:dyDescent="0.3">
      <c r="A379" s="831" t="s">
        <v>1869</v>
      </c>
      <c r="B379" s="832" t="s">
        <v>1647</v>
      </c>
      <c r="C379" s="832" t="s">
        <v>1651</v>
      </c>
      <c r="D379" s="832" t="s">
        <v>1810</v>
      </c>
      <c r="E379" s="832" t="s">
        <v>1811</v>
      </c>
      <c r="F379" s="849">
        <v>8888</v>
      </c>
      <c r="G379" s="849">
        <v>298192.40000000002</v>
      </c>
      <c r="H379" s="849">
        <v>1.5365579750061296</v>
      </c>
      <c r="I379" s="849">
        <v>33.550000000000004</v>
      </c>
      <c r="J379" s="849">
        <v>5878</v>
      </c>
      <c r="K379" s="849">
        <v>194065.18</v>
      </c>
      <c r="L379" s="849">
        <v>1</v>
      </c>
      <c r="M379" s="849">
        <v>33.015512078938414</v>
      </c>
      <c r="N379" s="849">
        <v>2283</v>
      </c>
      <c r="O379" s="849">
        <v>77355.03</v>
      </c>
      <c r="P379" s="837">
        <v>0.39860334553576277</v>
      </c>
      <c r="Q379" s="850">
        <v>33.883061760840995</v>
      </c>
    </row>
    <row r="380" spans="1:17" ht="14.4" customHeight="1" x14ac:dyDescent="0.3">
      <c r="A380" s="831" t="s">
        <v>1869</v>
      </c>
      <c r="B380" s="832" t="s">
        <v>1647</v>
      </c>
      <c r="C380" s="832" t="s">
        <v>1651</v>
      </c>
      <c r="D380" s="832" t="s">
        <v>1699</v>
      </c>
      <c r="E380" s="832" t="s">
        <v>1700</v>
      </c>
      <c r="F380" s="849">
        <v>100</v>
      </c>
      <c r="G380" s="849">
        <v>2024</v>
      </c>
      <c r="H380" s="849"/>
      <c r="I380" s="849">
        <v>20.239999999999998</v>
      </c>
      <c r="J380" s="849"/>
      <c r="K380" s="849"/>
      <c r="L380" s="849"/>
      <c r="M380" s="849"/>
      <c r="N380" s="849"/>
      <c r="O380" s="849"/>
      <c r="P380" s="837"/>
      <c r="Q380" s="850"/>
    </row>
    <row r="381" spans="1:17" ht="14.4" customHeight="1" x14ac:dyDescent="0.3">
      <c r="A381" s="831" t="s">
        <v>1869</v>
      </c>
      <c r="B381" s="832" t="s">
        <v>1647</v>
      </c>
      <c r="C381" s="832" t="s">
        <v>1817</v>
      </c>
      <c r="D381" s="832" t="s">
        <v>1818</v>
      </c>
      <c r="E381" s="832" t="s">
        <v>1819</v>
      </c>
      <c r="F381" s="849">
        <v>14</v>
      </c>
      <c r="G381" s="849">
        <v>12380.48</v>
      </c>
      <c r="H381" s="849"/>
      <c r="I381" s="849">
        <v>884.31999999999994</v>
      </c>
      <c r="J381" s="849"/>
      <c r="K381" s="849"/>
      <c r="L381" s="849"/>
      <c r="M381" s="849"/>
      <c r="N381" s="849"/>
      <c r="O381" s="849"/>
      <c r="P381" s="837"/>
      <c r="Q381" s="850"/>
    </row>
    <row r="382" spans="1:17" ht="14.4" customHeight="1" x14ac:dyDescent="0.3">
      <c r="A382" s="831" t="s">
        <v>1869</v>
      </c>
      <c r="B382" s="832" t="s">
        <v>1647</v>
      </c>
      <c r="C382" s="832" t="s">
        <v>1714</v>
      </c>
      <c r="D382" s="832" t="s">
        <v>1717</v>
      </c>
      <c r="E382" s="832" t="s">
        <v>1718</v>
      </c>
      <c r="F382" s="849">
        <v>1</v>
      </c>
      <c r="G382" s="849">
        <v>424</v>
      </c>
      <c r="H382" s="849"/>
      <c r="I382" s="849">
        <v>424</v>
      </c>
      <c r="J382" s="849"/>
      <c r="K382" s="849"/>
      <c r="L382" s="849"/>
      <c r="M382" s="849"/>
      <c r="N382" s="849"/>
      <c r="O382" s="849"/>
      <c r="P382" s="837"/>
      <c r="Q382" s="850"/>
    </row>
    <row r="383" spans="1:17" ht="14.4" customHeight="1" x14ac:dyDescent="0.3">
      <c r="A383" s="831" t="s">
        <v>1869</v>
      </c>
      <c r="B383" s="832" t="s">
        <v>1647</v>
      </c>
      <c r="C383" s="832" t="s">
        <v>1714</v>
      </c>
      <c r="D383" s="832" t="s">
        <v>1719</v>
      </c>
      <c r="E383" s="832" t="s">
        <v>1720</v>
      </c>
      <c r="F383" s="849"/>
      <c r="G383" s="849"/>
      <c r="H383" s="849"/>
      <c r="I383" s="849"/>
      <c r="J383" s="849"/>
      <c r="K383" s="849"/>
      <c r="L383" s="849"/>
      <c r="M383" s="849"/>
      <c r="N383" s="849">
        <v>1</v>
      </c>
      <c r="O383" s="849">
        <v>177</v>
      </c>
      <c r="P383" s="837"/>
      <c r="Q383" s="850">
        <v>177</v>
      </c>
    </row>
    <row r="384" spans="1:17" ht="14.4" customHeight="1" x14ac:dyDescent="0.3">
      <c r="A384" s="831" t="s">
        <v>1869</v>
      </c>
      <c r="B384" s="832" t="s">
        <v>1647</v>
      </c>
      <c r="C384" s="832" t="s">
        <v>1714</v>
      </c>
      <c r="D384" s="832" t="s">
        <v>1738</v>
      </c>
      <c r="E384" s="832" t="s">
        <v>1739</v>
      </c>
      <c r="F384" s="849">
        <v>47</v>
      </c>
      <c r="G384" s="849">
        <v>86903</v>
      </c>
      <c r="H384" s="849">
        <v>3.2465257023311418</v>
      </c>
      <c r="I384" s="849">
        <v>1849</v>
      </c>
      <c r="J384" s="849">
        <v>14</v>
      </c>
      <c r="K384" s="849">
        <v>26768</v>
      </c>
      <c r="L384" s="849">
        <v>1</v>
      </c>
      <c r="M384" s="849">
        <v>1912</v>
      </c>
      <c r="N384" s="849">
        <v>2</v>
      </c>
      <c r="O384" s="849">
        <v>3824</v>
      </c>
      <c r="P384" s="837">
        <v>0.14285714285714285</v>
      </c>
      <c r="Q384" s="850">
        <v>1912</v>
      </c>
    </row>
    <row r="385" spans="1:17" ht="14.4" customHeight="1" x14ac:dyDescent="0.3">
      <c r="A385" s="831" t="s">
        <v>1869</v>
      </c>
      <c r="B385" s="832" t="s">
        <v>1647</v>
      </c>
      <c r="C385" s="832" t="s">
        <v>1714</v>
      </c>
      <c r="D385" s="832" t="s">
        <v>1746</v>
      </c>
      <c r="E385" s="832" t="s">
        <v>1747</v>
      </c>
      <c r="F385" s="849">
        <v>7</v>
      </c>
      <c r="G385" s="849">
        <v>4606</v>
      </c>
      <c r="H385" s="849">
        <v>1.1272638277043563</v>
      </c>
      <c r="I385" s="849">
        <v>658</v>
      </c>
      <c r="J385" s="849">
        <v>6</v>
      </c>
      <c r="K385" s="849">
        <v>4086</v>
      </c>
      <c r="L385" s="849">
        <v>1</v>
      </c>
      <c r="M385" s="849">
        <v>681</v>
      </c>
      <c r="N385" s="849">
        <v>7</v>
      </c>
      <c r="O385" s="849">
        <v>4774</v>
      </c>
      <c r="P385" s="837">
        <v>1.1683798335780715</v>
      </c>
      <c r="Q385" s="850">
        <v>682</v>
      </c>
    </row>
    <row r="386" spans="1:17" ht="14.4" customHeight="1" x14ac:dyDescent="0.3">
      <c r="A386" s="831" t="s">
        <v>1869</v>
      </c>
      <c r="B386" s="832" t="s">
        <v>1647</v>
      </c>
      <c r="C386" s="832" t="s">
        <v>1714</v>
      </c>
      <c r="D386" s="832" t="s">
        <v>1748</v>
      </c>
      <c r="E386" s="832" t="s">
        <v>1749</v>
      </c>
      <c r="F386" s="849">
        <v>1</v>
      </c>
      <c r="G386" s="849">
        <v>689</v>
      </c>
      <c r="H386" s="849"/>
      <c r="I386" s="849">
        <v>689</v>
      </c>
      <c r="J386" s="849"/>
      <c r="K386" s="849"/>
      <c r="L386" s="849"/>
      <c r="M386" s="849"/>
      <c r="N386" s="849"/>
      <c r="O386" s="849"/>
      <c r="P386" s="837"/>
      <c r="Q386" s="850"/>
    </row>
    <row r="387" spans="1:17" ht="14.4" customHeight="1" x14ac:dyDescent="0.3">
      <c r="A387" s="831" t="s">
        <v>1869</v>
      </c>
      <c r="B387" s="832" t="s">
        <v>1647</v>
      </c>
      <c r="C387" s="832" t="s">
        <v>1714</v>
      </c>
      <c r="D387" s="832" t="s">
        <v>1752</v>
      </c>
      <c r="E387" s="832" t="s">
        <v>1753</v>
      </c>
      <c r="F387" s="849">
        <v>49</v>
      </c>
      <c r="G387" s="849">
        <v>86338</v>
      </c>
      <c r="H387" s="849">
        <v>1.9711872146118721</v>
      </c>
      <c r="I387" s="849">
        <v>1762</v>
      </c>
      <c r="J387" s="849">
        <v>24</v>
      </c>
      <c r="K387" s="849">
        <v>43800</v>
      </c>
      <c r="L387" s="849">
        <v>1</v>
      </c>
      <c r="M387" s="849">
        <v>1825</v>
      </c>
      <c r="N387" s="849">
        <v>22</v>
      </c>
      <c r="O387" s="849">
        <v>40150</v>
      </c>
      <c r="P387" s="837">
        <v>0.91666666666666663</v>
      </c>
      <c r="Q387" s="850">
        <v>1825</v>
      </c>
    </row>
    <row r="388" spans="1:17" ht="14.4" customHeight="1" x14ac:dyDescent="0.3">
      <c r="A388" s="831" t="s">
        <v>1869</v>
      </c>
      <c r="B388" s="832" t="s">
        <v>1647</v>
      </c>
      <c r="C388" s="832" t="s">
        <v>1714</v>
      </c>
      <c r="D388" s="832" t="s">
        <v>1754</v>
      </c>
      <c r="E388" s="832" t="s">
        <v>1755</v>
      </c>
      <c r="F388" s="849">
        <v>1</v>
      </c>
      <c r="G388" s="849">
        <v>413</v>
      </c>
      <c r="H388" s="849"/>
      <c r="I388" s="849">
        <v>413</v>
      </c>
      <c r="J388" s="849"/>
      <c r="K388" s="849"/>
      <c r="L388" s="849"/>
      <c r="M388" s="849"/>
      <c r="N388" s="849"/>
      <c r="O388" s="849"/>
      <c r="P388" s="837"/>
      <c r="Q388" s="850"/>
    </row>
    <row r="389" spans="1:17" ht="14.4" customHeight="1" x14ac:dyDescent="0.3">
      <c r="A389" s="831" t="s">
        <v>1869</v>
      </c>
      <c r="B389" s="832" t="s">
        <v>1647</v>
      </c>
      <c r="C389" s="832" t="s">
        <v>1714</v>
      </c>
      <c r="D389" s="832" t="s">
        <v>1822</v>
      </c>
      <c r="E389" s="832" t="s">
        <v>1823</v>
      </c>
      <c r="F389" s="849">
        <v>24</v>
      </c>
      <c r="G389" s="849">
        <v>344160</v>
      </c>
      <c r="H389" s="849">
        <v>0.98855645939611192</v>
      </c>
      <c r="I389" s="849">
        <v>14340</v>
      </c>
      <c r="J389" s="849">
        <v>24</v>
      </c>
      <c r="K389" s="849">
        <v>348144</v>
      </c>
      <c r="L389" s="849">
        <v>1</v>
      </c>
      <c r="M389" s="849">
        <v>14506</v>
      </c>
      <c r="N389" s="849">
        <v>10</v>
      </c>
      <c r="O389" s="849">
        <v>145070</v>
      </c>
      <c r="P389" s="837">
        <v>0.41669539041316239</v>
      </c>
      <c r="Q389" s="850">
        <v>14507</v>
      </c>
    </row>
    <row r="390" spans="1:17" ht="14.4" customHeight="1" x14ac:dyDescent="0.3">
      <c r="A390" s="831" t="s">
        <v>1869</v>
      </c>
      <c r="B390" s="832" t="s">
        <v>1647</v>
      </c>
      <c r="C390" s="832" t="s">
        <v>1714</v>
      </c>
      <c r="D390" s="832" t="s">
        <v>1768</v>
      </c>
      <c r="E390" s="832" t="s">
        <v>1769</v>
      </c>
      <c r="F390" s="849"/>
      <c r="G390" s="849"/>
      <c r="H390" s="849"/>
      <c r="I390" s="849"/>
      <c r="J390" s="849"/>
      <c r="K390" s="849"/>
      <c r="L390" s="849"/>
      <c r="M390" s="849"/>
      <c r="N390" s="849">
        <v>1</v>
      </c>
      <c r="O390" s="849">
        <v>437</v>
      </c>
      <c r="P390" s="837"/>
      <c r="Q390" s="850">
        <v>437</v>
      </c>
    </row>
    <row r="391" spans="1:17" ht="14.4" customHeight="1" x14ac:dyDescent="0.3">
      <c r="A391" s="831" t="s">
        <v>1869</v>
      </c>
      <c r="B391" s="832" t="s">
        <v>1647</v>
      </c>
      <c r="C391" s="832" t="s">
        <v>1714</v>
      </c>
      <c r="D391" s="832" t="s">
        <v>1772</v>
      </c>
      <c r="E391" s="832" t="s">
        <v>1773</v>
      </c>
      <c r="F391" s="849">
        <v>26</v>
      </c>
      <c r="G391" s="849">
        <v>33644</v>
      </c>
      <c r="H391" s="849">
        <v>2.2790949735808157</v>
      </c>
      <c r="I391" s="849">
        <v>1294</v>
      </c>
      <c r="J391" s="849">
        <v>11</v>
      </c>
      <c r="K391" s="849">
        <v>14762</v>
      </c>
      <c r="L391" s="849">
        <v>1</v>
      </c>
      <c r="M391" s="849">
        <v>1342</v>
      </c>
      <c r="N391" s="849">
        <v>9</v>
      </c>
      <c r="O391" s="849">
        <v>12078</v>
      </c>
      <c r="P391" s="837">
        <v>0.81818181818181823</v>
      </c>
      <c r="Q391" s="850">
        <v>1342</v>
      </c>
    </row>
    <row r="392" spans="1:17" ht="14.4" customHeight="1" x14ac:dyDescent="0.3">
      <c r="A392" s="831" t="s">
        <v>1869</v>
      </c>
      <c r="B392" s="832" t="s">
        <v>1647</v>
      </c>
      <c r="C392" s="832" t="s">
        <v>1714</v>
      </c>
      <c r="D392" s="832" t="s">
        <v>1774</v>
      </c>
      <c r="E392" s="832" t="s">
        <v>1775</v>
      </c>
      <c r="F392" s="849">
        <v>9</v>
      </c>
      <c r="G392" s="849">
        <v>4410</v>
      </c>
      <c r="H392" s="849">
        <v>1.2377210216110019</v>
      </c>
      <c r="I392" s="849">
        <v>490</v>
      </c>
      <c r="J392" s="849">
        <v>7</v>
      </c>
      <c r="K392" s="849">
        <v>3563</v>
      </c>
      <c r="L392" s="849">
        <v>1</v>
      </c>
      <c r="M392" s="849">
        <v>509</v>
      </c>
      <c r="N392" s="849">
        <v>7</v>
      </c>
      <c r="O392" s="849">
        <v>3563</v>
      </c>
      <c r="P392" s="837">
        <v>1</v>
      </c>
      <c r="Q392" s="850">
        <v>509</v>
      </c>
    </row>
    <row r="393" spans="1:17" ht="14.4" customHeight="1" x14ac:dyDescent="0.3">
      <c r="A393" s="831" t="s">
        <v>1869</v>
      </c>
      <c r="B393" s="832" t="s">
        <v>1647</v>
      </c>
      <c r="C393" s="832" t="s">
        <v>1714</v>
      </c>
      <c r="D393" s="832" t="s">
        <v>1776</v>
      </c>
      <c r="E393" s="832" t="s">
        <v>1777</v>
      </c>
      <c r="F393" s="849">
        <v>1</v>
      </c>
      <c r="G393" s="849">
        <v>2258</v>
      </c>
      <c r="H393" s="849">
        <v>0.9695148132245599</v>
      </c>
      <c r="I393" s="849">
        <v>2258</v>
      </c>
      <c r="J393" s="849">
        <v>1</v>
      </c>
      <c r="K393" s="849">
        <v>2329</v>
      </c>
      <c r="L393" s="849">
        <v>1</v>
      </c>
      <c r="M393" s="849">
        <v>2329</v>
      </c>
      <c r="N393" s="849"/>
      <c r="O393" s="849"/>
      <c r="P393" s="837"/>
      <c r="Q393" s="850"/>
    </row>
    <row r="394" spans="1:17" ht="14.4" customHeight="1" x14ac:dyDescent="0.3">
      <c r="A394" s="831" t="s">
        <v>1869</v>
      </c>
      <c r="B394" s="832" t="s">
        <v>1647</v>
      </c>
      <c r="C394" s="832" t="s">
        <v>1714</v>
      </c>
      <c r="D394" s="832" t="s">
        <v>1778</v>
      </c>
      <c r="E394" s="832" t="s">
        <v>1779</v>
      </c>
      <c r="F394" s="849"/>
      <c r="G394" s="849"/>
      <c r="H394" s="849"/>
      <c r="I394" s="849"/>
      <c r="J394" s="849">
        <v>1</v>
      </c>
      <c r="K394" s="849">
        <v>2645</v>
      </c>
      <c r="L394" s="849">
        <v>1</v>
      </c>
      <c r="M394" s="849">
        <v>2645</v>
      </c>
      <c r="N394" s="849"/>
      <c r="O394" s="849"/>
      <c r="P394" s="837"/>
      <c r="Q394" s="850"/>
    </row>
    <row r="395" spans="1:17" ht="14.4" customHeight="1" x14ac:dyDescent="0.3">
      <c r="A395" s="831" t="s">
        <v>1869</v>
      </c>
      <c r="B395" s="832" t="s">
        <v>1647</v>
      </c>
      <c r="C395" s="832" t="s">
        <v>1714</v>
      </c>
      <c r="D395" s="832" t="s">
        <v>1796</v>
      </c>
      <c r="E395" s="832" t="s">
        <v>1797</v>
      </c>
      <c r="F395" s="849"/>
      <c r="G395" s="849"/>
      <c r="H395" s="849"/>
      <c r="I395" s="849"/>
      <c r="J395" s="849">
        <v>1</v>
      </c>
      <c r="K395" s="849">
        <v>718</v>
      </c>
      <c r="L395" s="849">
        <v>1</v>
      </c>
      <c r="M395" s="849">
        <v>718</v>
      </c>
      <c r="N395" s="849"/>
      <c r="O395" s="849"/>
      <c r="P395" s="837"/>
      <c r="Q395" s="850"/>
    </row>
    <row r="396" spans="1:17" ht="14.4" customHeight="1" x14ac:dyDescent="0.3">
      <c r="A396" s="831" t="s">
        <v>1869</v>
      </c>
      <c r="B396" s="832" t="s">
        <v>1647</v>
      </c>
      <c r="C396" s="832" t="s">
        <v>1714</v>
      </c>
      <c r="D396" s="832" t="s">
        <v>1798</v>
      </c>
      <c r="E396" s="832" t="s">
        <v>1799</v>
      </c>
      <c r="F396" s="849"/>
      <c r="G396" s="849"/>
      <c r="H396" s="849"/>
      <c r="I396" s="849"/>
      <c r="J396" s="849">
        <v>1</v>
      </c>
      <c r="K396" s="849">
        <v>1931</v>
      </c>
      <c r="L396" s="849">
        <v>1</v>
      </c>
      <c r="M396" s="849">
        <v>1931</v>
      </c>
      <c r="N396" s="849"/>
      <c r="O396" s="849"/>
      <c r="P396" s="837"/>
      <c r="Q396" s="850"/>
    </row>
    <row r="397" spans="1:17" ht="14.4" customHeight="1" x14ac:dyDescent="0.3">
      <c r="A397" s="831" t="s">
        <v>554</v>
      </c>
      <c r="B397" s="832" t="s">
        <v>1647</v>
      </c>
      <c r="C397" s="832" t="s">
        <v>1648</v>
      </c>
      <c r="D397" s="832" t="s">
        <v>1804</v>
      </c>
      <c r="E397" s="832" t="s">
        <v>755</v>
      </c>
      <c r="F397" s="849">
        <v>0.77</v>
      </c>
      <c r="G397" s="849">
        <v>1465.05</v>
      </c>
      <c r="H397" s="849">
        <v>72.924340467894467</v>
      </c>
      <c r="I397" s="849">
        <v>1902.6623376623374</v>
      </c>
      <c r="J397" s="849">
        <v>0.01</v>
      </c>
      <c r="K397" s="849">
        <v>20.09</v>
      </c>
      <c r="L397" s="849">
        <v>1</v>
      </c>
      <c r="M397" s="849">
        <v>2009</v>
      </c>
      <c r="N397" s="849">
        <v>0.4</v>
      </c>
      <c r="O397" s="849">
        <v>803.86</v>
      </c>
      <c r="P397" s="837">
        <v>40.012941762070682</v>
      </c>
      <c r="Q397" s="850">
        <v>2009.6499999999999</v>
      </c>
    </row>
    <row r="398" spans="1:17" ht="14.4" customHeight="1" x14ac:dyDescent="0.3">
      <c r="A398" s="831" t="s">
        <v>554</v>
      </c>
      <c r="B398" s="832" t="s">
        <v>1647</v>
      </c>
      <c r="C398" s="832" t="s">
        <v>1648</v>
      </c>
      <c r="D398" s="832" t="s">
        <v>1808</v>
      </c>
      <c r="E398" s="832" t="s">
        <v>759</v>
      </c>
      <c r="F398" s="849">
        <v>8.85</v>
      </c>
      <c r="G398" s="849">
        <v>15671.579999999998</v>
      </c>
      <c r="H398" s="849">
        <v>1.1557732316866762</v>
      </c>
      <c r="I398" s="849">
        <v>1770.8</v>
      </c>
      <c r="J398" s="849">
        <v>7.6000000000000005</v>
      </c>
      <c r="K398" s="849">
        <v>13559.389999999998</v>
      </c>
      <c r="L398" s="849">
        <v>1</v>
      </c>
      <c r="M398" s="849">
        <v>1784.1302631578942</v>
      </c>
      <c r="N398" s="849">
        <v>4.25</v>
      </c>
      <c r="O398" s="849">
        <v>7730.92</v>
      </c>
      <c r="P398" s="837">
        <v>0.57015249211063335</v>
      </c>
      <c r="Q398" s="850">
        <v>1819.04</v>
      </c>
    </row>
    <row r="399" spans="1:17" ht="14.4" customHeight="1" x14ac:dyDescent="0.3">
      <c r="A399" s="831" t="s">
        <v>554</v>
      </c>
      <c r="B399" s="832" t="s">
        <v>1647</v>
      </c>
      <c r="C399" s="832" t="s">
        <v>1648</v>
      </c>
      <c r="D399" s="832" t="s">
        <v>1809</v>
      </c>
      <c r="E399" s="832" t="s">
        <v>757</v>
      </c>
      <c r="F399" s="849">
        <v>1.05</v>
      </c>
      <c r="G399" s="849">
        <v>948.99</v>
      </c>
      <c r="H399" s="849">
        <v>1.4000000000000001</v>
      </c>
      <c r="I399" s="849">
        <v>903.8</v>
      </c>
      <c r="J399" s="849">
        <v>0.75000000000000011</v>
      </c>
      <c r="K399" s="849">
        <v>677.84999999999991</v>
      </c>
      <c r="L399" s="849">
        <v>1</v>
      </c>
      <c r="M399" s="849">
        <v>903.79999999999973</v>
      </c>
      <c r="N399" s="849">
        <v>0.35</v>
      </c>
      <c r="O399" s="849">
        <v>316.33</v>
      </c>
      <c r="P399" s="837">
        <v>0.46666666666666673</v>
      </c>
      <c r="Q399" s="850">
        <v>903.80000000000007</v>
      </c>
    </row>
    <row r="400" spans="1:17" ht="14.4" customHeight="1" x14ac:dyDescent="0.3">
      <c r="A400" s="831" t="s">
        <v>554</v>
      </c>
      <c r="B400" s="832" t="s">
        <v>1647</v>
      </c>
      <c r="C400" s="832" t="s">
        <v>1648</v>
      </c>
      <c r="D400" s="832" t="s">
        <v>1870</v>
      </c>
      <c r="E400" s="832" t="s">
        <v>1871</v>
      </c>
      <c r="F400" s="849">
        <v>0</v>
      </c>
      <c r="G400" s="849">
        <v>0</v>
      </c>
      <c r="H400" s="849"/>
      <c r="I400" s="849"/>
      <c r="J400" s="849"/>
      <c r="K400" s="849"/>
      <c r="L400" s="849"/>
      <c r="M400" s="849"/>
      <c r="N400" s="849"/>
      <c r="O400" s="849"/>
      <c r="P400" s="837"/>
      <c r="Q400" s="850"/>
    </row>
    <row r="401" spans="1:17" ht="14.4" customHeight="1" x14ac:dyDescent="0.3">
      <c r="A401" s="831" t="s">
        <v>554</v>
      </c>
      <c r="B401" s="832" t="s">
        <v>1647</v>
      </c>
      <c r="C401" s="832" t="s">
        <v>1648</v>
      </c>
      <c r="D401" s="832" t="s">
        <v>1870</v>
      </c>
      <c r="E401" s="832" t="s">
        <v>1872</v>
      </c>
      <c r="F401" s="849">
        <v>6</v>
      </c>
      <c r="G401" s="849">
        <v>112394.04</v>
      </c>
      <c r="H401" s="849"/>
      <c r="I401" s="849">
        <v>18732.34</v>
      </c>
      <c r="J401" s="849"/>
      <c r="K401" s="849"/>
      <c r="L401" s="849"/>
      <c r="M401" s="849"/>
      <c r="N401" s="849"/>
      <c r="O401" s="849"/>
      <c r="P401" s="837"/>
      <c r="Q401" s="850"/>
    </row>
    <row r="402" spans="1:17" ht="14.4" customHeight="1" x14ac:dyDescent="0.3">
      <c r="A402" s="831" t="s">
        <v>554</v>
      </c>
      <c r="B402" s="832" t="s">
        <v>1647</v>
      </c>
      <c r="C402" s="832" t="s">
        <v>1651</v>
      </c>
      <c r="D402" s="832" t="s">
        <v>1652</v>
      </c>
      <c r="E402" s="832" t="s">
        <v>1653</v>
      </c>
      <c r="F402" s="849"/>
      <c r="G402" s="849"/>
      <c r="H402" s="849"/>
      <c r="I402" s="849"/>
      <c r="J402" s="849"/>
      <c r="K402" s="849"/>
      <c r="L402" s="849"/>
      <c r="M402" s="849"/>
      <c r="N402" s="849">
        <v>190</v>
      </c>
      <c r="O402" s="849">
        <v>4408</v>
      </c>
      <c r="P402" s="837"/>
      <c r="Q402" s="850">
        <v>23.2</v>
      </c>
    </row>
    <row r="403" spans="1:17" ht="14.4" customHeight="1" x14ac:dyDescent="0.3">
      <c r="A403" s="831" t="s">
        <v>554</v>
      </c>
      <c r="B403" s="832" t="s">
        <v>1647</v>
      </c>
      <c r="C403" s="832" t="s">
        <v>1651</v>
      </c>
      <c r="D403" s="832" t="s">
        <v>1654</v>
      </c>
      <c r="E403" s="832" t="s">
        <v>1655</v>
      </c>
      <c r="F403" s="849">
        <v>10910</v>
      </c>
      <c r="G403" s="849">
        <v>22882.100000000002</v>
      </c>
      <c r="H403" s="849">
        <v>0.98163464920935906</v>
      </c>
      <c r="I403" s="849">
        <v>2.0973510540788269</v>
      </c>
      <c r="J403" s="849">
        <v>9060</v>
      </c>
      <c r="K403" s="849">
        <v>23310.2</v>
      </c>
      <c r="L403" s="849">
        <v>1</v>
      </c>
      <c r="M403" s="849">
        <v>2.5728697571743928</v>
      </c>
      <c r="N403" s="849">
        <v>11000</v>
      </c>
      <c r="O403" s="849">
        <v>28425.899999999998</v>
      </c>
      <c r="P403" s="837">
        <v>1.219461866479052</v>
      </c>
      <c r="Q403" s="850">
        <v>2.5841727272727271</v>
      </c>
    </row>
    <row r="404" spans="1:17" ht="14.4" customHeight="1" x14ac:dyDescent="0.3">
      <c r="A404" s="831" t="s">
        <v>554</v>
      </c>
      <c r="B404" s="832" t="s">
        <v>1647</v>
      </c>
      <c r="C404" s="832" t="s">
        <v>1651</v>
      </c>
      <c r="D404" s="832" t="s">
        <v>1656</v>
      </c>
      <c r="E404" s="832" t="s">
        <v>1657</v>
      </c>
      <c r="F404" s="849">
        <v>-900</v>
      </c>
      <c r="G404" s="849">
        <v>-20283.099999999999</v>
      </c>
      <c r="H404" s="849"/>
      <c r="I404" s="849">
        <v>22.536777777777775</v>
      </c>
      <c r="J404" s="849"/>
      <c r="K404" s="849"/>
      <c r="L404" s="849"/>
      <c r="M404" s="849"/>
      <c r="N404" s="849"/>
      <c r="O404" s="849"/>
      <c r="P404" s="837"/>
      <c r="Q404" s="850"/>
    </row>
    <row r="405" spans="1:17" ht="14.4" customHeight="1" x14ac:dyDescent="0.3">
      <c r="A405" s="831" t="s">
        <v>554</v>
      </c>
      <c r="B405" s="832" t="s">
        <v>1647</v>
      </c>
      <c r="C405" s="832" t="s">
        <v>1651</v>
      </c>
      <c r="D405" s="832" t="s">
        <v>1663</v>
      </c>
      <c r="E405" s="832" t="s">
        <v>1664</v>
      </c>
      <c r="F405" s="849">
        <v>800</v>
      </c>
      <c r="G405" s="849">
        <v>-14684.150000000001</v>
      </c>
      <c r="H405" s="849">
        <v>-2.6571202640445577</v>
      </c>
      <c r="I405" s="849">
        <v>-18.355187500000003</v>
      </c>
      <c r="J405" s="849">
        <v>1085</v>
      </c>
      <c r="K405" s="849">
        <v>5526.34</v>
      </c>
      <c r="L405" s="849">
        <v>1</v>
      </c>
      <c r="M405" s="849">
        <v>5.0934009216589864</v>
      </c>
      <c r="N405" s="849"/>
      <c r="O405" s="849"/>
      <c r="P405" s="837"/>
      <c r="Q405" s="850"/>
    </row>
    <row r="406" spans="1:17" ht="14.4" customHeight="1" x14ac:dyDescent="0.3">
      <c r="A406" s="831" t="s">
        <v>554</v>
      </c>
      <c r="B406" s="832" t="s">
        <v>1647</v>
      </c>
      <c r="C406" s="832" t="s">
        <v>1651</v>
      </c>
      <c r="D406" s="832" t="s">
        <v>1665</v>
      </c>
      <c r="E406" s="832" t="s">
        <v>1666</v>
      </c>
      <c r="F406" s="849">
        <v>0</v>
      </c>
      <c r="G406" s="849">
        <v>-29.700000000000003</v>
      </c>
      <c r="H406" s="849">
        <v>1.1250000000000002</v>
      </c>
      <c r="I406" s="849"/>
      <c r="J406" s="849">
        <v>0</v>
      </c>
      <c r="K406" s="849">
        <v>-26.4</v>
      </c>
      <c r="L406" s="849">
        <v>1</v>
      </c>
      <c r="M406" s="849"/>
      <c r="N406" s="849"/>
      <c r="O406" s="849"/>
      <c r="P406" s="837"/>
      <c r="Q406" s="850"/>
    </row>
    <row r="407" spans="1:17" ht="14.4" customHeight="1" x14ac:dyDescent="0.3">
      <c r="A407" s="831" t="s">
        <v>554</v>
      </c>
      <c r="B407" s="832" t="s">
        <v>1647</v>
      </c>
      <c r="C407" s="832" t="s">
        <v>1651</v>
      </c>
      <c r="D407" s="832" t="s">
        <v>1667</v>
      </c>
      <c r="E407" s="832" t="s">
        <v>1668</v>
      </c>
      <c r="F407" s="849"/>
      <c r="G407" s="849"/>
      <c r="H407" s="849"/>
      <c r="I407" s="849"/>
      <c r="J407" s="849">
        <v>0</v>
      </c>
      <c r="K407" s="849">
        <v>-91.2</v>
      </c>
      <c r="L407" s="849">
        <v>1</v>
      </c>
      <c r="M407" s="849"/>
      <c r="N407" s="849"/>
      <c r="O407" s="849"/>
      <c r="P407" s="837"/>
      <c r="Q407" s="850"/>
    </row>
    <row r="408" spans="1:17" ht="14.4" customHeight="1" x14ac:dyDescent="0.3">
      <c r="A408" s="831" t="s">
        <v>554</v>
      </c>
      <c r="B408" s="832" t="s">
        <v>1647</v>
      </c>
      <c r="C408" s="832" t="s">
        <v>1651</v>
      </c>
      <c r="D408" s="832" t="s">
        <v>1669</v>
      </c>
      <c r="E408" s="832" t="s">
        <v>1670</v>
      </c>
      <c r="F408" s="849">
        <v>0</v>
      </c>
      <c r="G408" s="849">
        <v>-26.32</v>
      </c>
      <c r="H408" s="849"/>
      <c r="I408" s="849"/>
      <c r="J408" s="849"/>
      <c r="K408" s="849"/>
      <c r="L408" s="849"/>
      <c r="M408" s="849"/>
      <c r="N408" s="849"/>
      <c r="O408" s="849"/>
      <c r="P408" s="837"/>
      <c r="Q408" s="850"/>
    </row>
    <row r="409" spans="1:17" ht="14.4" customHeight="1" x14ac:dyDescent="0.3">
      <c r="A409" s="831" t="s">
        <v>554</v>
      </c>
      <c r="B409" s="832" t="s">
        <v>1647</v>
      </c>
      <c r="C409" s="832" t="s">
        <v>1651</v>
      </c>
      <c r="D409" s="832" t="s">
        <v>1673</v>
      </c>
      <c r="E409" s="832" t="s">
        <v>1674</v>
      </c>
      <c r="F409" s="849">
        <v>14061.820000000002</v>
      </c>
      <c r="G409" s="849">
        <v>507760.5799999999</v>
      </c>
      <c r="H409" s="849">
        <v>0.83809099410392351</v>
      </c>
      <c r="I409" s="849">
        <v>36.109165100961313</v>
      </c>
      <c r="J409" s="849">
        <v>14584.509999999998</v>
      </c>
      <c r="K409" s="849">
        <v>605853.76</v>
      </c>
      <c r="L409" s="849">
        <v>1</v>
      </c>
      <c r="M409" s="849">
        <v>41.54090607089303</v>
      </c>
      <c r="N409" s="849">
        <v>16107.86</v>
      </c>
      <c r="O409" s="849">
        <v>599531.18000000005</v>
      </c>
      <c r="P409" s="837">
        <v>0.98956418129682</v>
      </c>
      <c r="Q409" s="850">
        <v>37.219790835033336</v>
      </c>
    </row>
    <row r="410" spans="1:17" ht="14.4" customHeight="1" x14ac:dyDescent="0.3">
      <c r="A410" s="831" t="s">
        <v>554</v>
      </c>
      <c r="B410" s="832" t="s">
        <v>1647</v>
      </c>
      <c r="C410" s="832" t="s">
        <v>1651</v>
      </c>
      <c r="D410" s="832" t="s">
        <v>1677</v>
      </c>
      <c r="E410" s="832" t="s">
        <v>1678</v>
      </c>
      <c r="F410" s="849">
        <v>0</v>
      </c>
      <c r="G410" s="849">
        <v>-2750.8</v>
      </c>
      <c r="H410" s="849">
        <v>12.495116965705202</v>
      </c>
      <c r="I410" s="849"/>
      <c r="J410" s="849">
        <v>0</v>
      </c>
      <c r="K410" s="849">
        <v>-220.15</v>
      </c>
      <c r="L410" s="849">
        <v>1</v>
      </c>
      <c r="M410" s="849"/>
      <c r="N410" s="849"/>
      <c r="O410" s="849"/>
      <c r="P410" s="837"/>
      <c r="Q410" s="850"/>
    </row>
    <row r="411" spans="1:17" ht="14.4" customHeight="1" x14ac:dyDescent="0.3">
      <c r="A411" s="831" t="s">
        <v>554</v>
      </c>
      <c r="B411" s="832" t="s">
        <v>1647</v>
      </c>
      <c r="C411" s="832" t="s">
        <v>1651</v>
      </c>
      <c r="D411" s="832" t="s">
        <v>1681</v>
      </c>
      <c r="E411" s="832" t="s">
        <v>1682</v>
      </c>
      <c r="F411" s="849"/>
      <c r="G411" s="849"/>
      <c r="H411" s="849"/>
      <c r="I411" s="849"/>
      <c r="J411" s="849">
        <v>5.2</v>
      </c>
      <c r="K411" s="849">
        <v>20722.52</v>
      </c>
      <c r="L411" s="849">
        <v>1</v>
      </c>
      <c r="M411" s="849">
        <v>3985.1</v>
      </c>
      <c r="N411" s="849"/>
      <c r="O411" s="849"/>
      <c r="P411" s="837"/>
      <c r="Q411" s="850"/>
    </row>
    <row r="412" spans="1:17" ht="14.4" customHeight="1" x14ac:dyDescent="0.3">
      <c r="A412" s="831" t="s">
        <v>554</v>
      </c>
      <c r="B412" s="832" t="s">
        <v>1647</v>
      </c>
      <c r="C412" s="832" t="s">
        <v>1651</v>
      </c>
      <c r="D412" s="832" t="s">
        <v>1683</v>
      </c>
      <c r="E412" s="832" t="s">
        <v>1684</v>
      </c>
      <c r="F412" s="849">
        <v>-1</v>
      </c>
      <c r="G412" s="849">
        <v>-5134.8599999999997</v>
      </c>
      <c r="H412" s="849"/>
      <c r="I412" s="849">
        <v>5134.8599999999997</v>
      </c>
      <c r="J412" s="849"/>
      <c r="K412" s="849"/>
      <c r="L412" s="849"/>
      <c r="M412" s="849"/>
      <c r="N412" s="849"/>
      <c r="O412" s="849"/>
      <c r="P412" s="837"/>
      <c r="Q412" s="850"/>
    </row>
    <row r="413" spans="1:17" ht="14.4" customHeight="1" x14ac:dyDescent="0.3">
      <c r="A413" s="831" t="s">
        <v>554</v>
      </c>
      <c r="B413" s="832" t="s">
        <v>1647</v>
      </c>
      <c r="C413" s="832" t="s">
        <v>1651</v>
      </c>
      <c r="D413" s="832" t="s">
        <v>1687</v>
      </c>
      <c r="E413" s="832" t="s">
        <v>1688</v>
      </c>
      <c r="F413" s="849">
        <v>0</v>
      </c>
      <c r="G413" s="849">
        <v>-2391.66</v>
      </c>
      <c r="H413" s="849">
        <v>3.8742629430441262</v>
      </c>
      <c r="I413" s="849"/>
      <c r="J413" s="849">
        <v>0</v>
      </c>
      <c r="K413" s="849">
        <v>-617.31999999999994</v>
      </c>
      <c r="L413" s="849">
        <v>1</v>
      </c>
      <c r="M413" s="849"/>
      <c r="N413" s="849">
        <v>0</v>
      </c>
      <c r="O413" s="849">
        <v>-32.14</v>
      </c>
      <c r="P413" s="837">
        <v>5.2063759476446585E-2</v>
      </c>
      <c r="Q413" s="850"/>
    </row>
    <row r="414" spans="1:17" ht="14.4" customHeight="1" x14ac:dyDescent="0.3">
      <c r="A414" s="831" t="s">
        <v>554</v>
      </c>
      <c r="B414" s="832" t="s">
        <v>1647</v>
      </c>
      <c r="C414" s="832" t="s">
        <v>1651</v>
      </c>
      <c r="D414" s="832" t="s">
        <v>1810</v>
      </c>
      <c r="E414" s="832" t="s">
        <v>1811</v>
      </c>
      <c r="F414" s="849">
        <v>8742</v>
      </c>
      <c r="G414" s="849">
        <v>284516.42</v>
      </c>
      <c r="H414" s="849">
        <v>1.7714784030019626</v>
      </c>
      <c r="I414" s="849">
        <v>32.545918554106613</v>
      </c>
      <c r="J414" s="849">
        <v>4865</v>
      </c>
      <c r="K414" s="849">
        <v>160609.59</v>
      </c>
      <c r="L414" s="849">
        <v>1</v>
      </c>
      <c r="M414" s="849">
        <v>33.013276464542649</v>
      </c>
      <c r="N414" s="849">
        <v>3939</v>
      </c>
      <c r="O414" s="849">
        <v>133335.15</v>
      </c>
      <c r="P414" s="837">
        <v>0.8301817469305538</v>
      </c>
      <c r="Q414" s="850">
        <v>33.85</v>
      </c>
    </row>
    <row r="415" spans="1:17" ht="14.4" customHeight="1" x14ac:dyDescent="0.3">
      <c r="A415" s="831" t="s">
        <v>554</v>
      </c>
      <c r="B415" s="832" t="s">
        <v>1647</v>
      </c>
      <c r="C415" s="832" t="s">
        <v>1651</v>
      </c>
      <c r="D415" s="832" t="s">
        <v>1699</v>
      </c>
      <c r="E415" s="832" t="s">
        <v>1700</v>
      </c>
      <c r="F415" s="849">
        <v>-200</v>
      </c>
      <c r="G415" s="849">
        <v>-10910.3</v>
      </c>
      <c r="H415" s="849">
        <v>5.2988343856240894</v>
      </c>
      <c r="I415" s="849">
        <v>54.551499999999997</v>
      </c>
      <c r="J415" s="849">
        <v>-100</v>
      </c>
      <c r="K415" s="849">
        <v>-2059</v>
      </c>
      <c r="L415" s="849">
        <v>1</v>
      </c>
      <c r="M415" s="849">
        <v>20.59</v>
      </c>
      <c r="N415" s="849"/>
      <c r="O415" s="849"/>
      <c r="P415" s="837"/>
      <c r="Q415" s="850"/>
    </row>
    <row r="416" spans="1:17" ht="14.4" customHeight="1" x14ac:dyDescent="0.3">
      <c r="A416" s="831" t="s">
        <v>554</v>
      </c>
      <c r="B416" s="832" t="s">
        <v>1647</v>
      </c>
      <c r="C416" s="832" t="s">
        <v>1651</v>
      </c>
      <c r="D416" s="832" t="s">
        <v>1873</v>
      </c>
      <c r="E416" s="832" t="s">
        <v>1874</v>
      </c>
      <c r="F416" s="849"/>
      <c r="G416" s="849"/>
      <c r="H416" s="849"/>
      <c r="I416" s="849"/>
      <c r="J416" s="849">
        <v>292</v>
      </c>
      <c r="K416" s="849">
        <v>45487.76</v>
      </c>
      <c r="L416" s="849">
        <v>1</v>
      </c>
      <c r="M416" s="849">
        <v>155.78</v>
      </c>
      <c r="N416" s="849"/>
      <c r="O416" s="849"/>
      <c r="P416" s="837"/>
      <c r="Q416" s="850"/>
    </row>
    <row r="417" spans="1:17" ht="14.4" customHeight="1" x14ac:dyDescent="0.3">
      <c r="A417" s="831" t="s">
        <v>554</v>
      </c>
      <c r="B417" s="832" t="s">
        <v>1647</v>
      </c>
      <c r="C417" s="832" t="s">
        <v>1817</v>
      </c>
      <c r="D417" s="832" t="s">
        <v>1818</v>
      </c>
      <c r="E417" s="832" t="s">
        <v>1819</v>
      </c>
      <c r="F417" s="849">
        <v>14</v>
      </c>
      <c r="G417" s="849">
        <v>12380.48</v>
      </c>
      <c r="H417" s="849"/>
      <c r="I417" s="849">
        <v>884.31999999999994</v>
      </c>
      <c r="J417" s="849"/>
      <c r="K417" s="849"/>
      <c r="L417" s="849"/>
      <c r="M417" s="849"/>
      <c r="N417" s="849"/>
      <c r="O417" s="849"/>
      <c r="P417" s="837"/>
      <c r="Q417" s="850"/>
    </row>
    <row r="418" spans="1:17" ht="14.4" customHeight="1" x14ac:dyDescent="0.3">
      <c r="A418" s="831" t="s">
        <v>554</v>
      </c>
      <c r="B418" s="832" t="s">
        <v>1647</v>
      </c>
      <c r="C418" s="832" t="s">
        <v>1714</v>
      </c>
      <c r="D418" s="832" t="s">
        <v>1723</v>
      </c>
      <c r="E418" s="832" t="s">
        <v>1724</v>
      </c>
      <c r="F418" s="849"/>
      <c r="G418" s="849"/>
      <c r="H418" s="849"/>
      <c r="I418" s="849"/>
      <c r="J418" s="849"/>
      <c r="K418" s="849"/>
      <c r="L418" s="849"/>
      <c r="M418" s="849"/>
      <c r="N418" s="849">
        <v>1</v>
      </c>
      <c r="O418" s="849">
        <v>318</v>
      </c>
      <c r="P418" s="837"/>
      <c r="Q418" s="850">
        <v>318</v>
      </c>
    </row>
    <row r="419" spans="1:17" ht="14.4" customHeight="1" x14ac:dyDescent="0.3">
      <c r="A419" s="831" t="s">
        <v>554</v>
      </c>
      <c r="B419" s="832" t="s">
        <v>1647</v>
      </c>
      <c r="C419" s="832" t="s">
        <v>1714</v>
      </c>
      <c r="D419" s="832" t="s">
        <v>1740</v>
      </c>
      <c r="E419" s="832" t="s">
        <v>1741</v>
      </c>
      <c r="F419" s="849"/>
      <c r="G419" s="849"/>
      <c r="H419" s="849"/>
      <c r="I419" s="849"/>
      <c r="J419" s="849">
        <v>1</v>
      </c>
      <c r="K419" s="849">
        <v>1279</v>
      </c>
      <c r="L419" s="849">
        <v>1</v>
      </c>
      <c r="M419" s="849">
        <v>1279</v>
      </c>
      <c r="N419" s="849"/>
      <c r="O419" s="849"/>
      <c r="P419" s="837"/>
      <c r="Q419" s="850"/>
    </row>
    <row r="420" spans="1:17" ht="14.4" customHeight="1" x14ac:dyDescent="0.3">
      <c r="A420" s="831" t="s">
        <v>554</v>
      </c>
      <c r="B420" s="832" t="s">
        <v>1647</v>
      </c>
      <c r="C420" s="832" t="s">
        <v>1714</v>
      </c>
      <c r="D420" s="832" t="s">
        <v>1752</v>
      </c>
      <c r="E420" s="832" t="s">
        <v>1753</v>
      </c>
      <c r="F420" s="849">
        <v>147</v>
      </c>
      <c r="G420" s="849">
        <v>259014</v>
      </c>
      <c r="H420" s="849">
        <v>0.97879641001417095</v>
      </c>
      <c r="I420" s="849">
        <v>1762</v>
      </c>
      <c r="J420" s="849">
        <v>145</v>
      </c>
      <c r="K420" s="849">
        <v>264625</v>
      </c>
      <c r="L420" s="849">
        <v>1</v>
      </c>
      <c r="M420" s="849">
        <v>1825</v>
      </c>
      <c r="N420" s="849">
        <v>128</v>
      </c>
      <c r="O420" s="849">
        <v>233600</v>
      </c>
      <c r="P420" s="837">
        <v>0.88275862068965516</v>
      </c>
      <c r="Q420" s="850">
        <v>1825</v>
      </c>
    </row>
    <row r="421" spans="1:17" ht="14.4" customHeight="1" x14ac:dyDescent="0.3">
      <c r="A421" s="831" t="s">
        <v>554</v>
      </c>
      <c r="B421" s="832" t="s">
        <v>1647</v>
      </c>
      <c r="C421" s="832" t="s">
        <v>1714</v>
      </c>
      <c r="D421" s="832" t="s">
        <v>1754</v>
      </c>
      <c r="E421" s="832" t="s">
        <v>1755</v>
      </c>
      <c r="F421" s="849"/>
      <c r="G421" s="849"/>
      <c r="H421" s="849"/>
      <c r="I421" s="849"/>
      <c r="J421" s="849">
        <v>1</v>
      </c>
      <c r="K421" s="849">
        <v>429</v>
      </c>
      <c r="L421" s="849">
        <v>1</v>
      </c>
      <c r="M421" s="849">
        <v>429</v>
      </c>
      <c r="N421" s="849"/>
      <c r="O421" s="849"/>
      <c r="P421" s="837"/>
      <c r="Q421" s="850"/>
    </row>
    <row r="422" spans="1:17" ht="14.4" customHeight="1" x14ac:dyDescent="0.3">
      <c r="A422" s="831" t="s">
        <v>554</v>
      </c>
      <c r="B422" s="832" t="s">
        <v>1647</v>
      </c>
      <c r="C422" s="832" t="s">
        <v>1714</v>
      </c>
      <c r="D422" s="832" t="s">
        <v>1822</v>
      </c>
      <c r="E422" s="832" t="s">
        <v>1823</v>
      </c>
      <c r="F422" s="849">
        <v>23</v>
      </c>
      <c r="G422" s="849">
        <v>329820</v>
      </c>
      <c r="H422" s="849">
        <v>1.2631554758950319</v>
      </c>
      <c r="I422" s="849">
        <v>14340</v>
      </c>
      <c r="J422" s="849">
        <v>18</v>
      </c>
      <c r="K422" s="849">
        <v>261108</v>
      </c>
      <c r="L422" s="849">
        <v>1</v>
      </c>
      <c r="M422" s="849">
        <v>14506</v>
      </c>
      <c r="N422" s="849">
        <v>15</v>
      </c>
      <c r="O422" s="849">
        <v>217605</v>
      </c>
      <c r="P422" s="837">
        <v>0.83339078082632478</v>
      </c>
      <c r="Q422" s="850">
        <v>14507</v>
      </c>
    </row>
    <row r="423" spans="1:17" ht="14.4" customHeight="1" x14ac:dyDescent="0.3">
      <c r="A423" s="831" t="s">
        <v>554</v>
      </c>
      <c r="B423" s="832" t="s">
        <v>1647</v>
      </c>
      <c r="C423" s="832" t="s">
        <v>1714</v>
      </c>
      <c r="D423" s="832" t="s">
        <v>1758</v>
      </c>
      <c r="E423" s="832" t="s">
        <v>1759</v>
      </c>
      <c r="F423" s="849">
        <v>12</v>
      </c>
      <c r="G423" s="849">
        <v>0</v>
      </c>
      <c r="H423" s="849"/>
      <c r="I423" s="849">
        <v>0</v>
      </c>
      <c r="J423" s="849"/>
      <c r="K423" s="849"/>
      <c r="L423" s="849"/>
      <c r="M423" s="849"/>
      <c r="N423" s="849"/>
      <c r="O423" s="849"/>
      <c r="P423" s="837"/>
      <c r="Q423" s="850"/>
    </row>
    <row r="424" spans="1:17" ht="14.4" customHeight="1" x14ac:dyDescent="0.3">
      <c r="A424" s="831" t="s">
        <v>554</v>
      </c>
      <c r="B424" s="832" t="s">
        <v>1647</v>
      </c>
      <c r="C424" s="832" t="s">
        <v>1714</v>
      </c>
      <c r="D424" s="832" t="s">
        <v>1764</v>
      </c>
      <c r="E424" s="832" t="s">
        <v>1765</v>
      </c>
      <c r="F424" s="849"/>
      <c r="G424" s="849"/>
      <c r="H424" s="849"/>
      <c r="I424" s="849"/>
      <c r="J424" s="849">
        <v>1</v>
      </c>
      <c r="K424" s="849">
        <v>609</v>
      </c>
      <c r="L424" s="849">
        <v>1</v>
      </c>
      <c r="M424" s="849">
        <v>609</v>
      </c>
      <c r="N424" s="849"/>
      <c r="O424" s="849"/>
      <c r="P424" s="837"/>
      <c r="Q424" s="850"/>
    </row>
    <row r="425" spans="1:17" ht="14.4" customHeight="1" x14ac:dyDescent="0.3">
      <c r="A425" s="831" t="s">
        <v>554</v>
      </c>
      <c r="B425" s="832" t="s">
        <v>1647</v>
      </c>
      <c r="C425" s="832" t="s">
        <v>1714</v>
      </c>
      <c r="D425" s="832" t="s">
        <v>1766</v>
      </c>
      <c r="E425" s="832" t="s">
        <v>1767</v>
      </c>
      <c r="F425" s="849">
        <v>258</v>
      </c>
      <c r="G425" s="849">
        <v>506970</v>
      </c>
      <c r="H425" s="849">
        <v>0.95759691284219117</v>
      </c>
      <c r="I425" s="849">
        <v>1965</v>
      </c>
      <c r="J425" s="849">
        <v>263</v>
      </c>
      <c r="K425" s="849">
        <v>529419</v>
      </c>
      <c r="L425" s="849">
        <v>1</v>
      </c>
      <c r="M425" s="849">
        <v>2013</v>
      </c>
      <c r="N425" s="849">
        <v>237</v>
      </c>
      <c r="O425" s="849">
        <v>477318</v>
      </c>
      <c r="P425" s="837">
        <v>0.90158834495928553</v>
      </c>
      <c r="Q425" s="850">
        <v>2014</v>
      </c>
    </row>
    <row r="426" spans="1:17" ht="14.4" customHeight="1" x14ac:dyDescent="0.3">
      <c r="A426" s="831" t="s">
        <v>554</v>
      </c>
      <c r="B426" s="832" t="s">
        <v>1647</v>
      </c>
      <c r="C426" s="832" t="s">
        <v>1714</v>
      </c>
      <c r="D426" s="832" t="s">
        <v>1768</v>
      </c>
      <c r="E426" s="832" t="s">
        <v>1769</v>
      </c>
      <c r="F426" s="849">
        <v>143</v>
      </c>
      <c r="G426" s="849">
        <v>60203</v>
      </c>
      <c r="H426" s="849">
        <v>1.0436689549961862</v>
      </c>
      <c r="I426" s="849">
        <v>421</v>
      </c>
      <c r="J426" s="849">
        <v>132</v>
      </c>
      <c r="K426" s="849">
        <v>57684</v>
      </c>
      <c r="L426" s="849">
        <v>1</v>
      </c>
      <c r="M426" s="849">
        <v>437</v>
      </c>
      <c r="N426" s="849">
        <v>149</v>
      </c>
      <c r="O426" s="849">
        <v>65113</v>
      </c>
      <c r="P426" s="837">
        <v>1.1287878787878789</v>
      </c>
      <c r="Q426" s="850">
        <v>437</v>
      </c>
    </row>
    <row r="427" spans="1:17" ht="14.4" customHeight="1" x14ac:dyDescent="0.3">
      <c r="A427" s="831" t="s">
        <v>554</v>
      </c>
      <c r="B427" s="832" t="s">
        <v>1647</v>
      </c>
      <c r="C427" s="832" t="s">
        <v>1714</v>
      </c>
      <c r="D427" s="832" t="s">
        <v>1784</v>
      </c>
      <c r="E427" s="832" t="s">
        <v>1785</v>
      </c>
      <c r="F427" s="849">
        <v>9</v>
      </c>
      <c r="G427" s="849">
        <v>9081</v>
      </c>
      <c r="H427" s="849">
        <v>1.0977998065764023</v>
      </c>
      <c r="I427" s="849">
        <v>1009</v>
      </c>
      <c r="J427" s="849">
        <v>8</v>
      </c>
      <c r="K427" s="849">
        <v>8272</v>
      </c>
      <c r="L427" s="849">
        <v>1</v>
      </c>
      <c r="M427" s="849">
        <v>1034</v>
      </c>
      <c r="N427" s="849">
        <v>7</v>
      </c>
      <c r="O427" s="849">
        <v>7252</v>
      </c>
      <c r="P427" s="837">
        <v>0.87669245647969052</v>
      </c>
      <c r="Q427" s="850">
        <v>1036</v>
      </c>
    </row>
    <row r="428" spans="1:17" ht="14.4" customHeight="1" x14ac:dyDescent="0.3">
      <c r="A428" s="831" t="s">
        <v>554</v>
      </c>
      <c r="B428" s="832" t="s">
        <v>1875</v>
      </c>
      <c r="C428" s="832" t="s">
        <v>1648</v>
      </c>
      <c r="D428" s="832" t="s">
        <v>1870</v>
      </c>
      <c r="E428" s="832" t="s">
        <v>1871</v>
      </c>
      <c r="F428" s="849">
        <v>0</v>
      </c>
      <c r="G428" s="849">
        <v>2.9103830456733704E-11</v>
      </c>
      <c r="H428" s="849">
        <v>0.5</v>
      </c>
      <c r="I428" s="849"/>
      <c r="J428" s="849">
        <v>0</v>
      </c>
      <c r="K428" s="849">
        <v>5.8207660913467407E-11</v>
      </c>
      <c r="L428" s="849">
        <v>1</v>
      </c>
      <c r="M428" s="849"/>
      <c r="N428" s="849">
        <v>0</v>
      </c>
      <c r="O428" s="849">
        <v>-2.9103830456733704E-11</v>
      </c>
      <c r="P428" s="837">
        <v>-0.5</v>
      </c>
      <c r="Q428" s="850"/>
    </row>
    <row r="429" spans="1:17" ht="14.4" customHeight="1" x14ac:dyDescent="0.3">
      <c r="A429" s="831" t="s">
        <v>554</v>
      </c>
      <c r="B429" s="832" t="s">
        <v>1875</v>
      </c>
      <c r="C429" s="832" t="s">
        <v>1648</v>
      </c>
      <c r="D429" s="832" t="s">
        <v>1870</v>
      </c>
      <c r="E429" s="832" t="s">
        <v>1872</v>
      </c>
      <c r="F429" s="849">
        <v>27</v>
      </c>
      <c r="G429" s="849">
        <v>505772.64</v>
      </c>
      <c r="H429" s="849">
        <v>0.66666662272949218</v>
      </c>
      <c r="I429" s="849">
        <v>18732.32</v>
      </c>
      <c r="J429" s="849">
        <v>40.5</v>
      </c>
      <c r="K429" s="849">
        <v>758659.01</v>
      </c>
      <c r="L429" s="849">
        <v>1</v>
      </c>
      <c r="M429" s="849">
        <v>18732.321234567902</v>
      </c>
      <c r="N429" s="849">
        <v>44.5</v>
      </c>
      <c r="O429" s="849">
        <v>833588.34999999986</v>
      </c>
      <c r="P429" s="837">
        <v>1.0987655046764684</v>
      </c>
      <c r="Q429" s="850">
        <v>18732.322471910109</v>
      </c>
    </row>
    <row r="430" spans="1:17" ht="14.4" customHeight="1" x14ac:dyDescent="0.3">
      <c r="A430" s="831" t="s">
        <v>554</v>
      </c>
      <c r="B430" s="832" t="s">
        <v>1875</v>
      </c>
      <c r="C430" s="832" t="s">
        <v>1651</v>
      </c>
      <c r="D430" s="832" t="s">
        <v>1876</v>
      </c>
      <c r="E430" s="832" t="s">
        <v>1877</v>
      </c>
      <c r="F430" s="849">
        <v>8370</v>
      </c>
      <c r="G430" s="849">
        <v>12591</v>
      </c>
      <c r="H430" s="849">
        <v>1.5788483723729749</v>
      </c>
      <c r="I430" s="849">
        <v>1.5043010752688173</v>
      </c>
      <c r="J430" s="849">
        <v>4880</v>
      </c>
      <c r="K430" s="849">
        <v>7974.8</v>
      </c>
      <c r="L430" s="849">
        <v>1</v>
      </c>
      <c r="M430" s="849">
        <v>1.6341803278688525</v>
      </c>
      <c r="N430" s="849">
        <v>4425</v>
      </c>
      <c r="O430" s="849">
        <v>8819.64</v>
      </c>
      <c r="P430" s="837">
        <v>1.1059387069268194</v>
      </c>
      <c r="Q430" s="850">
        <v>1.9931389830508472</v>
      </c>
    </row>
    <row r="431" spans="1:17" ht="14.4" customHeight="1" x14ac:dyDescent="0.3">
      <c r="A431" s="831" t="s">
        <v>554</v>
      </c>
      <c r="B431" s="832" t="s">
        <v>1875</v>
      </c>
      <c r="C431" s="832" t="s">
        <v>1651</v>
      </c>
      <c r="D431" s="832" t="s">
        <v>1878</v>
      </c>
      <c r="E431" s="832" t="s">
        <v>1879</v>
      </c>
      <c r="F431" s="849">
        <v>426050</v>
      </c>
      <c r="G431" s="849">
        <v>742478.3</v>
      </c>
      <c r="H431" s="849">
        <v>0.9716716394588476</v>
      </c>
      <c r="I431" s="849">
        <v>1.7427022649923718</v>
      </c>
      <c r="J431" s="849">
        <v>441190</v>
      </c>
      <c r="K431" s="849">
        <v>764124.7</v>
      </c>
      <c r="L431" s="849">
        <v>1</v>
      </c>
      <c r="M431" s="849">
        <v>1.731962873138557</v>
      </c>
      <c r="N431" s="849">
        <v>418575.1</v>
      </c>
      <c r="O431" s="849">
        <v>713999.11</v>
      </c>
      <c r="P431" s="837">
        <v>0.93440129601883049</v>
      </c>
      <c r="Q431" s="850">
        <v>1.7057849594971131</v>
      </c>
    </row>
    <row r="432" spans="1:17" ht="14.4" customHeight="1" x14ac:dyDescent="0.3">
      <c r="A432" s="831" t="s">
        <v>554</v>
      </c>
      <c r="B432" s="832" t="s">
        <v>1875</v>
      </c>
      <c r="C432" s="832" t="s">
        <v>1714</v>
      </c>
      <c r="D432" s="832" t="s">
        <v>1880</v>
      </c>
      <c r="E432" s="832" t="s">
        <v>1881</v>
      </c>
      <c r="F432" s="849">
        <v>1798</v>
      </c>
      <c r="G432" s="849">
        <v>1805067</v>
      </c>
      <c r="H432" s="849">
        <v>0.9754176848280357</v>
      </c>
      <c r="I432" s="849">
        <v>1003.9304783092325</v>
      </c>
      <c r="J432" s="849">
        <v>1838</v>
      </c>
      <c r="K432" s="849">
        <v>1850558</v>
      </c>
      <c r="L432" s="849">
        <v>1</v>
      </c>
      <c r="M432" s="849">
        <v>1006.8324265505985</v>
      </c>
      <c r="N432" s="849">
        <v>1688</v>
      </c>
      <c r="O432" s="849">
        <v>1699438</v>
      </c>
      <c r="P432" s="837">
        <v>0.91833814449479567</v>
      </c>
      <c r="Q432" s="850">
        <v>1006.7760663507109</v>
      </c>
    </row>
    <row r="433" spans="1:17" ht="14.4" customHeight="1" x14ac:dyDescent="0.3">
      <c r="A433" s="831" t="s">
        <v>554</v>
      </c>
      <c r="B433" s="832" t="s">
        <v>1875</v>
      </c>
      <c r="C433" s="832" t="s">
        <v>1714</v>
      </c>
      <c r="D433" s="832" t="s">
        <v>1882</v>
      </c>
      <c r="E433" s="832" t="s">
        <v>1883</v>
      </c>
      <c r="F433" s="849">
        <v>62</v>
      </c>
      <c r="G433" s="849">
        <v>40300</v>
      </c>
      <c r="H433" s="849">
        <v>1.0129191172774343</v>
      </c>
      <c r="I433" s="849">
        <v>650</v>
      </c>
      <c r="J433" s="849">
        <v>57</v>
      </c>
      <c r="K433" s="849">
        <v>39786</v>
      </c>
      <c r="L433" s="849">
        <v>1</v>
      </c>
      <c r="M433" s="849">
        <v>698</v>
      </c>
      <c r="N433" s="849">
        <v>55</v>
      </c>
      <c r="O433" s="849">
        <v>38390</v>
      </c>
      <c r="P433" s="837">
        <v>0.96491228070175439</v>
      </c>
      <c r="Q433" s="850">
        <v>698</v>
      </c>
    </row>
    <row r="434" spans="1:17" ht="14.4" customHeight="1" x14ac:dyDescent="0.3">
      <c r="A434" s="831" t="s">
        <v>554</v>
      </c>
      <c r="B434" s="832" t="s">
        <v>1875</v>
      </c>
      <c r="C434" s="832" t="s">
        <v>1714</v>
      </c>
      <c r="D434" s="832" t="s">
        <v>1884</v>
      </c>
      <c r="E434" s="832" t="s">
        <v>1885</v>
      </c>
      <c r="F434" s="849">
        <v>0</v>
      </c>
      <c r="G434" s="849">
        <v>0</v>
      </c>
      <c r="H434" s="849"/>
      <c r="I434" s="849"/>
      <c r="J434" s="849">
        <v>0</v>
      </c>
      <c r="K434" s="849">
        <v>0</v>
      </c>
      <c r="L434" s="849"/>
      <c r="M434" s="849"/>
      <c r="N434" s="849">
        <v>0</v>
      </c>
      <c r="O434" s="849">
        <v>0</v>
      </c>
      <c r="P434" s="837"/>
      <c r="Q434" s="850"/>
    </row>
    <row r="435" spans="1:17" ht="14.4" customHeight="1" x14ac:dyDescent="0.3">
      <c r="A435" s="831" t="s">
        <v>554</v>
      </c>
      <c r="B435" s="832" t="s">
        <v>1875</v>
      </c>
      <c r="C435" s="832" t="s">
        <v>1714</v>
      </c>
      <c r="D435" s="832" t="s">
        <v>1886</v>
      </c>
      <c r="E435" s="832" t="s">
        <v>1887</v>
      </c>
      <c r="F435" s="849">
        <v>7</v>
      </c>
      <c r="G435" s="849">
        <v>0</v>
      </c>
      <c r="H435" s="849"/>
      <c r="I435" s="849">
        <v>0</v>
      </c>
      <c r="J435" s="849">
        <v>11</v>
      </c>
      <c r="K435" s="849">
        <v>0</v>
      </c>
      <c r="L435" s="849"/>
      <c r="M435" s="849">
        <v>0</v>
      </c>
      <c r="N435" s="849">
        <v>6</v>
      </c>
      <c r="O435" s="849">
        <v>0</v>
      </c>
      <c r="P435" s="837"/>
      <c r="Q435" s="850">
        <v>0</v>
      </c>
    </row>
    <row r="436" spans="1:17" ht="14.4" customHeight="1" x14ac:dyDescent="0.3">
      <c r="A436" s="831" t="s">
        <v>554</v>
      </c>
      <c r="B436" s="832" t="s">
        <v>1875</v>
      </c>
      <c r="C436" s="832" t="s">
        <v>1714</v>
      </c>
      <c r="D436" s="832" t="s">
        <v>1758</v>
      </c>
      <c r="E436" s="832" t="s">
        <v>1759</v>
      </c>
      <c r="F436" s="849">
        <v>10</v>
      </c>
      <c r="G436" s="849">
        <v>0</v>
      </c>
      <c r="H436" s="849"/>
      <c r="I436" s="849">
        <v>0</v>
      </c>
      <c r="J436" s="849">
        <v>20</v>
      </c>
      <c r="K436" s="849">
        <v>0</v>
      </c>
      <c r="L436" s="849"/>
      <c r="M436" s="849">
        <v>0</v>
      </c>
      <c r="N436" s="849">
        <v>19</v>
      </c>
      <c r="O436" s="849">
        <v>0</v>
      </c>
      <c r="P436" s="837"/>
      <c r="Q436" s="850">
        <v>0</v>
      </c>
    </row>
    <row r="437" spans="1:17" ht="14.4" customHeight="1" x14ac:dyDescent="0.3">
      <c r="A437" s="831" t="s">
        <v>554</v>
      </c>
      <c r="B437" s="832" t="s">
        <v>1875</v>
      </c>
      <c r="C437" s="832" t="s">
        <v>1714</v>
      </c>
      <c r="D437" s="832" t="s">
        <v>1770</v>
      </c>
      <c r="E437" s="832" t="s">
        <v>1771</v>
      </c>
      <c r="F437" s="849">
        <v>1</v>
      </c>
      <c r="G437" s="849">
        <v>0</v>
      </c>
      <c r="H437" s="849"/>
      <c r="I437" s="849">
        <v>0</v>
      </c>
      <c r="J437" s="849">
        <v>3</v>
      </c>
      <c r="K437" s="849">
        <v>0</v>
      </c>
      <c r="L437" s="849"/>
      <c r="M437" s="849">
        <v>0</v>
      </c>
      <c r="N437" s="849"/>
      <c r="O437" s="849"/>
      <c r="P437" s="837"/>
      <c r="Q437" s="850"/>
    </row>
    <row r="438" spans="1:17" ht="14.4" customHeight="1" x14ac:dyDescent="0.3">
      <c r="A438" s="831" t="s">
        <v>554</v>
      </c>
      <c r="B438" s="832" t="s">
        <v>1875</v>
      </c>
      <c r="C438" s="832" t="s">
        <v>1714</v>
      </c>
      <c r="D438" s="832" t="s">
        <v>1888</v>
      </c>
      <c r="E438" s="832" t="s">
        <v>1889</v>
      </c>
      <c r="F438" s="849"/>
      <c r="G438" s="849"/>
      <c r="H438" s="849"/>
      <c r="I438" s="849"/>
      <c r="J438" s="849">
        <v>1</v>
      </c>
      <c r="K438" s="849">
        <v>0</v>
      </c>
      <c r="L438" s="849"/>
      <c r="M438" s="849">
        <v>0</v>
      </c>
      <c r="N438" s="849"/>
      <c r="O438" s="849"/>
      <c r="P438" s="837"/>
      <c r="Q438" s="850"/>
    </row>
    <row r="439" spans="1:17" ht="14.4" customHeight="1" x14ac:dyDescent="0.3">
      <c r="A439" s="831" t="s">
        <v>554</v>
      </c>
      <c r="B439" s="832" t="s">
        <v>1875</v>
      </c>
      <c r="C439" s="832" t="s">
        <v>1714</v>
      </c>
      <c r="D439" s="832" t="s">
        <v>1780</v>
      </c>
      <c r="E439" s="832" t="s">
        <v>1781</v>
      </c>
      <c r="F439" s="849">
        <v>322</v>
      </c>
      <c r="G439" s="849">
        <v>106582</v>
      </c>
      <c r="H439" s="849">
        <v>0.92355550934109731</v>
      </c>
      <c r="I439" s="849">
        <v>331</v>
      </c>
      <c r="J439" s="849">
        <v>326</v>
      </c>
      <c r="K439" s="849">
        <v>115404</v>
      </c>
      <c r="L439" s="849">
        <v>1</v>
      </c>
      <c r="M439" s="849">
        <v>354</v>
      </c>
      <c r="N439" s="849">
        <v>308</v>
      </c>
      <c r="O439" s="849">
        <v>109340</v>
      </c>
      <c r="P439" s="837">
        <v>0.9474541610342796</v>
      </c>
      <c r="Q439" s="850">
        <v>355</v>
      </c>
    </row>
    <row r="440" spans="1:17" ht="14.4" customHeight="1" x14ac:dyDescent="0.3">
      <c r="A440" s="831" t="s">
        <v>554</v>
      </c>
      <c r="B440" s="832" t="s">
        <v>1875</v>
      </c>
      <c r="C440" s="832" t="s">
        <v>1714</v>
      </c>
      <c r="D440" s="832" t="s">
        <v>1890</v>
      </c>
      <c r="E440" s="832" t="s">
        <v>1891</v>
      </c>
      <c r="F440" s="849">
        <v>16</v>
      </c>
      <c r="G440" s="849">
        <v>5232</v>
      </c>
      <c r="H440" s="849">
        <v>1.14989010989011</v>
      </c>
      <c r="I440" s="849">
        <v>327</v>
      </c>
      <c r="J440" s="849">
        <v>13</v>
      </c>
      <c r="K440" s="849">
        <v>4550</v>
      </c>
      <c r="L440" s="849">
        <v>1</v>
      </c>
      <c r="M440" s="849">
        <v>350</v>
      </c>
      <c r="N440" s="849">
        <v>15</v>
      </c>
      <c r="O440" s="849">
        <v>5265</v>
      </c>
      <c r="P440" s="837">
        <v>1.1571428571428573</v>
      </c>
      <c r="Q440" s="850">
        <v>351</v>
      </c>
    </row>
    <row r="441" spans="1:17" ht="14.4" customHeight="1" x14ac:dyDescent="0.3">
      <c r="A441" s="831" t="s">
        <v>554</v>
      </c>
      <c r="B441" s="832" t="s">
        <v>1875</v>
      </c>
      <c r="C441" s="832" t="s">
        <v>1714</v>
      </c>
      <c r="D441" s="832" t="s">
        <v>1892</v>
      </c>
      <c r="E441" s="832" t="s">
        <v>1893</v>
      </c>
      <c r="F441" s="849">
        <v>274</v>
      </c>
      <c r="G441" s="849">
        <v>178922</v>
      </c>
      <c r="H441" s="849">
        <v>0.90832110711185343</v>
      </c>
      <c r="I441" s="849">
        <v>653</v>
      </c>
      <c r="J441" s="849">
        <v>281</v>
      </c>
      <c r="K441" s="849">
        <v>196981</v>
      </c>
      <c r="L441" s="849">
        <v>1</v>
      </c>
      <c r="M441" s="849">
        <v>701</v>
      </c>
      <c r="N441" s="849">
        <v>250</v>
      </c>
      <c r="O441" s="849">
        <v>175250</v>
      </c>
      <c r="P441" s="837">
        <v>0.88967971530249113</v>
      </c>
      <c r="Q441" s="850">
        <v>701</v>
      </c>
    </row>
    <row r="442" spans="1:17" ht="14.4" customHeight="1" x14ac:dyDescent="0.3">
      <c r="A442" s="831" t="s">
        <v>554</v>
      </c>
      <c r="B442" s="832" t="s">
        <v>1875</v>
      </c>
      <c r="C442" s="832" t="s">
        <v>1714</v>
      </c>
      <c r="D442" s="832" t="s">
        <v>1894</v>
      </c>
      <c r="E442" s="832" t="s">
        <v>1895</v>
      </c>
      <c r="F442" s="849">
        <v>29</v>
      </c>
      <c r="G442" s="849">
        <v>18850</v>
      </c>
      <c r="H442" s="849">
        <v>0.84392908309455583</v>
      </c>
      <c r="I442" s="849">
        <v>650</v>
      </c>
      <c r="J442" s="849">
        <v>32</v>
      </c>
      <c r="K442" s="849">
        <v>22336</v>
      </c>
      <c r="L442" s="849">
        <v>1</v>
      </c>
      <c r="M442" s="849">
        <v>698</v>
      </c>
      <c r="N442" s="849">
        <v>33</v>
      </c>
      <c r="O442" s="849">
        <v>23034</v>
      </c>
      <c r="P442" s="837">
        <v>1.03125</v>
      </c>
      <c r="Q442" s="850">
        <v>698</v>
      </c>
    </row>
    <row r="443" spans="1:17" ht="14.4" customHeight="1" x14ac:dyDescent="0.3">
      <c r="A443" s="831" t="s">
        <v>1896</v>
      </c>
      <c r="B443" s="832" t="s">
        <v>1647</v>
      </c>
      <c r="C443" s="832" t="s">
        <v>1648</v>
      </c>
      <c r="D443" s="832" t="s">
        <v>1804</v>
      </c>
      <c r="E443" s="832" t="s">
        <v>755</v>
      </c>
      <c r="F443" s="849"/>
      <c r="G443" s="849"/>
      <c r="H443" s="849"/>
      <c r="I443" s="849"/>
      <c r="J443" s="849">
        <v>0.25</v>
      </c>
      <c r="K443" s="849">
        <v>502.41</v>
      </c>
      <c r="L443" s="849">
        <v>1</v>
      </c>
      <c r="M443" s="849">
        <v>2009.64</v>
      </c>
      <c r="N443" s="849"/>
      <c r="O443" s="849"/>
      <c r="P443" s="837"/>
      <c r="Q443" s="850"/>
    </row>
    <row r="444" spans="1:17" ht="14.4" customHeight="1" x14ac:dyDescent="0.3">
      <c r="A444" s="831" t="s">
        <v>1896</v>
      </c>
      <c r="B444" s="832" t="s">
        <v>1647</v>
      </c>
      <c r="C444" s="832" t="s">
        <v>1648</v>
      </c>
      <c r="D444" s="832" t="s">
        <v>1807</v>
      </c>
      <c r="E444" s="832" t="s">
        <v>759</v>
      </c>
      <c r="F444" s="849">
        <v>0.01</v>
      </c>
      <c r="G444" s="849">
        <v>88.54</v>
      </c>
      <c r="H444" s="849"/>
      <c r="I444" s="849">
        <v>8854</v>
      </c>
      <c r="J444" s="849"/>
      <c r="K444" s="849"/>
      <c r="L444" s="849"/>
      <c r="M444" s="849"/>
      <c r="N444" s="849"/>
      <c r="O444" s="849"/>
      <c r="P444" s="837"/>
      <c r="Q444" s="850"/>
    </row>
    <row r="445" spans="1:17" ht="14.4" customHeight="1" x14ac:dyDescent="0.3">
      <c r="A445" s="831" t="s">
        <v>1896</v>
      </c>
      <c r="B445" s="832" t="s">
        <v>1647</v>
      </c>
      <c r="C445" s="832" t="s">
        <v>1648</v>
      </c>
      <c r="D445" s="832" t="s">
        <v>1808</v>
      </c>
      <c r="E445" s="832" t="s">
        <v>759</v>
      </c>
      <c r="F445" s="849">
        <v>4.05</v>
      </c>
      <c r="G445" s="849">
        <v>7171.74</v>
      </c>
      <c r="H445" s="849">
        <v>1.3790640791932991</v>
      </c>
      <c r="I445" s="849">
        <v>1770.8</v>
      </c>
      <c r="J445" s="849">
        <v>2.9</v>
      </c>
      <c r="K445" s="849">
        <v>5200.4399999999996</v>
      </c>
      <c r="L445" s="849">
        <v>1</v>
      </c>
      <c r="M445" s="849">
        <v>1793.2551724137929</v>
      </c>
      <c r="N445" s="849">
        <v>3.8499999999999996</v>
      </c>
      <c r="O445" s="849">
        <v>7003.32</v>
      </c>
      <c r="P445" s="837">
        <v>1.3466783579850936</v>
      </c>
      <c r="Q445" s="850">
        <v>1819.044155844156</v>
      </c>
    </row>
    <row r="446" spans="1:17" ht="14.4" customHeight="1" x14ac:dyDescent="0.3">
      <c r="A446" s="831" t="s">
        <v>1896</v>
      </c>
      <c r="B446" s="832" t="s">
        <v>1647</v>
      </c>
      <c r="C446" s="832" t="s">
        <v>1648</v>
      </c>
      <c r="D446" s="832" t="s">
        <v>1809</v>
      </c>
      <c r="E446" s="832" t="s">
        <v>757</v>
      </c>
      <c r="F446" s="849">
        <v>0.33</v>
      </c>
      <c r="G446" s="849">
        <v>293.73</v>
      </c>
      <c r="H446" s="849">
        <v>1.2999778712104448</v>
      </c>
      <c r="I446" s="849">
        <v>890.09090909090912</v>
      </c>
      <c r="J446" s="849">
        <v>0.25</v>
      </c>
      <c r="K446" s="849">
        <v>225.95</v>
      </c>
      <c r="L446" s="849">
        <v>1</v>
      </c>
      <c r="M446" s="849">
        <v>903.8</v>
      </c>
      <c r="N446" s="849">
        <v>0.15000000000000002</v>
      </c>
      <c r="O446" s="849">
        <v>135.57</v>
      </c>
      <c r="P446" s="837">
        <v>0.6</v>
      </c>
      <c r="Q446" s="850">
        <v>903.79999999999984</v>
      </c>
    </row>
    <row r="447" spans="1:17" ht="14.4" customHeight="1" x14ac:dyDescent="0.3">
      <c r="A447" s="831" t="s">
        <v>1896</v>
      </c>
      <c r="B447" s="832" t="s">
        <v>1647</v>
      </c>
      <c r="C447" s="832" t="s">
        <v>1651</v>
      </c>
      <c r="D447" s="832" t="s">
        <v>1656</v>
      </c>
      <c r="E447" s="832" t="s">
        <v>1657</v>
      </c>
      <c r="F447" s="849"/>
      <c r="G447" s="849"/>
      <c r="H447" s="849"/>
      <c r="I447" s="849"/>
      <c r="J447" s="849">
        <v>180</v>
      </c>
      <c r="K447" s="849">
        <v>945</v>
      </c>
      <c r="L447" s="849">
        <v>1</v>
      </c>
      <c r="M447" s="849">
        <v>5.25</v>
      </c>
      <c r="N447" s="849"/>
      <c r="O447" s="849"/>
      <c r="P447" s="837"/>
      <c r="Q447" s="850"/>
    </row>
    <row r="448" spans="1:17" ht="14.4" customHeight="1" x14ac:dyDescent="0.3">
      <c r="A448" s="831" t="s">
        <v>1896</v>
      </c>
      <c r="B448" s="832" t="s">
        <v>1647</v>
      </c>
      <c r="C448" s="832" t="s">
        <v>1651</v>
      </c>
      <c r="D448" s="832" t="s">
        <v>1677</v>
      </c>
      <c r="E448" s="832" t="s">
        <v>1678</v>
      </c>
      <c r="F448" s="849"/>
      <c r="G448" s="849"/>
      <c r="H448" s="849"/>
      <c r="I448" s="849"/>
      <c r="J448" s="849">
        <v>390</v>
      </c>
      <c r="K448" s="849">
        <v>7948.2</v>
      </c>
      <c r="L448" s="849">
        <v>1</v>
      </c>
      <c r="M448" s="849">
        <v>20.38</v>
      </c>
      <c r="N448" s="849"/>
      <c r="O448" s="849"/>
      <c r="P448" s="837"/>
      <c r="Q448" s="850"/>
    </row>
    <row r="449" spans="1:17" ht="14.4" customHeight="1" x14ac:dyDescent="0.3">
      <c r="A449" s="831" t="s">
        <v>1896</v>
      </c>
      <c r="B449" s="832" t="s">
        <v>1647</v>
      </c>
      <c r="C449" s="832" t="s">
        <v>1651</v>
      </c>
      <c r="D449" s="832" t="s">
        <v>1683</v>
      </c>
      <c r="E449" s="832" t="s">
        <v>1684</v>
      </c>
      <c r="F449" s="849"/>
      <c r="G449" s="849"/>
      <c r="H449" s="849"/>
      <c r="I449" s="849"/>
      <c r="J449" s="849">
        <v>1</v>
      </c>
      <c r="K449" s="849">
        <v>2163.7399999999998</v>
      </c>
      <c r="L449" s="849">
        <v>1</v>
      </c>
      <c r="M449" s="849">
        <v>2163.7399999999998</v>
      </c>
      <c r="N449" s="849"/>
      <c r="O449" s="849"/>
      <c r="P449" s="837"/>
      <c r="Q449" s="850"/>
    </row>
    <row r="450" spans="1:17" ht="14.4" customHeight="1" x14ac:dyDescent="0.3">
      <c r="A450" s="831" t="s">
        <v>1896</v>
      </c>
      <c r="B450" s="832" t="s">
        <v>1647</v>
      </c>
      <c r="C450" s="832" t="s">
        <v>1651</v>
      </c>
      <c r="D450" s="832" t="s">
        <v>1810</v>
      </c>
      <c r="E450" s="832" t="s">
        <v>1811</v>
      </c>
      <c r="F450" s="849">
        <v>3436</v>
      </c>
      <c r="G450" s="849">
        <v>115277.80000000002</v>
      </c>
      <c r="H450" s="849">
        <v>2.2155505867438823</v>
      </c>
      <c r="I450" s="849">
        <v>33.550000000000004</v>
      </c>
      <c r="J450" s="849">
        <v>1576</v>
      </c>
      <c r="K450" s="849">
        <v>52031.22</v>
      </c>
      <c r="L450" s="849">
        <v>1</v>
      </c>
      <c r="M450" s="849">
        <v>33.014733502538071</v>
      </c>
      <c r="N450" s="849">
        <v>1797</v>
      </c>
      <c r="O450" s="849">
        <v>60933.899999999994</v>
      </c>
      <c r="P450" s="837">
        <v>1.1711026572123429</v>
      </c>
      <c r="Q450" s="850">
        <v>33.908681135225372</v>
      </c>
    </row>
    <row r="451" spans="1:17" ht="14.4" customHeight="1" x14ac:dyDescent="0.3">
      <c r="A451" s="831" t="s">
        <v>1896</v>
      </c>
      <c r="B451" s="832" t="s">
        <v>1647</v>
      </c>
      <c r="C451" s="832" t="s">
        <v>1817</v>
      </c>
      <c r="D451" s="832" t="s">
        <v>1818</v>
      </c>
      <c r="E451" s="832" t="s">
        <v>1819</v>
      </c>
      <c r="F451" s="849">
        <v>7</v>
      </c>
      <c r="G451" s="849">
        <v>6190.24</v>
      </c>
      <c r="H451" s="849"/>
      <c r="I451" s="849">
        <v>884.31999999999994</v>
      </c>
      <c r="J451" s="849"/>
      <c r="K451" s="849"/>
      <c r="L451" s="849"/>
      <c r="M451" s="849"/>
      <c r="N451" s="849"/>
      <c r="O451" s="849"/>
      <c r="P451" s="837"/>
      <c r="Q451" s="850"/>
    </row>
    <row r="452" spans="1:17" ht="14.4" customHeight="1" x14ac:dyDescent="0.3">
      <c r="A452" s="831" t="s">
        <v>1896</v>
      </c>
      <c r="B452" s="832" t="s">
        <v>1647</v>
      </c>
      <c r="C452" s="832" t="s">
        <v>1714</v>
      </c>
      <c r="D452" s="832" t="s">
        <v>1746</v>
      </c>
      <c r="E452" s="832" t="s">
        <v>1747</v>
      </c>
      <c r="F452" s="849"/>
      <c r="G452" s="849"/>
      <c r="H452" s="849"/>
      <c r="I452" s="849"/>
      <c r="J452" s="849">
        <v>1</v>
      </c>
      <c r="K452" s="849">
        <v>681</v>
      </c>
      <c r="L452" s="849">
        <v>1</v>
      </c>
      <c r="M452" s="849">
        <v>681</v>
      </c>
      <c r="N452" s="849"/>
      <c r="O452" s="849"/>
      <c r="P452" s="837"/>
      <c r="Q452" s="850"/>
    </row>
    <row r="453" spans="1:17" ht="14.4" customHeight="1" x14ac:dyDescent="0.3">
      <c r="A453" s="831" t="s">
        <v>1896</v>
      </c>
      <c r="B453" s="832" t="s">
        <v>1647</v>
      </c>
      <c r="C453" s="832" t="s">
        <v>1714</v>
      </c>
      <c r="D453" s="832" t="s">
        <v>1752</v>
      </c>
      <c r="E453" s="832" t="s">
        <v>1753</v>
      </c>
      <c r="F453" s="849"/>
      <c r="G453" s="849"/>
      <c r="H453" s="849"/>
      <c r="I453" s="849"/>
      <c r="J453" s="849">
        <v>2</v>
      </c>
      <c r="K453" s="849">
        <v>3650</v>
      </c>
      <c r="L453" s="849">
        <v>1</v>
      </c>
      <c r="M453" s="849">
        <v>1825</v>
      </c>
      <c r="N453" s="849"/>
      <c r="O453" s="849"/>
      <c r="P453" s="837"/>
      <c r="Q453" s="850"/>
    </row>
    <row r="454" spans="1:17" ht="14.4" customHeight="1" x14ac:dyDescent="0.3">
      <c r="A454" s="831" t="s">
        <v>1896</v>
      </c>
      <c r="B454" s="832" t="s">
        <v>1647</v>
      </c>
      <c r="C454" s="832" t="s">
        <v>1714</v>
      </c>
      <c r="D454" s="832" t="s">
        <v>1822</v>
      </c>
      <c r="E454" s="832" t="s">
        <v>1823</v>
      </c>
      <c r="F454" s="849">
        <v>9</v>
      </c>
      <c r="G454" s="849">
        <v>129060</v>
      </c>
      <c r="H454" s="849">
        <v>1.112126016820626</v>
      </c>
      <c r="I454" s="849">
        <v>14340</v>
      </c>
      <c r="J454" s="849">
        <v>8</v>
      </c>
      <c r="K454" s="849">
        <v>116048</v>
      </c>
      <c r="L454" s="849">
        <v>1</v>
      </c>
      <c r="M454" s="849">
        <v>14506</v>
      </c>
      <c r="N454" s="849">
        <v>8</v>
      </c>
      <c r="O454" s="849">
        <v>116056</v>
      </c>
      <c r="P454" s="837">
        <v>1.0000689369915896</v>
      </c>
      <c r="Q454" s="850">
        <v>14507</v>
      </c>
    </row>
    <row r="455" spans="1:17" ht="14.4" customHeight="1" x14ac:dyDescent="0.3">
      <c r="A455" s="831" t="s">
        <v>1896</v>
      </c>
      <c r="B455" s="832" t="s">
        <v>1647</v>
      </c>
      <c r="C455" s="832" t="s">
        <v>1714</v>
      </c>
      <c r="D455" s="832" t="s">
        <v>1774</v>
      </c>
      <c r="E455" s="832" t="s">
        <v>1775</v>
      </c>
      <c r="F455" s="849"/>
      <c r="G455" s="849"/>
      <c r="H455" s="849"/>
      <c r="I455" s="849"/>
      <c r="J455" s="849">
        <v>1</v>
      </c>
      <c r="K455" s="849">
        <v>509</v>
      </c>
      <c r="L455" s="849">
        <v>1</v>
      </c>
      <c r="M455" s="849">
        <v>509</v>
      </c>
      <c r="N455" s="849"/>
      <c r="O455" s="849"/>
      <c r="P455" s="837"/>
      <c r="Q455" s="850"/>
    </row>
    <row r="456" spans="1:17" ht="14.4" customHeight="1" x14ac:dyDescent="0.3">
      <c r="A456" s="831" t="s">
        <v>1896</v>
      </c>
      <c r="B456" s="832" t="s">
        <v>1647</v>
      </c>
      <c r="C456" s="832" t="s">
        <v>1714</v>
      </c>
      <c r="D456" s="832" t="s">
        <v>1776</v>
      </c>
      <c r="E456" s="832" t="s">
        <v>1777</v>
      </c>
      <c r="F456" s="849"/>
      <c r="G456" s="849"/>
      <c r="H456" s="849"/>
      <c r="I456" s="849"/>
      <c r="J456" s="849">
        <v>1</v>
      </c>
      <c r="K456" s="849">
        <v>2329</v>
      </c>
      <c r="L456" s="849">
        <v>1</v>
      </c>
      <c r="M456" s="849">
        <v>2329</v>
      </c>
      <c r="N456" s="849"/>
      <c r="O456" s="849"/>
      <c r="P456" s="837"/>
      <c r="Q456" s="850"/>
    </row>
    <row r="457" spans="1:17" ht="14.4" customHeight="1" x14ac:dyDescent="0.3">
      <c r="A457" s="831" t="s">
        <v>1896</v>
      </c>
      <c r="B457" s="832" t="s">
        <v>1647</v>
      </c>
      <c r="C457" s="832" t="s">
        <v>1714</v>
      </c>
      <c r="D457" s="832" t="s">
        <v>1796</v>
      </c>
      <c r="E457" s="832" t="s">
        <v>1797</v>
      </c>
      <c r="F457" s="849"/>
      <c r="G457" s="849"/>
      <c r="H457" s="849"/>
      <c r="I457" s="849"/>
      <c r="J457" s="849">
        <v>1</v>
      </c>
      <c r="K457" s="849">
        <v>718</v>
      </c>
      <c r="L457" s="849">
        <v>1</v>
      </c>
      <c r="M457" s="849">
        <v>718</v>
      </c>
      <c r="N457" s="849"/>
      <c r="O457" s="849"/>
      <c r="P457" s="837"/>
      <c r="Q457" s="850"/>
    </row>
    <row r="458" spans="1:17" ht="14.4" customHeight="1" x14ac:dyDescent="0.3">
      <c r="A458" s="831" t="s">
        <v>1897</v>
      </c>
      <c r="B458" s="832" t="s">
        <v>1647</v>
      </c>
      <c r="C458" s="832" t="s">
        <v>1648</v>
      </c>
      <c r="D458" s="832" t="s">
        <v>1808</v>
      </c>
      <c r="E458" s="832" t="s">
        <v>759</v>
      </c>
      <c r="F458" s="849">
        <v>0.5</v>
      </c>
      <c r="G458" s="849">
        <v>885.4</v>
      </c>
      <c r="H458" s="849"/>
      <c r="I458" s="849">
        <v>1770.8</v>
      </c>
      <c r="J458" s="849"/>
      <c r="K458" s="849"/>
      <c r="L458" s="849"/>
      <c r="M458" s="849"/>
      <c r="N458" s="849">
        <v>0.8</v>
      </c>
      <c r="O458" s="849">
        <v>1455.23</v>
      </c>
      <c r="P458" s="837"/>
      <c r="Q458" s="850">
        <v>1819.0374999999999</v>
      </c>
    </row>
    <row r="459" spans="1:17" ht="14.4" customHeight="1" x14ac:dyDescent="0.3">
      <c r="A459" s="831" t="s">
        <v>1897</v>
      </c>
      <c r="B459" s="832" t="s">
        <v>1647</v>
      </c>
      <c r="C459" s="832" t="s">
        <v>1648</v>
      </c>
      <c r="D459" s="832" t="s">
        <v>1809</v>
      </c>
      <c r="E459" s="832" t="s">
        <v>757</v>
      </c>
      <c r="F459" s="849"/>
      <c r="G459" s="849"/>
      <c r="H459" s="849"/>
      <c r="I459" s="849"/>
      <c r="J459" s="849"/>
      <c r="K459" s="849"/>
      <c r="L459" s="849"/>
      <c r="M459" s="849"/>
      <c r="N459" s="849">
        <v>0.03</v>
      </c>
      <c r="O459" s="849">
        <v>22.59</v>
      </c>
      <c r="P459" s="837"/>
      <c r="Q459" s="850">
        <v>753</v>
      </c>
    </row>
    <row r="460" spans="1:17" ht="14.4" customHeight="1" x14ac:dyDescent="0.3">
      <c r="A460" s="831" t="s">
        <v>1897</v>
      </c>
      <c r="B460" s="832" t="s">
        <v>1647</v>
      </c>
      <c r="C460" s="832" t="s">
        <v>1651</v>
      </c>
      <c r="D460" s="832" t="s">
        <v>1656</v>
      </c>
      <c r="E460" s="832" t="s">
        <v>1657</v>
      </c>
      <c r="F460" s="849"/>
      <c r="G460" s="849"/>
      <c r="H460" s="849"/>
      <c r="I460" s="849"/>
      <c r="J460" s="849"/>
      <c r="K460" s="849"/>
      <c r="L460" s="849"/>
      <c r="M460" s="849"/>
      <c r="N460" s="849">
        <v>380</v>
      </c>
      <c r="O460" s="849">
        <v>2732.2</v>
      </c>
      <c r="P460" s="837"/>
      <c r="Q460" s="850">
        <v>7.1899999999999995</v>
      </c>
    </row>
    <row r="461" spans="1:17" ht="14.4" customHeight="1" x14ac:dyDescent="0.3">
      <c r="A461" s="831" t="s">
        <v>1897</v>
      </c>
      <c r="B461" s="832" t="s">
        <v>1647</v>
      </c>
      <c r="C461" s="832" t="s">
        <v>1651</v>
      </c>
      <c r="D461" s="832" t="s">
        <v>1663</v>
      </c>
      <c r="E461" s="832" t="s">
        <v>1664</v>
      </c>
      <c r="F461" s="849">
        <v>290</v>
      </c>
      <c r="G461" s="849">
        <v>1693.6</v>
      </c>
      <c r="H461" s="849">
        <v>0.2007132097877318</v>
      </c>
      <c r="I461" s="849">
        <v>5.84</v>
      </c>
      <c r="J461" s="849">
        <v>1381</v>
      </c>
      <c r="K461" s="849">
        <v>8437.91</v>
      </c>
      <c r="L461" s="849">
        <v>1</v>
      </c>
      <c r="M461" s="849">
        <v>6.11</v>
      </c>
      <c r="N461" s="849">
        <v>711</v>
      </c>
      <c r="O461" s="849">
        <v>3761.19</v>
      </c>
      <c r="P461" s="837">
        <v>0.44574900656679201</v>
      </c>
      <c r="Q461" s="850">
        <v>5.29</v>
      </c>
    </row>
    <row r="462" spans="1:17" ht="14.4" customHeight="1" x14ac:dyDescent="0.3">
      <c r="A462" s="831" t="s">
        <v>1897</v>
      </c>
      <c r="B462" s="832" t="s">
        <v>1647</v>
      </c>
      <c r="C462" s="832" t="s">
        <v>1651</v>
      </c>
      <c r="D462" s="832" t="s">
        <v>1671</v>
      </c>
      <c r="E462" s="832" t="s">
        <v>1672</v>
      </c>
      <c r="F462" s="849"/>
      <c r="G462" s="849"/>
      <c r="H462" s="849"/>
      <c r="I462" s="849"/>
      <c r="J462" s="849">
        <v>800</v>
      </c>
      <c r="K462" s="849">
        <v>15696</v>
      </c>
      <c r="L462" s="849">
        <v>1</v>
      </c>
      <c r="M462" s="849">
        <v>19.62</v>
      </c>
      <c r="N462" s="849"/>
      <c r="O462" s="849"/>
      <c r="P462" s="837"/>
      <c r="Q462" s="850"/>
    </row>
    <row r="463" spans="1:17" ht="14.4" customHeight="1" x14ac:dyDescent="0.3">
      <c r="A463" s="831" t="s">
        <v>1897</v>
      </c>
      <c r="B463" s="832" t="s">
        <v>1647</v>
      </c>
      <c r="C463" s="832" t="s">
        <v>1651</v>
      </c>
      <c r="D463" s="832" t="s">
        <v>1677</v>
      </c>
      <c r="E463" s="832" t="s">
        <v>1678</v>
      </c>
      <c r="F463" s="849">
        <v>540</v>
      </c>
      <c r="G463" s="849">
        <v>10767.6</v>
      </c>
      <c r="H463" s="849"/>
      <c r="I463" s="849">
        <v>19.940000000000001</v>
      </c>
      <c r="J463" s="849"/>
      <c r="K463" s="849"/>
      <c r="L463" s="849"/>
      <c r="M463" s="849"/>
      <c r="N463" s="849"/>
      <c r="O463" s="849"/>
      <c r="P463" s="837"/>
      <c r="Q463" s="850"/>
    </row>
    <row r="464" spans="1:17" ht="14.4" customHeight="1" x14ac:dyDescent="0.3">
      <c r="A464" s="831" t="s">
        <v>1897</v>
      </c>
      <c r="B464" s="832" t="s">
        <v>1647</v>
      </c>
      <c r="C464" s="832" t="s">
        <v>1651</v>
      </c>
      <c r="D464" s="832" t="s">
        <v>1683</v>
      </c>
      <c r="E464" s="832" t="s">
        <v>1684</v>
      </c>
      <c r="F464" s="849"/>
      <c r="G464" s="849"/>
      <c r="H464" s="849"/>
      <c r="I464" s="849"/>
      <c r="J464" s="849"/>
      <c r="K464" s="849"/>
      <c r="L464" s="849"/>
      <c r="M464" s="849"/>
      <c r="N464" s="849">
        <v>1</v>
      </c>
      <c r="O464" s="849">
        <v>2027.89</v>
      </c>
      <c r="P464" s="837"/>
      <c r="Q464" s="850">
        <v>2027.89</v>
      </c>
    </row>
    <row r="465" spans="1:17" ht="14.4" customHeight="1" x14ac:dyDescent="0.3">
      <c r="A465" s="831" t="s">
        <v>1897</v>
      </c>
      <c r="B465" s="832" t="s">
        <v>1647</v>
      </c>
      <c r="C465" s="832" t="s">
        <v>1651</v>
      </c>
      <c r="D465" s="832" t="s">
        <v>1687</v>
      </c>
      <c r="E465" s="832" t="s">
        <v>1688</v>
      </c>
      <c r="F465" s="849">
        <v>668</v>
      </c>
      <c r="G465" s="849">
        <v>2284.56</v>
      </c>
      <c r="H465" s="849">
        <v>0.83971418489767113</v>
      </c>
      <c r="I465" s="849">
        <v>3.42</v>
      </c>
      <c r="J465" s="849">
        <v>654</v>
      </c>
      <c r="K465" s="849">
        <v>2720.64</v>
      </c>
      <c r="L465" s="849">
        <v>1</v>
      </c>
      <c r="M465" s="849">
        <v>4.16</v>
      </c>
      <c r="N465" s="849"/>
      <c r="O465" s="849"/>
      <c r="P465" s="837"/>
      <c r="Q465" s="850"/>
    </row>
    <row r="466" spans="1:17" ht="14.4" customHeight="1" x14ac:dyDescent="0.3">
      <c r="A466" s="831" t="s">
        <v>1897</v>
      </c>
      <c r="B466" s="832" t="s">
        <v>1647</v>
      </c>
      <c r="C466" s="832" t="s">
        <v>1651</v>
      </c>
      <c r="D466" s="832" t="s">
        <v>1810</v>
      </c>
      <c r="E466" s="832" t="s">
        <v>1811</v>
      </c>
      <c r="F466" s="849">
        <v>403</v>
      </c>
      <c r="G466" s="849">
        <v>13520.65</v>
      </c>
      <c r="H466" s="849"/>
      <c r="I466" s="849">
        <v>33.549999999999997</v>
      </c>
      <c r="J466" s="849"/>
      <c r="K466" s="849"/>
      <c r="L466" s="849"/>
      <c r="M466" s="849"/>
      <c r="N466" s="849">
        <v>354</v>
      </c>
      <c r="O466" s="849">
        <v>11982.900000000001</v>
      </c>
      <c r="P466" s="837"/>
      <c r="Q466" s="850">
        <v>33.85</v>
      </c>
    </row>
    <row r="467" spans="1:17" ht="14.4" customHeight="1" x14ac:dyDescent="0.3">
      <c r="A467" s="831" t="s">
        <v>1897</v>
      </c>
      <c r="B467" s="832" t="s">
        <v>1647</v>
      </c>
      <c r="C467" s="832" t="s">
        <v>1817</v>
      </c>
      <c r="D467" s="832" t="s">
        <v>1818</v>
      </c>
      <c r="E467" s="832" t="s">
        <v>1819</v>
      </c>
      <c r="F467" s="849">
        <v>1</v>
      </c>
      <c r="G467" s="849">
        <v>884.32</v>
      </c>
      <c r="H467" s="849"/>
      <c r="I467" s="849">
        <v>884.32</v>
      </c>
      <c r="J467" s="849"/>
      <c r="K467" s="849"/>
      <c r="L467" s="849"/>
      <c r="M467" s="849"/>
      <c r="N467" s="849"/>
      <c r="O467" s="849"/>
      <c r="P467" s="837"/>
      <c r="Q467" s="850"/>
    </row>
    <row r="468" spans="1:17" ht="14.4" customHeight="1" x14ac:dyDescent="0.3">
      <c r="A468" s="831" t="s">
        <v>1897</v>
      </c>
      <c r="B468" s="832" t="s">
        <v>1647</v>
      </c>
      <c r="C468" s="832" t="s">
        <v>1714</v>
      </c>
      <c r="D468" s="832" t="s">
        <v>1717</v>
      </c>
      <c r="E468" s="832" t="s">
        <v>1718</v>
      </c>
      <c r="F468" s="849"/>
      <c r="G468" s="849"/>
      <c r="H468" s="849"/>
      <c r="I468" s="849"/>
      <c r="J468" s="849"/>
      <c r="K468" s="849"/>
      <c r="L468" s="849"/>
      <c r="M468" s="849"/>
      <c r="N468" s="849">
        <v>1</v>
      </c>
      <c r="O468" s="849">
        <v>444</v>
      </c>
      <c r="P468" s="837"/>
      <c r="Q468" s="850">
        <v>444</v>
      </c>
    </row>
    <row r="469" spans="1:17" ht="14.4" customHeight="1" x14ac:dyDescent="0.3">
      <c r="A469" s="831" t="s">
        <v>1897</v>
      </c>
      <c r="B469" s="832" t="s">
        <v>1647</v>
      </c>
      <c r="C469" s="832" t="s">
        <v>1714</v>
      </c>
      <c r="D469" s="832" t="s">
        <v>1719</v>
      </c>
      <c r="E469" s="832" t="s">
        <v>1720</v>
      </c>
      <c r="F469" s="849">
        <v>1</v>
      </c>
      <c r="G469" s="849">
        <v>165</v>
      </c>
      <c r="H469" s="849"/>
      <c r="I469" s="849">
        <v>165</v>
      </c>
      <c r="J469" s="849"/>
      <c r="K469" s="849"/>
      <c r="L469" s="849"/>
      <c r="M469" s="849"/>
      <c r="N469" s="849"/>
      <c r="O469" s="849"/>
      <c r="P469" s="837"/>
      <c r="Q469" s="850"/>
    </row>
    <row r="470" spans="1:17" ht="14.4" customHeight="1" x14ac:dyDescent="0.3">
      <c r="A470" s="831" t="s">
        <v>1897</v>
      </c>
      <c r="B470" s="832" t="s">
        <v>1647</v>
      </c>
      <c r="C470" s="832" t="s">
        <v>1714</v>
      </c>
      <c r="D470" s="832" t="s">
        <v>1746</v>
      </c>
      <c r="E470" s="832" t="s">
        <v>1747</v>
      </c>
      <c r="F470" s="849"/>
      <c r="G470" s="849"/>
      <c r="H470" s="849"/>
      <c r="I470" s="849"/>
      <c r="J470" s="849"/>
      <c r="K470" s="849"/>
      <c r="L470" s="849"/>
      <c r="M470" s="849"/>
      <c r="N470" s="849">
        <v>1</v>
      </c>
      <c r="O470" s="849">
        <v>682</v>
      </c>
      <c r="P470" s="837"/>
      <c r="Q470" s="850">
        <v>682</v>
      </c>
    </row>
    <row r="471" spans="1:17" ht="14.4" customHeight="1" x14ac:dyDescent="0.3">
      <c r="A471" s="831" t="s">
        <v>1897</v>
      </c>
      <c r="B471" s="832" t="s">
        <v>1647</v>
      </c>
      <c r="C471" s="832" t="s">
        <v>1714</v>
      </c>
      <c r="D471" s="832" t="s">
        <v>1750</v>
      </c>
      <c r="E471" s="832" t="s">
        <v>1751</v>
      </c>
      <c r="F471" s="849"/>
      <c r="G471" s="849"/>
      <c r="H471" s="849"/>
      <c r="I471" s="849"/>
      <c r="J471" s="849">
        <v>1</v>
      </c>
      <c r="K471" s="849">
        <v>2637</v>
      </c>
      <c r="L471" s="849">
        <v>1</v>
      </c>
      <c r="M471" s="849">
        <v>2637</v>
      </c>
      <c r="N471" s="849"/>
      <c r="O471" s="849"/>
      <c r="P471" s="837"/>
      <c r="Q471" s="850"/>
    </row>
    <row r="472" spans="1:17" ht="14.4" customHeight="1" x14ac:dyDescent="0.3">
      <c r="A472" s="831" t="s">
        <v>1897</v>
      </c>
      <c r="B472" s="832" t="s">
        <v>1647</v>
      </c>
      <c r="C472" s="832" t="s">
        <v>1714</v>
      </c>
      <c r="D472" s="832" t="s">
        <v>1752</v>
      </c>
      <c r="E472" s="832" t="s">
        <v>1753</v>
      </c>
      <c r="F472" s="849">
        <v>3</v>
      </c>
      <c r="G472" s="849">
        <v>5286</v>
      </c>
      <c r="H472" s="849">
        <v>0.57928767123287672</v>
      </c>
      <c r="I472" s="849">
        <v>1762</v>
      </c>
      <c r="J472" s="849">
        <v>5</v>
      </c>
      <c r="K472" s="849">
        <v>9125</v>
      </c>
      <c r="L472" s="849">
        <v>1</v>
      </c>
      <c r="M472" s="849">
        <v>1825</v>
      </c>
      <c r="N472" s="849">
        <v>4</v>
      </c>
      <c r="O472" s="849">
        <v>7300</v>
      </c>
      <c r="P472" s="837">
        <v>0.8</v>
      </c>
      <c r="Q472" s="850">
        <v>1825</v>
      </c>
    </row>
    <row r="473" spans="1:17" ht="14.4" customHeight="1" x14ac:dyDescent="0.3">
      <c r="A473" s="831" t="s">
        <v>1897</v>
      </c>
      <c r="B473" s="832" t="s">
        <v>1647</v>
      </c>
      <c r="C473" s="832" t="s">
        <v>1714</v>
      </c>
      <c r="D473" s="832" t="s">
        <v>1754</v>
      </c>
      <c r="E473" s="832" t="s">
        <v>1755</v>
      </c>
      <c r="F473" s="849">
        <v>1</v>
      </c>
      <c r="G473" s="849">
        <v>413</v>
      </c>
      <c r="H473" s="849">
        <v>0.96270396270396275</v>
      </c>
      <c r="I473" s="849">
        <v>413</v>
      </c>
      <c r="J473" s="849">
        <v>1</v>
      </c>
      <c r="K473" s="849">
        <v>429</v>
      </c>
      <c r="L473" s="849">
        <v>1</v>
      </c>
      <c r="M473" s="849">
        <v>429</v>
      </c>
      <c r="N473" s="849">
        <v>2</v>
      </c>
      <c r="O473" s="849">
        <v>858</v>
      </c>
      <c r="P473" s="837">
        <v>2</v>
      </c>
      <c r="Q473" s="850">
        <v>429</v>
      </c>
    </row>
    <row r="474" spans="1:17" ht="14.4" customHeight="1" x14ac:dyDescent="0.3">
      <c r="A474" s="831" t="s">
        <v>1897</v>
      </c>
      <c r="B474" s="832" t="s">
        <v>1647</v>
      </c>
      <c r="C474" s="832" t="s">
        <v>1714</v>
      </c>
      <c r="D474" s="832" t="s">
        <v>1822</v>
      </c>
      <c r="E474" s="832" t="s">
        <v>1823</v>
      </c>
      <c r="F474" s="849">
        <v>1</v>
      </c>
      <c r="G474" s="849">
        <v>14340</v>
      </c>
      <c r="H474" s="849"/>
      <c r="I474" s="849">
        <v>14340</v>
      </c>
      <c r="J474" s="849"/>
      <c r="K474" s="849"/>
      <c r="L474" s="849"/>
      <c r="M474" s="849"/>
      <c r="N474" s="849">
        <v>2</v>
      </c>
      <c r="O474" s="849">
        <v>29014</v>
      </c>
      <c r="P474" s="837"/>
      <c r="Q474" s="850">
        <v>14507</v>
      </c>
    </row>
    <row r="475" spans="1:17" ht="14.4" customHeight="1" x14ac:dyDescent="0.3">
      <c r="A475" s="831" t="s">
        <v>1897</v>
      </c>
      <c r="B475" s="832" t="s">
        <v>1647</v>
      </c>
      <c r="C475" s="832" t="s">
        <v>1714</v>
      </c>
      <c r="D475" s="832" t="s">
        <v>1764</v>
      </c>
      <c r="E475" s="832" t="s">
        <v>1765</v>
      </c>
      <c r="F475" s="849"/>
      <c r="G475" s="849"/>
      <c r="H475" s="849"/>
      <c r="I475" s="849"/>
      <c r="J475" s="849">
        <v>1</v>
      </c>
      <c r="K475" s="849">
        <v>609</v>
      </c>
      <c r="L475" s="849">
        <v>1</v>
      </c>
      <c r="M475" s="849">
        <v>609</v>
      </c>
      <c r="N475" s="849"/>
      <c r="O475" s="849"/>
      <c r="P475" s="837"/>
      <c r="Q475" s="850"/>
    </row>
    <row r="476" spans="1:17" ht="14.4" customHeight="1" x14ac:dyDescent="0.3">
      <c r="A476" s="831" t="s">
        <v>1897</v>
      </c>
      <c r="B476" s="832" t="s">
        <v>1647</v>
      </c>
      <c r="C476" s="832" t="s">
        <v>1714</v>
      </c>
      <c r="D476" s="832" t="s">
        <v>1772</v>
      </c>
      <c r="E476" s="832" t="s">
        <v>1773</v>
      </c>
      <c r="F476" s="849">
        <v>1</v>
      </c>
      <c r="G476" s="849">
        <v>1294</v>
      </c>
      <c r="H476" s="849">
        <v>0.96423248882265278</v>
      </c>
      <c r="I476" s="849">
        <v>1294</v>
      </c>
      <c r="J476" s="849">
        <v>1</v>
      </c>
      <c r="K476" s="849">
        <v>1342</v>
      </c>
      <c r="L476" s="849">
        <v>1</v>
      </c>
      <c r="M476" s="849">
        <v>1342</v>
      </c>
      <c r="N476" s="849"/>
      <c r="O476" s="849"/>
      <c r="P476" s="837"/>
      <c r="Q476" s="850"/>
    </row>
    <row r="477" spans="1:17" ht="14.4" customHeight="1" x14ac:dyDescent="0.3">
      <c r="A477" s="831" t="s">
        <v>1897</v>
      </c>
      <c r="B477" s="832" t="s">
        <v>1647</v>
      </c>
      <c r="C477" s="832" t="s">
        <v>1714</v>
      </c>
      <c r="D477" s="832" t="s">
        <v>1774</v>
      </c>
      <c r="E477" s="832" t="s">
        <v>1775</v>
      </c>
      <c r="F477" s="849"/>
      <c r="G477" s="849"/>
      <c r="H477" s="849"/>
      <c r="I477" s="849"/>
      <c r="J477" s="849"/>
      <c r="K477" s="849"/>
      <c r="L477" s="849"/>
      <c r="M477" s="849"/>
      <c r="N477" s="849">
        <v>2</v>
      </c>
      <c r="O477" s="849">
        <v>1018</v>
      </c>
      <c r="P477" s="837"/>
      <c r="Q477" s="850">
        <v>509</v>
      </c>
    </row>
    <row r="478" spans="1:17" ht="14.4" customHeight="1" x14ac:dyDescent="0.3">
      <c r="A478" s="831" t="s">
        <v>1897</v>
      </c>
      <c r="B478" s="832" t="s">
        <v>1647</v>
      </c>
      <c r="C478" s="832" t="s">
        <v>1714</v>
      </c>
      <c r="D478" s="832" t="s">
        <v>1776</v>
      </c>
      <c r="E478" s="832" t="s">
        <v>1777</v>
      </c>
      <c r="F478" s="849">
        <v>1</v>
      </c>
      <c r="G478" s="849">
        <v>2258</v>
      </c>
      <c r="H478" s="849"/>
      <c r="I478" s="849">
        <v>2258</v>
      </c>
      <c r="J478" s="849"/>
      <c r="K478" s="849"/>
      <c r="L478" s="849"/>
      <c r="M478" s="849"/>
      <c r="N478" s="849"/>
      <c r="O478" s="849"/>
      <c r="P478" s="837"/>
      <c r="Q478" s="850"/>
    </row>
    <row r="479" spans="1:17" ht="14.4" customHeight="1" x14ac:dyDescent="0.3">
      <c r="A479" s="831" t="s">
        <v>1897</v>
      </c>
      <c r="B479" s="832" t="s">
        <v>1647</v>
      </c>
      <c r="C479" s="832" t="s">
        <v>1714</v>
      </c>
      <c r="D479" s="832" t="s">
        <v>1796</v>
      </c>
      <c r="E479" s="832" t="s">
        <v>1797</v>
      </c>
      <c r="F479" s="849"/>
      <c r="G479" s="849"/>
      <c r="H479" s="849"/>
      <c r="I479" s="849"/>
      <c r="J479" s="849">
        <v>1</v>
      </c>
      <c r="K479" s="849">
        <v>718</v>
      </c>
      <c r="L479" s="849">
        <v>1</v>
      </c>
      <c r="M479" s="849">
        <v>718</v>
      </c>
      <c r="N479" s="849"/>
      <c r="O479" s="849"/>
      <c r="P479" s="837"/>
      <c r="Q479" s="850"/>
    </row>
    <row r="480" spans="1:17" ht="14.4" customHeight="1" x14ac:dyDescent="0.3">
      <c r="A480" s="831" t="s">
        <v>1898</v>
      </c>
      <c r="B480" s="832" t="s">
        <v>1647</v>
      </c>
      <c r="C480" s="832" t="s">
        <v>1648</v>
      </c>
      <c r="D480" s="832" t="s">
        <v>1804</v>
      </c>
      <c r="E480" s="832" t="s">
        <v>755</v>
      </c>
      <c r="F480" s="849">
        <v>0.5</v>
      </c>
      <c r="G480" s="849">
        <v>951.34</v>
      </c>
      <c r="H480" s="849"/>
      <c r="I480" s="849">
        <v>1902.68</v>
      </c>
      <c r="J480" s="849"/>
      <c r="K480" s="849"/>
      <c r="L480" s="849"/>
      <c r="M480" s="849"/>
      <c r="N480" s="849">
        <v>0.85</v>
      </c>
      <c r="O480" s="849">
        <v>1708.19</v>
      </c>
      <c r="P480" s="837"/>
      <c r="Q480" s="850">
        <v>2009.6352941176472</v>
      </c>
    </row>
    <row r="481" spans="1:17" ht="14.4" customHeight="1" x14ac:dyDescent="0.3">
      <c r="A481" s="831" t="s">
        <v>1898</v>
      </c>
      <c r="B481" s="832" t="s">
        <v>1647</v>
      </c>
      <c r="C481" s="832" t="s">
        <v>1648</v>
      </c>
      <c r="D481" s="832" t="s">
        <v>1808</v>
      </c>
      <c r="E481" s="832" t="s">
        <v>759</v>
      </c>
      <c r="F481" s="849">
        <v>1</v>
      </c>
      <c r="G481" s="849">
        <v>1770.8</v>
      </c>
      <c r="H481" s="849">
        <v>2.4336879140210548</v>
      </c>
      <c r="I481" s="849">
        <v>1770.8</v>
      </c>
      <c r="J481" s="849">
        <v>0.4</v>
      </c>
      <c r="K481" s="849">
        <v>727.62</v>
      </c>
      <c r="L481" s="849">
        <v>1</v>
      </c>
      <c r="M481" s="849">
        <v>1819.05</v>
      </c>
      <c r="N481" s="849">
        <v>2.1</v>
      </c>
      <c r="O481" s="849">
        <v>3819.9799999999996</v>
      </c>
      <c r="P481" s="837">
        <v>5.2499656414062281</v>
      </c>
      <c r="Q481" s="850">
        <v>1819.0380952380949</v>
      </c>
    </row>
    <row r="482" spans="1:17" ht="14.4" customHeight="1" x14ac:dyDescent="0.3">
      <c r="A482" s="831" t="s">
        <v>1898</v>
      </c>
      <c r="B482" s="832" t="s">
        <v>1647</v>
      </c>
      <c r="C482" s="832" t="s">
        <v>1648</v>
      </c>
      <c r="D482" s="832" t="s">
        <v>1809</v>
      </c>
      <c r="E482" s="832" t="s">
        <v>757</v>
      </c>
      <c r="F482" s="849"/>
      <c r="G482" s="849"/>
      <c r="H482" s="849"/>
      <c r="I482" s="849"/>
      <c r="J482" s="849"/>
      <c r="K482" s="849"/>
      <c r="L482" s="849"/>
      <c r="M482" s="849"/>
      <c r="N482" s="849">
        <v>0.1</v>
      </c>
      <c r="O482" s="849">
        <v>90.38</v>
      </c>
      <c r="P482" s="837"/>
      <c r="Q482" s="850">
        <v>903.8</v>
      </c>
    </row>
    <row r="483" spans="1:17" ht="14.4" customHeight="1" x14ac:dyDescent="0.3">
      <c r="A483" s="831" t="s">
        <v>1898</v>
      </c>
      <c r="B483" s="832" t="s">
        <v>1647</v>
      </c>
      <c r="C483" s="832" t="s">
        <v>1651</v>
      </c>
      <c r="D483" s="832" t="s">
        <v>1654</v>
      </c>
      <c r="E483" s="832" t="s">
        <v>1655</v>
      </c>
      <c r="F483" s="849">
        <v>300</v>
      </c>
      <c r="G483" s="849">
        <v>633</v>
      </c>
      <c r="H483" s="849"/>
      <c r="I483" s="849">
        <v>2.11</v>
      </c>
      <c r="J483" s="849"/>
      <c r="K483" s="849"/>
      <c r="L483" s="849"/>
      <c r="M483" s="849"/>
      <c r="N483" s="849"/>
      <c r="O483" s="849"/>
      <c r="P483" s="837"/>
      <c r="Q483" s="850"/>
    </row>
    <row r="484" spans="1:17" ht="14.4" customHeight="1" x14ac:dyDescent="0.3">
      <c r="A484" s="831" t="s">
        <v>1898</v>
      </c>
      <c r="B484" s="832" t="s">
        <v>1647</v>
      </c>
      <c r="C484" s="832" t="s">
        <v>1651</v>
      </c>
      <c r="D484" s="832" t="s">
        <v>1656</v>
      </c>
      <c r="E484" s="832" t="s">
        <v>1657</v>
      </c>
      <c r="F484" s="849">
        <v>150</v>
      </c>
      <c r="G484" s="849">
        <v>798</v>
      </c>
      <c r="H484" s="849">
        <v>0.14464382816748234</v>
      </c>
      <c r="I484" s="849">
        <v>5.32</v>
      </c>
      <c r="J484" s="849">
        <v>1020</v>
      </c>
      <c r="K484" s="849">
        <v>5517</v>
      </c>
      <c r="L484" s="849">
        <v>1</v>
      </c>
      <c r="M484" s="849">
        <v>5.408823529411765</v>
      </c>
      <c r="N484" s="849">
        <v>540</v>
      </c>
      <c r="O484" s="849">
        <v>3866.3999999999996</v>
      </c>
      <c r="P484" s="837">
        <v>0.70081566068515488</v>
      </c>
      <c r="Q484" s="850">
        <v>7.1599999999999993</v>
      </c>
    </row>
    <row r="485" spans="1:17" ht="14.4" customHeight="1" x14ac:dyDescent="0.3">
      <c r="A485" s="831" t="s">
        <v>1898</v>
      </c>
      <c r="B485" s="832" t="s">
        <v>1647</v>
      </c>
      <c r="C485" s="832" t="s">
        <v>1651</v>
      </c>
      <c r="D485" s="832" t="s">
        <v>1663</v>
      </c>
      <c r="E485" s="832" t="s">
        <v>1664</v>
      </c>
      <c r="F485" s="849">
        <v>3000</v>
      </c>
      <c r="G485" s="849">
        <v>17520</v>
      </c>
      <c r="H485" s="849">
        <v>8.8500939564769343</v>
      </c>
      <c r="I485" s="849">
        <v>5.84</v>
      </c>
      <c r="J485" s="849">
        <v>324</v>
      </c>
      <c r="K485" s="849">
        <v>1979.64</v>
      </c>
      <c r="L485" s="849">
        <v>1</v>
      </c>
      <c r="M485" s="849">
        <v>6.11</v>
      </c>
      <c r="N485" s="849">
        <v>1098</v>
      </c>
      <c r="O485" s="849">
        <v>5831.7800000000007</v>
      </c>
      <c r="P485" s="837">
        <v>2.9458790487159283</v>
      </c>
      <c r="Q485" s="850">
        <v>5.3112750455373412</v>
      </c>
    </row>
    <row r="486" spans="1:17" ht="14.4" customHeight="1" x14ac:dyDescent="0.3">
      <c r="A486" s="831" t="s">
        <v>1898</v>
      </c>
      <c r="B486" s="832" t="s">
        <v>1647</v>
      </c>
      <c r="C486" s="832" t="s">
        <v>1651</v>
      </c>
      <c r="D486" s="832" t="s">
        <v>1677</v>
      </c>
      <c r="E486" s="832" t="s">
        <v>1678</v>
      </c>
      <c r="F486" s="849">
        <v>520</v>
      </c>
      <c r="G486" s="849">
        <v>10368.799999999999</v>
      </c>
      <c r="H486" s="849">
        <v>1.0505050505050506</v>
      </c>
      <c r="I486" s="849">
        <v>19.939999999999998</v>
      </c>
      <c r="J486" s="849">
        <v>495</v>
      </c>
      <c r="K486" s="849">
        <v>9870.2999999999993</v>
      </c>
      <c r="L486" s="849">
        <v>1</v>
      </c>
      <c r="M486" s="849">
        <v>19.939999999999998</v>
      </c>
      <c r="N486" s="849"/>
      <c r="O486" s="849"/>
      <c r="P486" s="837"/>
      <c r="Q486" s="850"/>
    </row>
    <row r="487" spans="1:17" ht="14.4" customHeight="1" x14ac:dyDescent="0.3">
      <c r="A487" s="831" t="s">
        <v>1898</v>
      </c>
      <c r="B487" s="832" t="s">
        <v>1647</v>
      </c>
      <c r="C487" s="832" t="s">
        <v>1651</v>
      </c>
      <c r="D487" s="832" t="s">
        <v>1683</v>
      </c>
      <c r="E487" s="832" t="s">
        <v>1684</v>
      </c>
      <c r="F487" s="849">
        <v>1</v>
      </c>
      <c r="G487" s="849">
        <v>2193.58</v>
      </c>
      <c r="H487" s="849">
        <v>0.16895188185583812</v>
      </c>
      <c r="I487" s="849">
        <v>2193.58</v>
      </c>
      <c r="J487" s="849">
        <v>6</v>
      </c>
      <c r="K487" s="849">
        <v>12983.46</v>
      </c>
      <c r="L487" s="849">
        <v>1</v>
      </c>
      <c r="M487" s="849">
        <v>2163.91</v>
      </c>
      <c r="N487" s="849">
        <v>2</v>
      </c>
      <c r="O487" s="849">
        <v>3973.3</v>
      </c>
      <c r="P487" s="837">
        <v>0.30602782309184151</v>
      </c>
      <c r="Q487" s="850">
        <v>1986.65</v>
      </c>
    </row>
    <row r="488" spans="1:17" ht="14.4" customHeight="1" x14ac:dyDescent="0.3">
      <c r="A488" s="831" t="s">
        <v>1898</v>
      </c>
      <c r="B488" s="832" t="s">
        <v>1647</v>
      </c>
      <c r="C488" s="832" t="s">
        <v>1651</v>
      </c>
      <c r="D488" s="832" t="s">
        <v>1687</v>
      </c>
      <c r="E488" s="832" t="s">
        <v>1688</v>
      </c>
      <c r="F488" s="849"/>
      <c r="G488" s="849"/>
      <c r="H488" s="849"/>
      <c r="I488" s="849"/>
      <c r="J488" s="849">
        <v>2001</v>
      </c>
      <c r="K488" s="849">
        <v>8235.7000000000007</v>
      </c>
      <c r="L488" s="849">
        <v>1</v>
      </c>
      <c r="M488" s="849">
        <v>4.1157921039480261</v>
      </c>
      <c r="N488" s="849">
        <v>3673</v>
      </c>
      <c r="O488" s="849">
        <v>13805.19</v>
      </c>
      <c r="P488" s="837">
        <v>1.6762618842357055</v>
      </c>
      <c r="Q488" s="850">
        <v>3.758559760413831</v>
      </c>
    </row>
    <row r="489" spans="1:17" ht="14.4" customHeight="1" x14ac:dyDescent="0.3">
      <c r="A489" s="831" t="s">
        <v>1898</v>
      </c>
      <c r="B489" s="832" t="s">
        <v>1647</v>
      </c>
      <c r="C489" s="832" t="s">
        <v>1651</v>
      </c>
      <c r="D489" s="832" t="s">
        <v>1810</v>
      </c>
      <c r="E489" s="832" t="s">
        <v>1811</v>
      </c>
      <c r="F489" s="849">
        <v>1109</v>
      </c>
      <c r="G489" s="849">
        <v>37206.949999999997</v>
      </c>
      <c r="H489" s="849">
        <v>6.4388595656312191</v>
      </c>
      <c r="I489" s="849">
        <v>33.549999999999997</v>
      </c>
      <c r="J489" s="849">
        <v>175</v>
      </c>
      <c r="K489" s="849">
        <v>5778.5</v>
      </c>
      <c r="L489" s="849">
        <v>1</v>
      </c>
      <c r="M489" s="849">
        <v>33.020000000000003</v>
      </c>
      <c r="N489" s="849">
        <v>1399</v>
      </c>
      <c r="O489" s="849">
        <v>47224.359999999993</v>
      </c>
      <c r="P489" s="837">
        <v>8.1724253699056835</v>
      </c>
      <c r="Q489" s="850">
        <v>33.755796997855605</v>
      </c>
    </row>
    <row r="490" spans="1:17" ht="14.4" customHeight="1" x14ac:dyDescent="0.3">
      <c r="A490" s="831" t="s">
        <v>1898</v>
      </c>
      <c r="B490" s="832" t="s">
        <v>1647</v>
      </c>
      <c r="C490" s="832" t="s">
        <v>1651</v>
      </c>
      <c r="D490" s="832" t="s">
        <v>1812</v>
      </c>
      <c r="E490" s="832" t="s">
        <v>1813</v>
      </c>
      <c r="F490" s="849"/>
      <c r="G490" s="849"/>
      <c r="H490" s="849"/>
      <c r="I490" s="849"/>
      <c r="J490" s="849"/>
      <c r="K490" s="849"/>
      <c r="L490" s="849"/>
      <c r="M490" s="849"/>
      <c r="N490" s="849">
        <v>1</v>
      </c>
      <c r="O490" s="849">
        <v>57.78</v>
      </c>
      <c r="P490" s="837"/>
      <c r="Q490" s="850">
        <v>57.78</v>
      </c>
    </row>
    <row r="491" spans="1:17" ht="14.4" customHeight="1" x14ac:dyDescent="0.3">
      <c r="A491" s="831" t="s">
        <v>1898</v>
      </c>
      <c r="B491" s="832" t="s">
        <v>1647</v>
      </c>
      <c r="C491" s="832" t="s">
        <v>1817</v>
      </c>
      <c r="D491" s="832" t="s">
        <v>1818</v>
      </c>
      <c r="E491" s="832" t="s">
        <v>1819</v>
      </c>
      <c r="F491" s="849">
        <v>2</v>
      </c>
      <c r="G491" s="849">
        <v>1768.64</v>
      </c>
      <c r="H491" s="849"/>
      <c r="I491" s="849">
        <v>884.32</v>
      </c>
      <c r="J491" s="849"/>
      <c r="K491" s="849"/>
      <c r="L491" s="849"/>
      <c r="M491" s="849"/>
      <c r="N491" s="849"/>
      <c r="O491" s="849"/>
      <c r="P491" s="837"/>
      <c r="Q491" s="850"/>
    </row>
    <row r="492" spans="1:17" ht="14.4" customHeight="1" x14ac:dyDescent="0.3">
      <c r="A492" s="831" t="s">
        <v>1898</v>
      </c>
      <c r="B492" s="832" t="s">
        <v>1647</v>
      </c>
      <c r="C492" s="832" t="s">
        <v>1714</v>
      </c>
      <c r="D492" s="832" t="s">
        <v>1715</v>
      </c>
      <c r="E492" s="832" t="s">
        <v>1716</v>
      </c>
      <c r="F492" s="849">
        <v>2</v>
      </c>
      <c r="G492" s="849">
        <v>70</v>
      </c>
      <c r="H492" s="849"/>
      <c r="I492" s="849">
        <v>35</v>
      </c>
      <c r="J492" s="849"/>
      <c r="K492" s="849"/>
      <c r="L492" s="849"/>
      <c r="M492" s="849"/>
      <c r="N492" s="849"/>
      <c r="O492" s="849"/>
      <c r="P492" s="837"/>
      <c r="Q492" s="850"/>
    </row>
    <row r="493" spans="1:17" ht="14.4" customHeight="1" x14ac:dyDescent="0.3">
      <c r="A493" s="831" t="s">
        <v>1898</v>
      </c>
      <c r="B493" s="832" t="s">
        <v>1647</v>
      </c>
      <c r="C493" s="832" t="s">
        <v>1714</v>
      </c>
      <c r="D493" s="832" t="s">
        <v>1717</v>
      </c>
      <c r="E493" s="832" t="s">
        <v>1718</v>
      </c>
      <c r="F493" s="849"/>
      <c r="G493" s="849"/>
      <c r="H493" s="849"/>
      <c r="I493" s="849"/>
      <c r="J493" s="849"/>
      <c r="K493" s="849"/>
      <c r="L493" s="849"/>
      <c r="M493" s="849"/>
      <c r="N493" s="849">
        <v>1</v>
      </c>
      <c r="O493" s="849">
        <v>444</v>
      </c>
      <c r="P493" s="837"/>
      <c r="Q493" s="850">
        <v>444</v>
      </c>
    </row>
    <row r="494" spans="1:17" ht="14.4" customHeight="1" x14ac:dyDescent="0.3">
      <c r="A494" s="831" t="s">
        <v>1898</v>
      </c>
      <c r="B494" s="832" t="s">
        <v>1647</v>
      </c>
      <c r="C494" s="832" t="s">
        <v>1714</v>
      </c>
      <c r="D494" s="832" t="s">
        <v>1728</v>
      </c>
      <c r="E494" s="832" t="s">
        <v>1729</v>
      </c>
      <c r="F494" s="849">
        <v>3</v>
      </c>
      <c r="G494" s="849">
        <v>5925</v>
      </c>
      <c r="H494" s="849"/>
      <c r="I494" s="849">
        <v>1975</v>
      </c>
      <c r="J494" s="849"/>
      <c r="K494" s="849"/>
      <c r="L494" s="849"/>
      <c r="M494" s="849"/>
      <c r="N494" s="849"/>
      <c r="O494" s="849"/>
      <c r="P494" s="837"/>
      <c r="Q494" s="850"/>
    </row>
    <row r="495" spans="1:17" ht="14.4" customHeight="1" x14ac:dyDescent="0.3">
      <c r="A495" s="831" t="s">
        <v>1898</v>
      </c>
      <c r="B495" s="832" t="s">
        <v>1647</v>
      </c>
      <c r="C495" s="832" t="s">
        <v>1714</v>
      </c>
      <c r="D495" s="832" t="s">
        <v>1742</v>
      </c>
      <c r="E495" s="832" t="s">
        <v>1743</v>
      </c>
      <c r="F495" s="849"/>
      <c r="G495" s="849"/>
      <c r="H495" s="849"/>
      <c r="I495" s="849"/>
      <c r="J495" s="849">
        <v>2</v>
      </c>
      <c r="K495" s="849">
        <v>2426</v>
      </c>
      <c r="L495" s="849">
        <v>1</v>
      </c>
      <c r="M495" s="849">
        <v>1213</v>
      </c>
      <c r="N495" s="849">
        <v>1</v>
      </c>
      <c r="O495" s="849">
        <v>1213</v>
      </c>
      <c r="P495" s="837">
        <v>0.5</v>
      </c>
      <c r="Q495" s="850">
        <v>1213</v>
      </c>
    </row>
    <row r="496" spans="1:17" ht="14.4" customHeight="1" x14ac:dyDescent="0.3">
      <c r="A496" s="831" t="s">
        <v>1898</v>
      </c>
      <c r="B496" s="832" t="s">
        <v>1647</v>
      </c>
      <c r="C496" s="832" t="s">
        <v>1714</v>
      </c>
      <c r="D496" s="832" t="s">
        <v>1746</v>
      </c>
      <c r="E496" s="832" t="s">
        <v>1747</v>
      </c>
      <c r="F496" s="849">
        <v>1</v>
      </c>
      <c r="G496" s="849">
        <v>658</v>
      </c>
      <c r="H496" s="849">
        <v>0.1610376896720509</v>
      </c>
      <c r="I496" s="849">
        <v>658</v>
      </c>
      <c r="J496" s="849">
        <v>6</v>
      </c>
      <c r="K496" s="849">
        <v>4086</v>
      </c>
      <c r="L496" s="849">
        <v>1</v>
      </c>
      <c r="M496" s="849">
        <v>681</v>
      </c>
      <c r="N496" s="849">
        <v>2</v>
      </c>
      <c r="O496" s="849">
        <v>1364</v>
      </c>
      <c r="P496" s="837">
        <v>0.33382280959373473</v>
      </c>
      <c r="Q496" s="850">
        <v>682</v>
      </c>
    </row>
    <row r="497" spans="1:17" ht="14.4" customHeight="1" x14ac:dyDescent="0.3">
      <c r="A497" s="831" t="s">
        <v>1898</v>
      </c>
      <c r="B497" s="832" t="s">
        <v>1647</v>
      </c>
      <c r="C497" s="832" t="s">
        <v>1714</v>
      </c>
      <c r="D497" s="832" t="s">
        <v>1750</v>
      </c>
      <c r="E497" s="832" t="s">
        <v>1751</v>
      </c>
      <c r="F497" s="849"/>
      <c r="G497" s="849"/>
      <c r="H497" s="849"/>
      <c r="I497" s="849"/>
      <c r="J497" s="849"/>
      <c r="K497" s="849"/>
      <c r="L497" s="849"/>
      <c r="M497" s="849"/>
      <c r="N497" s="849">
        <v>1</v>
      </c>
      <c r="O497" s="849">
        <v>2638</v>
      </c>
      <c r="P497" s="837"/>
      <c r="Q497" s="850">
        <v>2638</v>
      </c>
    </row>
    <row r="498" spans="1:17" ht="14.4" customHeight="1" x14ac:dyDescent="0.3">
      <c r="A498" s="831" t="s">
        <v>1898</v>
      </c>
      <c r="B498" s="832" t="s">
        <v>1647</v>
      </c>
      <c r="C498" s="832" t="s">
        <v>1714</v>
      </c>
      <c r="D498" s="832" t="s">
        <v>1752</v>
      </c>
      <c r="E498" s="832" t="s">
        <v>1753</v>
      </c>
      <c r="F498" s="849">
        <v>6</v>
      </c>
      <c r="G498" s="849">
        <v>10572</v>
      </c>
      <c r="H498" s="849">
        <v>0.57928767123287672</v>
      </c>
      <c r="I498" s="849">
        <v>1762</v>
      </c>
      <c r="J498" s="849">
        <v>10</v>
      </c>
      <c r="K498" s="849">
        <v>18250</v>
      </c>
      <c r="L498" s="849">
        <v>1</v>
      </c>
      <c r="M498" s="849">
        <v>1825</v>
      </c>
      <c r="N498" s="849">
        <v>19</v>
      </c>
      <c r="O498" s="849">
        <v>34675</v>
      </c>
      <c r="P498" s="837">
        <v>1.9</v>
      </c>
      <c r="Q498" s="850">
        <v>1825</v>
      </c>
    </row>
    <row r="499" spans="1:17" ht="14.4" customHeight="1" x14ac:dyDescent="0.3">
      <c r="A499" s="831" t="s">
        <v>1898</v>
      </c>
      <c r="B499" s="832" t="s">
        <v>1647</v>
      </c>
      <c r="C499" s="832" t="s">
        <v>1714</v>
      </c>
      <c r="D499" s="832" t="s">
        <v>1754</v>
      </c>
      <c r="E499" s="832" t="s">
        <v>1755</v>
      </c>
      <c r="F499" s="849">
        <v>2</v>
      </c>
      <c r="G499" s="849">
        <v>826</v>
      </c>
      <c r="H499" s="849">
        <v>1.9254079254079255</v>
      </c>
      <c r="I499" s="849">
        <v>413</v>
      </c>
      <c r="J499" s="849">
        <v>1</v>
      </c>
      <c r="K499" s="849">
        <v>429</v>
      </c>
      <c r="L499" s="849">
        <v>1</v>
      </c>
      <c r="M499" s="849">
        <v>429</v>
      </c>
      <c r="N499" s="849">
        <v>5</v>
      </c>
      <c r="O499" s="849">
        <v>2145</v>
      </c>
      <c r="P499" s="837">
        <v>5</v>
      </c>
      <c r="Q499" s="850">
        <v>429</v>
      </c>
    </row>
    <row r="500" spans="1:17" ht="14.4" customHeight="1" x14ac:dyDescent="0.3">
      <c r="A500" s="831" t="s">
        <v>1898</v>
      </c>
      <c r="B500" s="832" t="s">
        <v>1647</v>
      </c>
      <c r="C500" s="832" t="s">
        <v>1714</v>
      </c>
      <c r="D500" s="832" t="s">
        <v>1822</v>
      </c>
      <c r="E500" s="832" t="s">
        <v>1823</v>
      </c>
      <c r="F500" s="849">
        <v>3</v>
      </c>
      <c r="G500" s="849">
        <v>43020</v>
      </c>
      <c r="H500" s="849">
        <v>2.9656693781883359</v>
      </c>
      <c r="I500" s="849">
        <v>14340</v>
      </c>
      <c r="J500" s="849">
        <v>1</v>
      </c>
      <c r="K500" s="849">
        <v>14506</v>
      </c>
      <c r="L500" s="849">
        <v>1</v>
      </c>
      <c r="M500" s="849">
        <v>14506</v>
      </c>
      <c r="N500" s="849">
        <v>7</v>
      </c>
      <c r="O500" s="849">
        <v>101549</v>
      </c>
      <c r="P500" s="837">
        <v>7.0004825589411279</v>
      </c>
      <c r="Q500" s="850">
        <v>14507</v>
      </c>
    </row>
    <row r="501" spans="1:17" ht="14.4" customHeight="1" x14ac:dyDescent="0.3">
      <c r="A501" s="831" t="s">
        <v>1898</v>
      </c>
      <c r="B501" s="832" t="s">
        <v>1647</v>
      </c>
      <c r="C501" s="832" t="s">
        <v>1714</v>
      </c>
      <c r="D501" s="832" t="s">
        <v>1764</v>
      </c>
      <c r="E501" s="832" t="s">
        <v>1765</v>
      </c>
      <c r="F501" s="849"/>
      <c r="G501" s="849"/>
      <c r="H501" s="849"/>
      <c r="I501" s="849"/>
      <c r="J501" s="849"/>
      <c r="K501" s="849"/>
      <c r="L501" s="849"/>
      <c r="M501" s="849"/>
      <c r="N501" s="849">
        <v>1</v>
      </c>
      <c r="O501" s="849">
        <v>610</v>
      </c>
      <c r="P501" s="837"/>
      <c r="Q501" s="850">
        <v>610</v>
      </c>
    </row>
    <row r="502" spans="1:17" ht="14.4" customHeight="1" x14ac:dyDescent="0.3">
      <c r="A502" s="831" t="s">
        <v>1898</v>
      </c>
      <c r="B502" s="832" t="s">
        <v>1647</v>
      </c>
      <c r="C502" s="832" t="s">
        <v>1714</v>
      </c>
      <c r="D502" s="832" t="s">
        <v>1772</v>
      </c>
      <c r="E502" s="832" t="s">
        <v>1773</v>
      </c>
      <c r="F502" s="849"/>
      <c r="G502" s="849"/>
      <c r="H502" s="849"/>
      <c r="I502" s="849"/>
      <c r="J502" s="849">
        <v>3</v>
      </c>
      <c r="K502" s="849">
        <v>4026</v>
      </c>
      <c r="L502" s="849">
        <v>1</v>
      </c>
      <c r="M502" s="849">
        <v>1342</v>
      </c>
      <c r="N502" s="849">
        <v>5</v>
      </c>
      <c r="O502" s="849">
        <v>6710</v>
      </c>
      <c r="P502" s="837">
        <v>1.6666666666666667</v>
      </c>
      <c r="Q502" s="850">
        <v>1342</v>
      </c>
    </row>
    <row r="503" spans="1:17" ht="14.4" customHeight="1" x14ac:dyDescent="0.3">
      <c r="A503" s="831" t="s">
        <v>1898</v>
      </c>
      <c r="B503" s="832" t="s">
        <v>1647</v>
      </c>
      <c r="C503" s="832" t="s">
        <v>1714</v>
      </c>
      <c r="D503" s="832" t="s">
        <v>1774</v>
      </c>
      <c r="E503" s="832" t="s">
        <v>1775</v>
      </c>
      <c r="F503" s="849">
        <v>1</v>
      </c>
      <c r="G503" s="849">
        <v>490</v>
      </c>
      <c r="H503" s="849">
        <v>0.16044531761624101</v>
      </c>
      <c r="I503" s="849">
        <v>490</v>
      </c>
      <c r="J503" s="849">
        <v>6</v>
      </c>
      <c r="K503" s="849">
        <v>3054</v>
      </c>
      <c r="L503" s="849">
        <v>1</v>
      </c>
      <c r="M503" s="849">
        <v>509</v>
      </c>
      <c r="N503" s="849">
        <v>3</v>
      </c>
      <c r="O503" s="849">
        <v>1527</v>
      </c>
      <c r="P503" s="837">
        <v>0.5</v>
      </c>
      <c r="Q503" s="850">
        <v>509</v>
      </c>
    </row>
    <row r="504" spans="1:17" ht="14.4" customHeight="1" x14ac:dyDescent="0.3">
      <c r="A504" s="831" t="s">
        <v>1898</v>
      </c>
      <c r="B504" s="832" t="s">
        <v>1647</v>
      </c>
      <c r="C504" s="832" t="s">
        <v>1714</v>
      </c>
      <c r="D504" s="832" t="s">
        <v>1776</v>
      </c>
      <c r="E504" s="832" t="s">
        <v>1777</v>
      </c>
      <c r="F504" s="849">
        <v>1</v>
      </c>
      <c r="G504" s="849">
        <v>2258</v>
      </c>
      <c r="H504" s="849">
        <v>0.9695148132245599</v>
      </c>
      <c r="I504" s="849">
        <v>2258</v>
      </c>
      <c r="J504" s="849">
        <v>1</v>
      </c>
      <c r="K504" s="849">
        <v>2329</v>
      </c>
      <c r="L504" s="849">
        <v>1</v>
      </c>
      <c r="M504" s="849">
        <v>2329</v>
      </c>
      <c r="N504" s="849"/>
      <c r="O504" s="849"/>
      <c r="P504" s="837"/>
      <c r="Q504" s="850"/>
    </row>
    <row r="505" spans="1:17" ht="14.4" customHeight="1" x14ac:dyDescent="0.3">
      <c r="A505" s="831" t="s">
        <v>1898</v>
      </c>
      <c r="B505" s="832" t="s">
        <v>1647</v>
      </c>
      <c r="C505" s="832" t="s">
        <v>1714</v>
      </c>
      <c r="D505" s="832" t="s">
        <v>1796</v>
      </c>
      <c r="E505" s="832" t="s">
        <v>1797</v>
      </c>
      <c r="F505" s="849"/>
      <c r="G505" s="849"/>
      <c r="H505" s="849"/>
      <c r="I505" s="849"/>
      <c r="J505" s="849">
        <v>1</v>
      </c>
      <c r="K505" s="849">
        <v>718</v>
      </c>
      <c r="L505" s="849">
        <v>1</v>
      </c>
      <c r="M505" s="849">
        <v>718</v>
      </c>
      <c r="N505" s="849">
        <v>1</v>
      </c>
      <c r="O505" s="849">
        <v>719</v>
      </c>
      <c r="P505" s="837">
        <v>1.0013927576601671</v>
      </c>
      <c r="Q505" s="850">
        <v>719</v>
      </c>
    </row>
    <row r="506" spans="1:17" ht="14.4" customHeight="1" x14ac:dyDescent="0.3">
      <c r="A506" s="831" t="s">
        <v>1899</v>
      </c>
      <c r="B506" s="832" t="s">
        <v>1647</v>
      </c>
      <c r="C506" s="832" t="s">
        <v>1648</v>
      </c>
      <c r="D506" s="832" t="s">
        <v>1807</v>
      </c>
      <c r="E506" s="832" t="s">
        <v>759</v>
      </c>
      <c r="F506" s="849"/>
      <c r="G506" s="849"/>
      <c r="H506" s="849"/>
      <c r="I506" s="849"/>
      <c r="J506" s="849">
        <v>0.02</v>
      </c>
      <c r="K506" s="849">
        <v>177.08</v>
      </c>
      <c r="L506" s="849">
        <v>1</v>
      </c>
      <c r="M506" s="849">
        <v>8854</v>
      </c>
      <c r="N506" s="849"/>
      <c r="O506" s="849"/>
      <c r="P506" s="837"/>
      <c r="Q506" s="850"/>
    </row>
    <row r="507" spans="1:17" ht="14.4" customHeight="1" x14ac:dyDescent="0.3">
      <c r="A507" s="831" t="s">
        <v>1899</v>
      </c>
      <c r="B507" s="832" t="s">
        <v>1647</v>
      </c>
      <c r="C507" s="832" t="s">
        <v>1648</v>
      </c>
      <c r="D507" s="832" t="s">
        <v>1808</v>
      </c>
      <c r="E507" s="832" t="s">
        <v>759</v>
      </c>
      <c r="F507" s="849">
        <v>0.95</v>
      </c>
      <c r="G507" s="849">
        <v>1682.26</v>
      </c>
      <c r="H507" s="849">
        <v>1.0429256921798862</v>
      </c>
      <c r="I507" s="849">
        <v>1770.8000000000002</v>
      </c>
      <c r="J507" s="849">
        <v>0.9</v>
      </c>
      <c r="K507" s="849">
        <v>1613.02</v>
      </c>
      <c r="L507" s="849">
        <v>1</v>
      </c>
      <c r="M507" s="849">
        <v>1792.2444444444443</v>
      </c>
      <c r="N507" s="849"/>
      <c r="O507" s="849"/>
      <c r="P507" s="837"/>
      <c r="Q507" s="850"/>
    </row>
    <row r="508" spans="1:17" ht="14.4" customHeight="1" x14ac:dyDescent="0.3">
      <c r="A508" s="831" t="s">
        <v>1899</v>
      </c>
      <c r="B508" s="832" t="s">
        <v>1647</v>
      </c>
      <c r="C508" s="832" t="s">
        <v>1651</v>
      </c>
      <c r="D508" s="832" t="s">
        <v>1671</v>
      </c>
      <c r="E508" s="832" t="s">
        <v>1672</v>
      </c>
      <c r="F508" s="849"/>
      <c r="G508" s="849"/>
      <c r="H508" s="849"/>
      <c r="I508" s="849"/>
      <c r="J508" s="849">
        <v>700</v>
      </c>
      <c r="K508" s="849">
        <v>13741</v>
      </c>
      <c r="L508" s="849">
        <v>1</v>
      </c>
      <c r="M508" s="849">
        <v>19.63</v>
      </c>
      <c r="N508" s="849"/>
      <c r="O508" s="849"/>
      <c r="P508" s="837"/>
      <c r="Q508" s="850"/>
    </row>
    <row r="509" spans="1:17" ht="14.4" customHeight="1" x14ac:dyDescent="0.3">
      <c r="A509" s="831" t="s">
        <v>1899</v>
      </c>
      <c r="B509" s="832" t="s">
        <v>1647</v>
      </c>
      <c r="C509" s="832" t="s">
        <v>1651</v>
      </c>
      <c r="D509" s="832" t="s">
        <v>1677</v>
      </c>
      <c r="E509" s="832" t="s">
        <v>1678</v>
      </c>
      <c r="F509" s="849">
        <v>1444</v>
      </c>
      <c r="G509" s="849">
        <v>28793.360000000001</v>
      </c>
      <c r="H509" s="849">
        <v>2.3161054714522438</v>
      </c>
      <c r="I509" s="849">
        <v>19.940000000000001</v>
      </c>
      <c r="J509" s="849">
        <v>610</v>
      </c>
      <c r="K509" s="849">
        <v>12431.8</v>
      </c>
      <c r="L509" s="849">
        <v>1</v>
      </c>
      <c r="M509" s="849">
        <v>20.38</v>
      </c>
      <c r="N509" s="849"/>
      <c r="O509" s="849"/>
      <c r="P509" s="837"/>
      <c r="Q509" s="850"/>
    </row>
    <row r="510" spans="1:17" ht="14.4" customHeight="1" x14ac:dyDescent="0.3">
      <c r="A510" s="831" t="s">
        <v>1899</v>
      </c>
      <c r="B510" s="832" t="s">
        <v>1647</v>
      </c>
      <c r="C510" s="832" t="s">
        <v>1651</v>
      </c>
      <c r="D510" s="832" t="s">
        <v>1687</v>
      </c>
      <c r="E510" s="832" t="s">
        <v>1688</v>
      </c>
      <c r="F510" s="849"/>
      <c r="G510" s="849"/>
      <c r="H510" s="849"/>
      <c r="I510" s="849"/>
      <c r="J510" s="849">
        <v>667</v>
      </c>
      <c r="K510" s="849">
        <v>2281.14</v>
      </c>
      <c r="L510" s="849">
        <v>1</v>
      </c>
      <c r="M510" s="849">
        <v>3.42</v>
      </c>
      <c r="N510" s="849"/>
      <c r="O510" s="849"/>
      <c r="P510" s="837"/>
      <c r="Q510" s="850"/>
    </row>
    <row r="511" spans="1:17" ht="14.4" customHeight="1" x14ac:dyDescent="0.3">
      <c r="A511" s="831" t="s">
        <v>1899</v>
      </c>
      <c r="B511" s="832" t="s">
        <v>1647</v>
      </c>
      <c r="C511" s="832" t="s">
        <v>1651</v>
      </c>
      <c r="D511" s="832" t="s">
        <v>1810</v>
      </c>
      <c r="E511" s="832" t="s">
        <v>1811</v>
      </c>
      <c r="F511" s="849">
        <v>1147</v>
      </c>
      <c r="G511" s="849">
        <v>38481.850000000006</v>
      </c>
      <c r="H511" s="849">
        <v>2.7044149137657802</v>
      </c>
      <c r="I511" s="849">
        <v>33.550000000000004</v>
      </c>
      <c r="J511" s="849">
        <v>431</v>
      </c>
      <c r="K511" s="849">
        <v>14229.27</v>
      </c>
      <c r="L511" s="849">
        <v>1</v>
      </c>
      <c r="M511" s="849">
        <v>33.014547563805102</v>
      </c>
      <c r="N511" s="849"/>
      <c r="O511" s="849"/>
      <c r="P511" s="837"/>
      <c r="Q511" s="850"/>
    </row>
    <row r="512" spans="1:17" ht="14.4" customHeight="1" x14ac:dyDescent="0.3">
      <c r="A512" s="831" t="s">
        <v>1899</v>
      </c>
      <c r="B512" s="832" t="s">
        <v>1647</v>
      </c>
      <c r="C512" s="832" t="s">
        <v>1817</v>
      </c>
      <c r="D512" s="832" t="s">
        <v>1818</v>
      </c>
      <c r="E512" s="832" t="s">
        <v>1819</v>
      </c>
      <c r="F512" s="849">
        <v>2</v>
      </c>
      <c r="G512" s="849">
        <v>1768.64</v>
      </c>
      <c r="H512" s="849"/>
      <c r="I512" s="849">
        <v>884.32</v>
      </c>
      <c r="J512" s="849"/>
      <c r="K512" s="849"/>
      <c r="L512" s="849"/>
      <c r="M512" s="849"/>
      <c r="N512" s="849"/>
      <c r="O512" s="849"/>
      <c r="P512" s="837"/>
      <c r="Q512" s="850"/>
    </row>
    <row r="513" spans="1:17" ht="14.4" customHeight="1" x14ac:dyDescent="0.3">
      <c r="A513" s="831" t="s">
        <v>1899</v>
      </c>
      <c r="B513" s="832" t="s">
        <v>1647</v>
      </c>
      <c r="C513" s="832" t="s">
        <v>1714</v>
      </c>
      <c r="D513" s="832" t="s">
        <v>1742</v>
      </c>
      <c r="E513" s="832" t="s">
        <v>1743</v>
      </c>
      <c r="F513" s="849"/>
      <c r="G513" s="849"/>
      <c r="H513" s="849"/>
      <c r="I513" s="849"/>
      <c r="J513" s="849">
        <v>1</v>
      </c>
      <c r="K513" s="849">
        <v>1213</v>
      </c>
      <c r="L513" s="849">
        <v>1</v>
      </c>
      <c r="M513" s="849">
        <v>1213</v>
      </c>
      <c r="N513" s="849"/>
      <c r="O513" s="849"/>
      <c r="P513" s="837"/>
      <c r="Q513" s="850"/>
    </row>
    <row r="514" spans="1:17" ht="14.4" customHeight="1" x14ac:dyDescent="0.3">
      <c r="A514" s="831" t="s">
        <v>1899</v>
      </c>
      <c r="B514" s="832" t="s">
        <v>1647</v>
      </c>
      <c r="C514" s="832" t="s">
        <v>1714</v>
      </c>
      <c r="D514" s="832" t="s">
        <v>1750</v>
      </c>
      <c r="E514" s="832" t="s">
        <v>1751</v>
      </c>
      <c r="F514" s="849"/>
      <c r="G514" s="849"/>
      <c r="H514" s="849"/>
      <c r="I514" s="849"/>
      <c r="J514" s="849">
        <v>1</v>
      </c>
      <c r="K514" s="849">
        <v>2637</v>
      </c>
      <c r="L514" s="849">
        <v>1</v>
      </c>
      <c r="M514" s="849">
        <v>2637</v>
      </c>
      <c r="N514" s="849">
        <v>3</v>
      </c>
      <c r="O514" s="849">
        <v>7914</v>
      </c>
      <c r="P514" s="837">
        <v>3.0011376564277588</v>
      </c>
      <c r="Q514" s="850">
        <v>2638</v>
      </c>
    </row>
    <row r="515" spans="1:17" ht="14.4" customHeight="1" x14ac:dyDescent="0.3">
      <c r="A515" s="831" t="s">
        <v>1899</v>
      </c>
      <c r="B515" s="832" t="s">
        <v>1647</v>
      </c>
      <c r="C515" s="832" t="s">
        <v>1714</v>
      </c>
      <c r="D515" s="832" t="s">
        <v>1752</v>
      </c>
      <c r="E515" s="832" t="s">
        <v>1753</v>
      </c>
      <c r="F515" s="849">
        <v>3</v>
      </c>
      <c r="G515" s="849">
        <v>5286</v>
      </c>
      <c r="H515" s="849">
        <v>0.7241095890410959</v>
      </c>
      <c r="I515" s="849">
        <v>1762</v>
      </c>
      <c r="J515" s="849">
        <v>4</v>
      </c>
      <c r="K515" s="849">
        <v>7300</v>
      </c>
      <c r="L515" s="849">
        <v>1</v>
      </c>
      <c r="M515" s="849">
        <v>1825</v>
      </c>
      <c r="N515" s="849">
        <v>6</v>
      </c>
      <c r="O515" s="849">
        <v>10950</v>
      </c>
      <c r="P515" s="837">
        <v>1.5</v>
      </c>
      <c r="Q515" s="850">
        <v>1825</v>
      </c>
    </row>
    <row r="516" spans="1:17" ht="14.4" customHeight="1" x14ac:dyDescent="0.3">
      <c r="A516" s="831" t="s">
        <v>1899</v>
      </c>
      <c r="B516" s="832" t="s">
        <v>1647</v>
      </c>
      <c r="C516" s="832" t="s">
        <v>1714</v>
      </c>
      <c r="D516" s="832" t="s">
        <v>1754</v>
      </c>
      <c r="E516" s="832" t="s">
        <v>1755</v>
      </c>
      <c r="F516" s="849"/>
      <c r="G516" s="849"/>
      <c r="H516" s="849"/>
      <c r="I516" s="849"/>
      <c r="J516" s="849"/>
      <c r="K516" s="849"/>
      <c r="L516" s="849"/>
      <c r="M516" s="849"/>
      <c r="N516" s="849">
        <v>3</v>
      </c>
      <c r="O516" s="849">
        <v>1287</v>
      </c>
      <c r="P516" s="837"/>
      <c r="Q516" s="850">
        <v>429</v>
      </c>
    </row>
    <row r="517" spans="1:17" ht="14.4" customHeight="1" x14ac:dyDescent="0.3">
      <c r="A517" s="831" t="s">
        <v>1899</v>
      </c>
      <c r="B517" s="832" t="s">
        <v>1647</v>
      </c>
      <c r="C517" s="832" t="s">
        <v>1714</v>
      </c>
      <c r="D517" s="832" t="s">
        <v>1822</v>
      </c>
      <c r="E517" s="832" t="s">
        <v>1823</v>
      </c>
      <c r="F517" s="849">
        <v>3</v>
      </c>
      <c r="G517" s="849">
        <v>43020</v>
      </c>
      <c r="H517" s="849">
        <v>1.4828346890941679</v>
      </c>
      <c r="I517" s="849">
        <v>14340</v>
      </c>
      <c r="J517" s="849">
        <v>2</v>
      </c>
      <c r="K517" s="849">
        <v>29012</v>
      </c>
      <c r="L517" s="849">
        <v>1</v>
      </c>
      <c r="M517" s="849">
        <v>14506</v>
      </c>
      <c r="N517" s="849"/>
      <c r="O517" s="849"/>
      <c r="P517" s="837"/>
      <c r="Q517" s="850"/>
    </row>
    <row r="518" spans="1:17" ht="14.4" customHeight="1" x14ac:dyDescent="0.3">
      <c r="A518" s="831" t="s">
        <v>1899</v>
      </c>
      <c r="B518" s="832" t="s">
        <v>1647</v>
      </c>
      <c r="C518" s="832" t="s">
        <v>1714</v>
      </c>
      <c r="D518" s="832" t="s">
        <v>1772</v>
      </c>
      <c r="E518" s="832" t="s">
        <v>1773</v>
      </c>
      <c r="F518" s="849"/>
      <c r="G518" s="849"/>
      <c r="H518" s="849"/>
      <c r="I518" s="849"/>
      <c r="J518" s="849">
        <v>1</v>
      </c>
      <c r="K518" s="849">
        <v>1342</v>
      </c>
      <c r="L518" s="849">
        <v>1</v>
      </c>
      <c r="M518" s="849">
        <v>1342</v>
      </c>
      <c r="N518" s="849"/>
      <c r="O518" s="849"/>
      <c r="P518" s="837"/>
      <c r="Q518" s="850"/>
    </row>
    <row r="519" spans="1:17" ht="14.4" customHeight="1" x14ac:dyDescent="0.3">
      <c r="A519" s="831" t="s">
        <v>1899</v>
      </c>
      <c r="B519" s="832" t="s">
        <v>1647</v>
      </c>
      <c r="C519" s="832" t="s">
        <v>1714</v>
      </c>
      <c r="D519" s="832" t="s">
        <v>1776</v>
      </c>
      <c r="E519" s="832" t="s">
        <v>1777</v>
      </c>
      <c r="F519" s="849">
        <v>3</v>
      </c>
      <c r="G519" s="849">
        <v>6774</v>
      </c>
      <c r="H519" s="849">
        <v>2.9085444396736797</v>
      </c>
      <c r="I519" s="849">
        <v>2258</v>
      </c>
      <c r="J519" s="849">
        <v>1</v>
      </c>
      <c r="K519" s="849">
        <v>2329</v>
      </c>
      <c r="L519" s="849">
        <v>1</v>
      </c>
      <c r="M519" s="849">
        <v>2329</v>
      </c>
      <c r="N519" s="849"/>
      <c r="O519" s="849"/>
      <c r="P519" s="837"/>
      <c r="Q519" s="850"/>
    </row>
    <row r="520" spans="1:17" ht="14.4" customHeight="1" x14ac:dyDescent="0.3">
      <c r="A520" s="831" t="s">
        <v>1899</v>
      </c>
      <c r="B520" s="832" t="s">
        <v>1647</v>
      </c>
      <c r="C520" s="832" t="s">
        <v>1714</v>
      </c>
      <c r="D520" s="832" t="s">
        <v>1796</v>
      </c>
      <c r="E520" s="832" t="s">
        <v>1797</v>
      </c>
      <c r="F520" s="849">
        <v>2</v>
      </c>
      <c r="G520" s="849">
        <v>1390</v>
      </c>
      <c r="H520" s="849">
        <v>0.96796657381615603</v>
      </c>
      <c r="I520" s="849">
        <v>695</v>
      </c>
      <c r="J520" s="849">
        <v>2</v>
      </c>
      <c r="K520" s="849">
        <v>1436</v>
      </c>
      <c r="L520" s="849">
        <v>1</v>
      </c>
      <c r="M520" s="849">
        <v>718</v>
      </c>
      <c r="N520" s="849">
        <v>3</v>
      </c>
      <c r="O520" s="849">
        <v>2157</v>
      </c>
      <c r="P520" s="837">
        <v>1.5020891364902507</v>
      </c>
      <c r="Q520" s="850">
        <v>719</v>
      </c>
    </row>
    <row r="521" spans="1:17" ht="14.4" customHeight="1" x14ac:dyDescent="0.3">
      <c r="A521" s="831" t="s">
        <v>1900</v>
      </c>
      <c r="B521" s="832" t="s">
        <v>1647</v>
      </c>
      <c r="C521" s="832" t="s">
        <v>1648</v>
      </c>
      <c r="D521" s="832" t="s">
        <v>1804</v>
      </c>
      <c r="E521" s="832" t="s">
        <v>755</v>
      </c>
      <c r="F521" s="849">
        <v>2.25</v>
      </c>
      <c r="G521" s="849">
        <v>4281.0200000000004</v>
      </c>
      <c r="H521" s="849"/>
      <c r="I521" s="849">
        <v>1902.6755555555558</v>
      </c>
      <c r="J521" s="849"/>
      <c r="K521" s="849"/>
      <c r="L521" s="849"/>
      <c r="M521" s="849"/>
      <c r="N521" s="849">
        <v>0.47000000000000003</v>
      </c>
      <c r="O521" s="849">
        <v>944.53</v>
      </c>
      <c r="P521" s="837"/>
      <c r="Q521" s="850">
        <v>2009.6382978723402</v>
      </c>
    </row>
    <row r="522" spans="1:17" ht="14.4" customHeight="1" x14ac:dyDescent="0.3">
      <c r="A522" s="831" t="s">
        <v>1900</v>
      </c>
      <c r="B522" s="832" t="s">
        <v>1647</v>
      </c>
      <c r="C522" s="832" t="s">
        <v>1648</v>
      </c>
      <c r="D522" s="832" t="s">
        <v>1807</v>
      </c>
      <c r="E522" s="832" t="s">
        <v>759</v>
      </c>
      <c r="F522" s="849">
        <v>0.12</v>
      </c>
      <c r="G522" s="849">
        <v>1062.48</v>
      </c>
      <c r="H522" s="849">
        <v>1.1870754379692527</v>
      </c>
      <c r="I522" s="849">
        <v>8854</v>
      </c>
      <c r="J522" s="849">
        <v>0.1</v>
      </c>
      <c r="K522" s="849">
        <v>895.04000000000008</v>
      </c>
      <c r="L522" s="849">
        <v>1</v>
      </c>
      <c r="M522" s="849">
        <v>8950.4</v>
      </c>
      <c r="N522" s="849"/>
      <c r="O522" s="849"/>
      <c r="P522" s="837"/>
      <c r="Q522" s="850"/>
    </row>
    <row r="523" spans="1:17" ht="14.4" customHeight="1" x14ac:dyDescent="0.3">
      <c r="A523" s="831" t="s">
        <v>1900</v>
      </c>
      <c r="B523" s="832" t="s">
        <v>1647</v>
      </c>
      <c r="C523" s="832" t="s">
        <v>1648</v>
      </c>
      <c r="D523" s="832" t="s">
        <v>1808</v>
      </c>
      <c r="E523" s="832" t="s">
        <v>759</v>
      </c>
      <c r="F523" s="849">
        <v>20</v>
      </c>
      <c r="G523" s="849">
        <v>35416</v>
      </c>
      <c r="H523" s="849">
        <v>0.94122974845172558</v>
      </c>
      <c r="I523" s="849">
        <v>1770.8</v>
      </c>
      <c r="J523" s="849">
        <v>20.979999999999997</v>
      </c>
      <c r="K523" s="849">
        <v>37627.369999999995</v>
      </c>
      <c r="L523" s="849">
        <v>1</v>
      </c>
      <c r="M523" s="849">
        <v>1793.4876072449954</v>
      </c>
      <c r="N523" s="849">
        <v>27.45</v>
      </c>
      <c r="O523" s="849">
        <v>49932.69000000001</v>
      </c>
      <c r="P523" s="837">
        <v>1.3270310946526429</v>
      </c>
      <c r="Q523" s="850">
        <v>1819.0415300546451</v>
      </c>
    </row>
    <row r="524" spans="1:17" ht="14.4" customHeight="1" x14ac:dyDescent="0.3">
      <c r="A524" s="831" t="s">
        <v>1900</v>
      </c>
      <c r="B524" s="832" t="s">
        <v>1647</v>
      </c>
      <c r="C524" s="832" t="s">
        <v>1648</v>
      </c>
      <c r="D524" s="832" t="s">
        <v>1809</v>
      </c>
      <c r="E524" s="832" t="s">
        <v>757</v>
      </c>
      <c r="F524" s="849">
        <v>1.6</v>
      </c>
      <c r="G524" s="849">
        <v>1446.0800000000002</v>
      </c>
      <c r="H524" s="849">
        <v>0.8648648648648648</v>
      </c>
      <c r="I524" s="849">
        <v>903.80000000000007</v>
      </c>
      <c r="J524" s="849">
        <v>1.8500000000000005</v>
      </c>
      <c r="K524" s="849">
        <v>1672.0300000000002</v>
      </c>
      <c r="L524" s="849">
        <v>1</v>
      </c>
      <c r="M524" s="849">
        <v>903.79999999999984</v>
      </c>
      <c r="N524" s="849">
        <v>0.76</v>
      </c>
      <c r="O524" s="849">
        <v>677.83999999999992</v>
      </c>
      <c r="P524" s="837">
        <v>0.40539942465147144</v>
      </c>
      <c r="Q524" s="850">
        <v>891.89473684210509</v>
      </c>
    </row>
    <row r="525" spans="1:17" ht="14.4" customHeight="1" x14ac:dyDescent="0.3">
      <c r="A525" s="831" t="s">
        <v>1900</v>
      </c>
      <c r="B525" s="832" t="s">
        <v>1647</v>
      </c>
      <c r="C525" s="832" t="s">
        <v>1651</v>
      </c>
      <c r="D525" s="832" t="s">
        <v>1652</v>
      </c>
      <c r="E525" s="832" t="s">
        <v>1653</v>
      </c>
      <c r="F525" s="849">
        <v>220</v>
      </c>
      <c r="G525" s="849">
        <v>4578.2</v>
      </c>
      <c r="H525" s="849">
        <v>1.2401332719343392</v>
      </c>
      <c r="I525" s="849">
        <v>20.81</v>
      </c>
      <c r="J525" s="849">
        <v>190</v>
      </c>
      <c r="K525" s="849">
        <v>3691.7</v>
      </c>
      <c r="L525" s="849">
        <v>1</v>
      </c>
      <c r="M525" s="849">
        <v>19.43</v>
      </c>
      <c r="N525" s="849"/>
      <c r="O525" s="849"/>
      <c r="P525" s="837"/>
      <c r="Q525" s="850"/>
    </row>
    <row r="526" spans="1:17" ht="14.4" customHeight="1" x14ac:dyDescent="0.3">
      <c r="A526" s="831" t="s">
        <v>1900</v>
      </c>
      <c r="B526" s="832" t="s">
        <v>1647</v>
      </c>
      <c r="C526" s="832" t="s">
        <v>1651</v>
      </c>
      <c r="D526" s="832" t="s">
        <v>1654</v>
      </c>
      <c r="E526" s="832" t="s">
        <v>1655</v>
      </c>
      <c r="F526" s="849">
        <v>100</v>
      </c>
      <c r="G526" s="849">
        <v>211</v>
      </c>
      <c r="H526" s="849"/>
      <c r="I526" s="849">
        <v>2.11</v>
      </c>
      <c r="J526" s="849"/>
      <c r="K526" s="849"/>
      <c r="L526" s="849"/>
      <c r="M526" s="849"/>
      <c r="N526" s="849"/>
      <c r="O526" s="849"/>
      <c r="P526" s="837"/>
      <c r="Q526" s="850"/>
    </row>
    <row r="527" spans="1:17" ht="14.4" customHeight="1" x14ac:dyDescent="0.3">
      <c r="A527" s="831" t="s">
        <v>1900</v>
      </c>
      <c r="B527" s="832" t="s">
        <v>1647</v>
      </c>
      <c r="C527" s="832" t="s">
        <v>1651</v>
      </c>
      <c r="D527" s="832" t="s">
        <v>1656</v>
      </c>
      <c r="E527" s="832" t="s">
        <v>1657</v>
      </c>
      <c r="F527" s="849">
        <v>660</v>
      </c>
      <c r="G527" s="849">
        <v>3511.2</v>
      </c>
      <c r="H527" s="849">
        <v>1.8061728395061727</v>
      </c>
      <c r="I527" s="849">
        <v>5.3199999999999994</v>
      </c>
      <c r="J527" s="849">
        <v>360</v>
      </c>
      <c r="K527" s="849">
        <v>1944</v>
      </c>
      <c r="L527" s="849">
        <v>1</v>
      </c>
      <c r="M527" s="849">
        <v>5.4</v>
      </c>
      <c r="N527" s="849">
        <v>360</v>
      </c>
      <c r="O527" s="849">
        <v>2577.6</v>
      </c>
      <c r="P527" s="837">
        <v>1.325925925925926</v>
      </c>
      <c r="Q527" s="850">
        <v>7.16</v>
      </c>
    </row>
    <row r="528" spans="1:17" ht="14.4" customHeight="1" x14ac:dyDescent="0.3">
      <c r="A528" s="831" t="s">
        <v>1900</v>
      </c>
      <c r="B528" s="832" t="s">
        <v>1647</v>
      </c>
      <c r="C528" s="832" t="s">
        <v>1651</v>
      </c>
      <c r="D528" s="832" t="s">
        <v>1663</v>
      </c>
      <c r="E528" s="832" t="s">
        <v>1664</v>
      </c>
      <c r="F528" s="849">
        <v>3237</v>
      </c>
      <c r="G528" s="849">
        <v>18904.080000000002</v>
      </c>
      <c r="H528" s="849">
        <v>2.2816795330446245</v>
      </c>
      <c r="I528" s="849">
        <v>5.8400000000000007</v>
      </c>
      <c r="J528" s="849">
        <v>1356</v>
      </c>
      <c r="K528" s="849">
        <v>8285.16</v>
      </c>
      <c r="L528" s="849">
        <v>1</v>
      </c>
      <c r="M528" s="849">
        <v>6.11</v>
      </c>
      <c r="N528" s="849">
        <v>4848</v>
      </c>
      <c r="O528" s="849">
        <v>25670.76</v>
      </c>
      <c r="P528" s="837">
        <v>3.0984024448532073</v>
      </c>
      <c r="Q528" s="850">
        <v>5.2951237623762371</v>
      </c>
    </row>
    <row r="529" spans="1:17" ht="14.4" customHeight="1" x14ac:dyDescent="0.3">
      <c r="A529" s="831" t="s">
        <v>1900</v>
      </c>
      <c r="B529" s="832" t="s">
        <v>1647</v>
      </c>
      <c r="C529" s="832" t="s">
        <v>1651</v>
      </c>
      <c r="D529" s="832" t="s">
        <v>1665</v>
      </c>
      <c r="E529" s="832" t="s">
        <v>1666</v>
      </c>
      <c r="F529" s="849"/>
      <c r="G529" s="849"/>
      <c r="H529" s="849"/>
      <c r="I529" s="849"/>
      <c r="J529" s="849">
        <v>180</v>
      </c>
      <c r="K529" s="849">
        <v>1638</v>
      </c>
      <c r="L529" s="849">
        <v>1</v>
      </c>
      <c r="M529" s="849">
        <v>9.1</v>
      </c>
      <c r="N529" s="849"/>
      <c r="O529" s="849"/>
      <c r="P529" s="837"/>
      <c r="Q529" s="850"/>
    </row>
    <row r="530" spans="1:17" ht="14.4" customHeight="1" x14ac:dyDescent="0.3">
      <c r="A530" s="831" t="s">
        <v>1900</v>
      </c>
      <c r="B530" s="832" t="s">
        <v>1647</v>
      </c>
      <c r="C530" s="832" t="s">
        <v>1651</v>
      </c>
      <c r="D530" s="832" t="s">
        <v>1671</v>
      </c>
      <c r="E530" s="832" t="s">
        <v>1672</v>
      </c>
      <c r="F530" s="849"/>
      <c r="G530" s="849"/>
      <c r="H530" s="849"/>
      <c r="I530" s="849"/>
      <c r="J530" s="849">
        <v>700</v>
      </c>
      <c r="K530" s="849">
        <v>13741</v>
      </c>
      <c r="L530" s="849">
        <v>1</v>
      </c>
      <c r="M530" s="849">
        <v>19.63</v>
      </c>
      <c r="N530" s="849"/>
      <c r="O530" s="849"/>
      <c r="P530" s="837"/>
      <c r="Q530" s="850"/>
    </row>
    <row r="531" spans="1:17" ht="14.4" customHeight="1" x14ac:dyDescent="0.3">
      <c r="A531" s="831" t="s">
        <v>1900</v>
      </c>
      <c r="B531" s="832" t="s">
        <v>1647</v>
      </c>
      <c r="C531" s="832" t="s">
        <v>1651</v>
      </c>
      <c r="D531" s="832" t="s">
        <v>1681</v>
      </c>
      <c r="E531" s="832" t="s">
        <v>1682</v>
      </c>
      <c r="F531" s="849">
        <v>14.5</v>
      </c>
      <c r="G531" s="849">
        <v>61925.66</v>
      </c>
      <c r="H531" s="849">
        <v>1.5932044924671882</v>
      </c>
      <c r="I531" s="849">
        <v>4270.7351724137934</v>
      </c>
      <c r="J531" s="849">
        <v>9.73</v>
      </c>
      <c r="K531" s="849">
        <v>38868.620000000003</v>
      </c>
      <c r="L531" s="849">
        <v>1</v>
      </c>
      <c r="M531" s="849">
        <v>3994.7194244604316</v>
      </c>
      <c r="N531" s="849">
        <v>4.3</v>
      </c>
      <c r="O531" s="849">
        <v>17177.29</v>
      </c>
      <c r="P531" s="837">
        <v>0.44193207785612149</v>
      </c>
      <c r="Q531" s="850">
        <v>3994.7186046511633</v>
      </c>
    </row>
    <row r="532" spans="1:17" ht="14.4" customHeight="1" x14ac:dyDescent="0.3">
      <c r="A532" s="831" t="s">
        <v>1900</v>
      </c>
      <c r="B532" s="832" t="s">
        <v>1647</v>
      </c>
      <c r="C532" s="832" t="s">
        <v>1651</v>
      </c>
      <c r="D532" s="832" t="s">
        <v>1683</v>
      </c>
      <c r="E532" s="832" t="s">
        <v>1684</v>
      </c>
      <c r="F532" s="849">
        <v>2</v>
      </c>
      <c r="G532" s="849">
        <v>4387.16</v>
      </c>
      <c r="H532" s="849">
        <v>2.0275818721288141</v>
      </c>
      <c r="I532" s="849">
        <v>2193.58</v>
      </c>
      <c r="J532" s="849">
        <v>1</v>
      </c>
      <c r="K532" s="849">
        <v>2163.7399999999998</v>
      </c>
      <c r="L532" s="849">
        <v>1</v>
      </c>
      <c r="M532" s="849">
        <v>2163.7399999999998</v>
      </c>
      <c r="N532" s="849">
        <v>1</v>
      </c>
      <c r="O532" s="849">
        <v>1986.65</v>
      </c>
      <c r="P532" s="837">
        <v>0.91815560095020676</v>
      </c>
      <c r="Q532" s="850">
        <v>1986.65</v>
      </c>
    </row>
    <row r="533" spans="1:17" ht="14.4" customHeight="1" x14ac:dyDescent="0.3">
      <c r="A533" s="831" t="s">
        <v>1900</v>
      </c>
      <c r="B533" s="832" t="s">
        <v>1647</v>
      </c>
      <c r="C533" s="832" t="s">
        <v>1651</v>
      </c>
      <c r="D533" s="832" t="s">
        <v>1810</v>
      </c>
      <c r="E533" s="832" t="s">
        <v>1811</v>
      </c>
      <c r="F533" s="849">
        <v>19902</v>
      </c>
      <c r="G533" s="849">
        <v>667712.09999999986</v>
      </c>
      <c r="H533" s="849">
        <v>1.6761748179744034</v>
      </c>
      <c r="I533" s="849">
        <v>33.54999999999999</v>
      </c>
      <c r="J533" s="849">
        <v>12066</v>
      </c>
      <c r="K533" s="849">
        <v>398354.69</v>
      </c>
      <c r="L533" s="849">
        <v>1</v>
      </c>
      <c r="M533" s="849">
        <v>33.01464362671971</v>
      </c>
      <c r="N533" s="849">
        <v>19066</v>
      </c>
      <c r="O533" s="849">
        <v>645418.66</v>
      </c>
      <c r="P533" s="837">
        <v>1.6202110234976774</v>
      </c>
      <c r="Q533" s="850">
        <v>33.851812650791985</v>
      </c>
    </row>
    <row r="534" spans="1:17" ht="14.4" customHeight="1" x14ac:dyDescent="0.3">
      <c r="A534" s="831" t="s">
        <v>1900</v>
      </c>
      <c r="B534" s="832" t="s">
        <v>1647</v>
      </c>
      <c r="C534" s="832" t="s">
        <v>1651</v>
      </c>
      <c r="D534" s="832" t="s">
        <v>1703</v>
      </c>
      <c r="E534" s="832" t="s">
        <v>1704</v>
      </c>
      <c r="F534" s="849"/>
      <c r="G534" s="849"/>
      <c r="H534" s="849"/>
      <c r="I534" s="849"/>
      <c r="J534" s="849">
        <v>2</v>
      </c>
      <c r="K534" s="849">
        <v>135.62</v>
      </c>
      <c r="L534" s="849">
        <v>1</v>
      </c>
      <c r="M534" s="849">
        <v>67.81</v>
      </c>
      <c r="N534" s="849"/>
      <c r="O534" s="849"/>
      <c r="P534" s="837"/>
      <c r="Q534" s="850"/>
    </row>
    <row r="535" spans="1:17" ht="14.4" customHeight="1" x14ac:dyDescent="0.3">
      <c r="A535" s="831" t="s">
        <v>1900</v>
      </c>
      <c r="B535" s="832" t="s">
        <v>1647</v>
      </c>
      <c r="C535" s="832" t="s">
        <v>1817</v>
      </c>
      <c r="D535" s="832" t="s">
        <v>1818</v>
      </c>
      <c r="E535" s="832" t="s">
        <v>1819</v>
      </c>
      <c r="F535" s="849">
        <v>42</v>
      </c>
      <c r="G535" s="849">
        <v>37141.440000000002</v>
      </c>
      <c r="H535" s="849"/>
      <c r="I535" s="849">
        <v>884.32</v>
      </c>
      <c r="J535" s="849"/>
      <c r="K535" s="849"/>
      <c r="L535" s="849"/>
      <c r="M535" s="849"/>
      <c r="N535" s="849"/>
      <c r="O535" s="849"/>
      <c r="P535" s="837"/>
      <c r="Q535" s="850"/>
    </row>
    <row r="536" spans="1:17" ht="14.4" customHeight="1" x14ac:dyDescent="0.3">
      <c r="A536" s="831" t="s">
        <v>1900</v>
      </c>
      <c r="B536" s="832" t="s">
        <v>1647</v>
      </c>
      <c r="C536" s="832" t="s">
        <v>1714</v>
      </c>
      <c r="D536" s="832" t="s">
        <v>1717</v>
      </c>
      <c r="E536" s="832" t="s">
        <v>1718</v>
      </c>
      <c r="F536" s="849"/>
      <c r="G536" s="849"/>
      <c r="H536" s="849"/>
      <c r="I536" s="849"/>
      <c r="J536" s="849"/>
      <c r="K536" s="849"/>
      <c r="L536" s="849"/>
      <c r="M536" s="849"/>
      <c r="N536" s="849">
        <v>1</v>
      </c>
      <c r="O536" s="849">
        <v>444</v>
      </c>
      <c r="P536" s="837"/>
      <c r="Q536" s="850">
        <v>444</v>
      </c>
    </row>
    <row r="537" spans="1:17" ht="14.4" customHeight="1" x14ac:dyDescent="0.3">
      <c r="A537" s="831" t="s">
        <v>1900</v>
      </c>
      <c r="B537" s="832" t="s">
        <v>1647</v>
      </c>
      <c r="C537" s="832" t="s">
        <v>1714</v>
      </c>
      <c r="D537" s="832" t="s">
        <v>1723</v>
      </c>
      <c r="E537" s="832" t="s">
        <v>1724</v>
      </c>
      <c r="F537" s="849">
        <v>1</v>
      </c>
      <c r="G537" s="849">
        <v>302</v>
      </c>
      <c r="H537" s="849">
        <v>0.31656184486373168</v>
      </c>
      <c r="I537" s="849">
        <v>302</v>
      </c>
      <c r="J537" s="849">
        <v>3</v>
      </c>
      <c r="K537" s="849">
        <v>954</v>
      </c>
      <c r="L537" s="849">
        <v>1</v>
      </c>
      <c r="M537" s="849">
        <v>318</v>
      </c>
      <c r="N537" s="849"/>
      <c r="O537" s="849"/>
      <c r="P537" s="837"/>
      <c r="Q537" s="850"/>
    </row>
    <row r="538" spans="1:17" ht="14.4" customHeight="1" x14ac:dyDescent="0.3">
      <c r="A538" s="831" t="s">
        <v>1900</v>
      </c>
      <c r="B538" s="832" t="s">
        <v>1647</v>
      </c>
      <c r="C538" s="832" t="s">
        <v>1714</v>
      </c>
      <c r="D538" s="832" t="s">
        <v>1728</v>
      </c>
      <c r="E538" s="832" t="s">
        <v>1729</v>
      </c>
      <c r="F538" s="849">
        <v>1</v>
      </c>
      <c r="G538" s="849">
        <v>1975</v>
      </c>
      <c r="H538" s="849"/>
      <c r="I538" s="849">
        <v>1975</v>
      </c>
      <c r="J538" s="849"/>
      <c r="K538" s="849"/>
      <c r="L538" s="849"/>
      <c r="M538" s="849"/>
      <c r="N538" s="849"/>
      <c r="O538" s="849"/>
      <c r="P538" s="837"/>
      <c r="Q538" s="850"/>
    </row>
    <row r="539" spans="1:17" ht="14.4" customHeight="1" x14ac:dyDescent="0.3">
      <c r="A539" s="831" t="s">
        <v>1900</v>
      </c>
      <c r="B539" s="832" t="s">
        <v>1647</v>
      </c>
      <c r="C539" s="832" t="s">
        <v>1714</v>
      </c>
      <c r="D539" s="832" t="s">
        <v>1736</v>
      </c>
      <c r="E539" s="832" t="s">
        <v>1737</v>
      </c>
      <c r="F539" s="849"/>
      <c r="G539" s="849"/>
      <c r="H539" s="849"/>
      <c r="I539" s="849"/>
      <c r="J539" s="849">
        <v>1</v>
      </c>
      <c r="K539" s="849">
        <v>1431</v>
      </c>
      <c r="L539" s="849">
        <v>1</v>
      </c>
      <c r="M539" s="849">
        <v>1431</v>
      </c>
      <c r="N539" s="849"/>
      <c r="O539" s="849"/>
      <c r="P539" s="837"/>
      <c r="Q539" s="850"/>
    </row>
    <row r="540" spans="1:17" ht="14.4" customHeight="1" x14ac:dyDescent="0.3">
      <c r="A540" s="831" t="s">
        <v>1900</v>
      </c>
      <c r="B540" s="832" t="s">
        <v>1647</v>
      </c>
      <c r="C540" s="832" t="s">
        <v>1714</v>
      </c>
      <c r="D540" s="832" t="s">
        <v>1740</v>
      </c>
      <c r="E540" s="832" t="s">
        <v>1741</v>
      </c>
      <c r="F540" s="849">
        <v>3</v>
      </c>
      <c r="G540" s="849">
        <v>3624</v>
      </c>
      <c r="H540" s="849">
        <v>1.416731821735731</v>
      </c>
      <c r="I540" s="849">
        <v>1208</v>
      </c>
      <c r="J540" s="849">
        <v>2</v>
      </c>
      <c r="K540" s="849">
        <v>2558</v>
      </c>
      <c r="L540" s="849">
        <v>1</v>
      </c>
      <c r="M540" s="849">
        <v>1279</v>
      </c>
      <c r="N540" s="849">
        <v>1</v>
      </c>
      <c r="O540" s="849">
        <v>1280</v>
      </c>
      <c r="P540" s="837">
        <v>0.5003909304143862</v>
      </c>
      <c r="Q540" s="850">
        <v>1280</v>
      </c>
    </row>
    <row r="541" spans="1:17" ht="14.4" customHeight="1" x14ac:dyDescent="0.3">
      <c r="A541" s="831" t="s">
        <v>1900</v>
      </c>
      <c r="B541" s="832" t="s">
        <v>1647</v>
      </c>
      <c r="C541" s="832" t="s">
        <v>1714</v>
      </c>
      <c r="D541" s="832" t="s">
        <v>1746</v>
      </c>
      <c r="E541" s="832" t="s">
        <v>1747</v>
      </c>
      <c r="F541" s="849">
        <v>2</v>
      </c>
      <c r="G541" s="849">
        <v>1316</v>
      </c>
      <c r="H541" s="849">
        <v>1.9324522760646108</v>
      </c>
      <c r="I541" s="849">
        <v>658</v>
      </c>
      <c r="J541" s="849">
        <v>1</v>
      </c>
      <c r="K541" s="849">
        <v>681</v>
      </c>
      <c r="L541" s="849">
        <v>1</v>
      </c>
      <c r="M541" s="849">
        <v>681</v>
      </c>
      <c r="N541" s="849">
        <v>1</v>
      </c>
      <c r="O541" s="849">
        <v>682</v>
      </c>
      <c r="P541" s="837">
        <v>1.0014684287812041</v>
      </c>
      <c r="Q541" s="850">
        <v>682</v>
      </c>
    </row>
    <row r="542" spans="1:17" ht="14.4" customHeight="1" x14ac:dyDescent="0.3">
      <c r="A542" s="831" t="s">
        <v>1900</v>
      </c>
      <c r="B542" s="832" t="s">
        <v>1647</v>
      </c>
      <c r="C542" s="832" t="s">
        <v>1714</v>
      </c>
      <c r="D542" s="832" t="s">
        <v>1750</v>
      </c>
      <c r="E542" s="832" t="s">
        <v>1751</v>
      </c>
      <c r="F542" s="849"/>
      <c r="G542" s="849"/>
      <c r="H542" s="849"/>
      <c r="I542" s="849"/>
      <c r="J542" s="849">
        <v>1</v>
      </c>
      <c r="K542" s="849">
        <v>2637</v>
      </c>
      <c r="L542" s="849">
        <v>1</v>
      </c>
      <c r="M542" s="849">
        <v>2637</v>
      </c>
      <c r="N542" s="849"/>
      <c r="O542" s="849"/>
      <c r="P542" s="837"/>
      <c r="Q542" s="850"/>
    </row>
    <row r="543" spans="1:17" ht="14.4" customHeight="1" x14ac:dyDescent="0.3">
      <c r="A543" s="831" t="s">
        <v>1900</v>
      </c>
      <c r="B543" s="832" t="s">
        <v>1647</v>
      </c>
      <c r="C543" s="832" t="s">
        <v>1714</v>
      </c>
      <c r="D543" s="832" t="s">
        <v>1752</v>
      </c>
      <c r="E543" s="832" t="s">
        <v>1753</v>
      </c>
      <c r="F543" s="849">
        <v>8</v>
      </c>
      <c r="G543" s="849">
        <v>14096</v>
      </c>
      <c r="H543" s="849">
        <v>1.2873059360730594</v>
      </c>
      <c r="I543" s="849">
        <v>1762</v>
      </c>
      <c r="J543" s="849">
        <v>6</v>
      </c>
      <c r="K543" s="849">
        <v>10950</v>
      </c>
      <c r="L543" s="849">
        <v>1</v>
      </c>
      <c r="M543" s="849">
        <v>1825</v>
      </c>
      <c r="N543" s="849">
        <v>15</v>
      </c>
      <c r="O543" s="849">
        <v>27375</v>
      </c>
      <c r="P543" s="837">
        <v>2.5</v>
      </c>
      <c r="Q543" s="850">
        <v>1825</v>
      </c>
    </row>
    <row r="544" spans="1:17" ht="14.4" customHeight="1" x14ac:dyDescent="0.3">
      <c r="A544" s="831" t="s">
        <v>1900</v>
      </c>
      <c r="B544" s="832" t="s">
        <v>1647</v>
      </c>
      <c r="C544" s="832" t="s">
        <v>1714</v>
      </c>
      <c r="D544" s="832" t="s">
        <v>1754</v>
      </c>
      <c r="E544" s="832" t="s">
        <v>1755</v>
      </c>
      <c r="F544" s="849"/>
      <c r="G544" s="849"/>
      <c r="H544" s="849"/>
      <c r="I544" s="849"/>
      <c r="J544" s="849">
        <v>2</v>
      </c>
      <c r="K544" s="849">
        <v>858</v>
      </c>
      <c r="L544" s="849">
        <v>1</v>
      </c>
      <c r="M544" s="849">
        <v>429</v>
      </c>
      <c r="N544" s="849">
        <v>8</v>
      </c>
      <c r="O544" s="849">
        <v>3432</v>
      </c>
      <c r="P544" s="837">
        <v>4</v>
      </c>
      <c r="Q544" s="850">
        <v>429</v>
      </c>
    </row>
    <row r="545" spans="1:17" ht="14.4" customHeight="1" x14ac:dyDescent="0.3">
      <c r="A545" s="831" t="s">
        <v>1900</v>
      </c>
      <c r="B545" s="832" t="s">
        <v>1647</v>
      </c>
      <c r="C545" s="832" t="s">
        <v>1714</v>
      </c>
      <c r="D545" s="832" t="s">
        <v>1822</v>
      </c>
      <c r="E545" s="832" t="s">
        <v>1823</v>
      </c>
      <c r="F545" s="849">
        <v>52</v>
      </c>
      <c r="G545" s="849">
        <v>745680</v>
      </c>
      <c r="H545" s="849">
        <v>1.1174986062738657</v>
      </c>
      <c r="I545" s="849">
        <v>14340</v>
      </c>
      <c r="J545" s="849">
        <v>46</v>
      </c>
      <c r="K545" s="849">
        <v>667276</v>
      </c>
      <c r="L545" s="849">
        <v>1</v>
      </c>
      <c r="M545" s="849">
        <v>14506</v>
      </c>
      <c r="N545" s="849">
        <v>71</v>
      </c>
      <c r="O545" s="849">
        <v>1029997</v>
      </c>
      <c r="P545" s="837">
        <v>1.5435846636174537</v>
      </c>
      <c r="Q545" s="850">
        <v>14507</v>
      </c>
    </row>
    <row r="546" spans="1:17" ht="14.4" customHeight="1" x14ac:dyDescent="0.3">
      <c r="A546" s="831" t="s">
        <v>1900</v>
      </c>
      <c r="B546" s="832" t="s">
        <v>1647</v>
      </c>
      <c r="C546" s="832" t="s">
        <v>1714</v>
      </c>
      <c r="D546" s="832" t="s">
        <v>1764</v>
      </c>
      <c r="E546" s="832" t="s">
        <v>1765</v>
      </c>
      <c r="F546" s="849"/>
      <c r="G546" s="849"/>
      <c r="H546" s="849"/>
      <c r="I546" s="849"/>
      <c r="J546" s="849">
        <v>1</v>
      </c>
      <c r="K546" s="849">
        <v>609</v>
      </c>
      <c r="L546" s="849">
        <v>1</v>
      </c>
      <c r="M546" s="849">
        <v>609</v>
      </c>
      <c r="N546" s="849">
        <v>3</v>
      </c>
      <c r="O546" s="849">
        <v>1830</v>
      </c>
      <c r="P546" s="837">
        <v>3.0049261083743843</v>
      </c>
      <c r="Q546" s="850">
        <v>610</v>
      </c>
    </row>
    <row r="547" spans="1:17" ht="14.4" customHeight="1" x14ac:dyDescent="0.3">
      <c r="A547" s="831" t="s">
        <v>1900</v>
      </c>
      <c r="B547" s="832" t="s">
        <v>1647</v>
      </c>
      <c r="C547" s="832" t="s">
        <v>1714</v>
      </c>
      <c r="D547" s="832" t="s">
        <v>1774</v>
      </c>
      <c r="E547" s="832" t="s">
        <v>1775</v>
      </c>
      <c r="F547" s="849">
        <v>4</v>
      </c>
      <c r="G547" s="849">
        <v>1960</v>
      </c>
      <c r="H547" s="849">
        <v>1.925343811394892</v>
      </c>
      <c r="I547" s="849">
        <v>490</v>
      </c>
      <c r="J547" s="849">
        <v>2</v>
      </c>
      <c r="K547" s="849">
        <v>1018</v>
      </c>
      <c r="L547" s="849">
        <v>1</v>
      </c>
      <c r="M547" s="849">
        <v>509</v>
      </c>
      <c r="N547" s="849">
        <v>2</v>
      </c>
      <c r="O547" s="849">
        <v>1018</v>
      </c>
      <c r="P547" s="837">
        <v>1</v>
      </c>
      <c r="Q547" s="850">
        <v>509</v>
      </c>
    </row>
    <row r="548" spans="1:17" ht="14.4" customHeight="1" x14ac:dyDescent="0.3">
      <c r="A548" s="831" t="s">
        <v>1900</v>
      </c>
      <c r="B548" s="832" t="s">
        <v>1647</v>
      </c>
      <c r="C548" s="832" t="s">
        <v>1714</v>
      </c>
      <c r="D548" s="832" t="s">
        <v>1778</v>
      </c>
      <c r="E548" s="832" t="s">
        <v>1779</v>
      </c>
      <c r="F548" s="849">
        <v>3</v>
      </c>
      <c r="G548" s="849">
        <v>7653</v>
      </c>
      <c r="H548" s="849">
        <v>2.8933837429111531</v>
      </c>
      <c r="I548" s="849">
        <v>2551</v>
      </c>
      <c r="J548" s="849">
        <v>1</v>
      </c>
      <c r="K548" s="849">
        <v>2645</v>
      </c>
      <c r="L548" s="849">
        <v>1</v>
      </c>
      <c r="M548" s="849">
        <v>2645</v>
      </c>
      <c r="N548" s="849">
        <v>2</v>
      </c>
      <c r="O548" s="849">
        <v>5292</v>
      </c>
      <c r="P548" s="837">
        <v>2.0007561436672967</v>
      </c>
      <c r="Q548" s="850">
        <v>2646</v>
      </c>
    </row>
    <row r="549" spans="1:17" ht="14.4" customHeight="1" x14ac:dyDescent="0.3">
      <c r="A549" s="831" t="s">
        <v>1900</v>
      </c>
      <c r="B549" s="832" t="s">
        <v>1647</v>
      </c>
      <c r="C549" s="832" t="s">
        <v>1714</v>
      </c>
      <c r="D549" s="832" t="s">
        <v>1796</v>
      </c>
      <c r="E549" s="832" t="s">
        <v>1797</v>
      </c>
      <c r="F549" s="849"/>
      <c r="G549" s="849"/>
      <c r="H549" s="849"/>
      <c r="I549" s="849"/>
      <c r="J549" s="849">
        <v>1</v>
      </c>
      <c r="K549" s="849">
        <v>718</v>
      </c>
      <c r="L549" s="849">
        <v>1</v>
      </c>
      <c r="M549" s="849">
        <v>718</v>
      </c>
      <c r="N549" s="849"/>
      <c r="O549" s="849"/>
      <c r="P549" s="837"/>
      <c r="Q549" s="850"/>
    </row>
    <row r="550" spans="1:17" ht="14.4" customHeight="1" x14ac:dyDescent="0.3">
      <c r="A550" s="831" t="s">
        <v>1901</v>
      </c>
      <c r="B550" s="832" t="s">
        <v>1647</v>
      </c>
      <c r="C550" s="832" t="s">
        <v>1648</v>
      </c>
      <c r="D550" s="832" t="s">
        <v>1808</v>
      </c>
      <c r="E550" s="832" t="s">
        <v>759</v>
      </c>
      <c r="F550" s="849"/>
      <c r="G550" s="849"/>
      <c r="H550" s="849"/>
      <c r="I550" s="849"/>
      <c r="J550" s="849">
        <v>0.5</v>
      </c>
      <c r="K550" s="849">
        <v>885.4</v>
      </c>
      <c r="L550" s="849">
        <v>1</v>
      </c>
      <c r="M550" s="849">
        <v>1770.8</v>
      </c>
      <c r="N550" s="849"/>
      <c r="O550" s="849"/>
      <c r="P550" s="837"/>
      <c r="Q550" s="850"/>
    </row>
    <row r="551" spans="1:17" ht="14.4" customHeight="1" x14ac:dyDescent="0.3">
      <c r="A551" s="831" t="s">
        <v>1901</v>
      </c>
      <c r="B551" s="832" t="s">
        <v>1647</v>
      </c>
      <c r="C551" s="832" t="s">
        <v>1648</v>
      </c>
      <c r="D551" s="832" t="s">
        <v>1809</v>
      </c>
      <c r="E551" s="832" t="s">
        <v>757</v>
      </c>
      <c r="F551" s="849"/>
      <c r="G551" s="849"/>
      <c r="H551" s="849"/>
      <c r="I551" s="849"/>
      <c r="J551" s="849">
        <v>0.05</v>
      </c>
      <c r="K551" s="849">
        <v>45.19</v>
      </c>
      <c r="L551" s="849">
        <v>1</v>
      </c>
      <c r="M551" s="849">
        <v>903.8</v>
      </c>
      <c r="N551" s="849"/>
      <c r="O551" s="849"/>
      <c r="P551" s="837"/>
      <c r="Q551" s="850"/>
    </row>
    <row r="552" spans="1:17" ht="14.4" customHeight="1" x14ac:dyDescent="0.3">
      <c r="A552" s="831" t="s">
        <v>1901</v>
      </c>
      <c r="B552" s="832" t="s">
        <v>1647</v>
      </c>
      <c r="C552" s="832" t="s">
        <v>1651</v>
      </c>
      <c r="D552" s="832" t="s">
        <v>1663</v>
      </c>
      <c r="E552" s="832" t="s">
        <v>1664</v>
      </c>
      <c r="F552" s="849">
        <v>2653</v>
      </c>
      <c r="G552" s="849">
        <v>15493.52</v>
      </c>
      <c r="H552" s="849">
        <v>1.532132364356992</v>
      </c>
      <c r="I552" s="849">
        <v>5.84</v>
      </c>
      <c r="J552" s="849">
        <v>1683</v>
      </c>
      <c r="K552" s="849">
        <v>10112.39</v>
      </c>
      <c r="L552" s="849">
        <v>1</v>
      </c>
      <c r="M552" s="849">
        <v>6.0085502079619726</v>
      </c>
      <c r="N552" s="849">
        <v>1630</v>
      </c>
      <c r="O552" s="849">
        <v>8622.7000000000007</v>
      </c>
      <c r="P552" s="837">
        <v>0.85268665468796212</v>
      </c>
      <c r="Q552" s="850">
        <v>5.29</v>
      </c>
    </row>
    <row r="553" spans="1:17" ht="14.4" customHeight="1" x14ac:dyDescent="0.3">
      <c r="A553" s="831" t="s">
        <v>1901</v>
      </c>
      <c r="B553" s="832" t="s">
        <v>1647</v>
      </c>
      <c r="C553" s="832" t="s">
        <v>1651</v>
      </c>
      <c r="D553" s="832" t="s">
        <v>1667</v>
      </c>
      <c r="E553" s="832" t="s">
        <v>1668</v>
      </c>
      <c r="F553" s="849"/>
      <c r="G553" s="849"/>
      <c r="H553" s="849"/>
      <c r="I553" s="849"/>
      <c r="J553" s="849"/>
      <c r="K553" s="849"/>
      <c r="L553" s="849"/>
      <c r="M553" s="849"/>
      <c r="N553" s="849">
        <v>450</v>
      </c>
      <c r="O553" s="849">
        <v>4131</v>
      </c>
      <c r="P553" s="837"/>
      <c r="Q553" s="850">
        <v>9.18</v>
      </c>
    </row>
    <row r="554" spans="1:17" ht="14.4" customHeight="1" x14ac:dyDescent="0.3">
      <c r="A554" s="831" t="s">
        <v>1901</v>
      </c>
      <c r="B554" s="832" t="s">
        <v>1647</v>
      </c>
      <c r="C554" s="832" t="s">
        <v>1651</v>
      </c>
      <c r="D554" s="832" t="s">
        <v>1810</v>
      </c>
      <c r="E554" s="832" t="s">
        <v>1811</v>
      </c>
      <c r="F554" s="849"/>
      <c r="G554" s="849"/>
      <c r="H554" s="849"/>
      <c r="I554" s="849"/>
      <c r="J554" s="849">
        <v>305</v>
      </c>
      <c r="K554" s="849">
        <v>10068.049999999999</v>
      </c>
      <c r="L554" s="849">
        <v>1</v>
      </c>
      <c r="M554" s="849">
        <v>33.01</v>
      </c>
      <c r="N554" s="849"/>
      <c r="O554" s="849"/>
      <c r="P554" s="837"/>
      <c r="Q554" s="850"/>
    </row>
    <row r="555" spans="1:17" ht="14.4" customHeight="1" x14ac:dyDescent="0.3">
      <c r="A555" s="831" t="s">
        <v>1901</v>
      </c>
      <c r="B555" s="832" t="s">
        <v>1647</v>
      </c>
      <c r="C555" s="832" t="s">
        <v>1714</v>
      </c>
      <c r="D555" s="832" t="s">
        <v>1717</v>
      </c>
      <c r="E555" s="832" t="s">
        <v>1718</v>
      </c>
      <c r="F555" s="849"/>
      <c r="G555" s="849"/>
      <c r="H555" s="849"/>
      <c r="I555" s="849"/>
      <c r="J555" s="849"/>
      <c r="K555" s="849"/>
      <c r="L555" s="849"/>
      <c r="M555" s="849"/>
      <c r="N555" s="849">
        <v>1</v>
      </c>
      <c r="O555" s="849">
        <v>444</v>
      </c>
      <c r="P555" s="837"/>
      <c r="Q555" s="850">
        <v>444</v>
      </c>
    </row>
    <row r="556" spans="1:17" ht="14.4" customHeight="1" x14ac:dyDescent="0.3">
      <c r="A556" s="831" t="s">
        <v>1901</v>
      </c>
      <c r="B556" s="832" t="s">
        <v>1647</v>
      </c>
      <c r="C556" s="832" t="s">
        <v>1714</v>
      </c>
      <c r="D556" s="832" t="s">
        <v>1725</v>
      </c>
      <c r="E556" s="832" t="s">
        <v>1726</v>
      </c>
      <c r="F556" s="849"/>
      <c r="G556" s="849"/>
      <c r="H556" s="849"/>
      <c r="I556" s="849"/>
      <c r="J556" s="849"/>
      <c r="K556" s="849"/>
      <c r="L556" s="849"/>
      <c r="M556" s="849"/>
      <c r="N556" s="849">
        <v>1</v>
      </c>
      <c r="O556" s="849">
        <v>1422</v>
      </c>
      <c r="P556" s="837"/>
      <c r="Q556" s="850">
        <v>1422</v>
      </c>
    </row>
    <row r="557" spans="1:17" ht="14.4" customHeight="1" x14ac:dyDescent="0.3">
      <c r="A557" s="831" t="s">
        <v>1901</v>
      </c>
      <c r="B557" s="832" t="s">
        <v>1647</v>
      </c>
      <c r="C557" s="832" t="s">
        <v>1714</v>
      </c>
      <c r="D557" s="832" t="s">
        <v>1752</v>
      </c>
      <c r="E557" s="832" t="s">
        <v>1753</v>
      </c>
      <c r="F557" s="849">
        <v>7</v>
      </c>
      <c r="G557" s="849">
        <v>12334</v>
      </c>
      <c r="H557" s="849">
        <v>1.3516712328767124</v>
      </c>
      <c r="I557" s="849">
        <v>1762</v>
      </c>
      <c r="J557" s="849">
        <v>5</v>
      </c>
      <c r="K557" s="849">
        <v>9125</v>
      </c>
      <c r="L557" s="849">
        <v>1</v>
      </c>
      <c r="M557" s="849">
        <v>1825</v>
      </c>
      <c r="N557" s="849">
        <v>5</v>
      </c>
      <c r="O557" s="849">
        <v>9125</v>
      </c>
      <c r="P557" s="837">
        <v>1</v>
      </c>
      <c r="Q557" s="850">
        <v>1825</v>
      </c>
    </row>
    <row r="558" spans="1:17" ht="14.4" customHeight="1" x14ac:dyDescent="0.3">
      <c r="A558" s="831" t="s">
        <v>1901</v>
      </c>
      <c r="B558" s="832" t="s">
        <v>1647</v>
      </c>
      <c r="C558" s="832" t="s">
        <v>1714</v>
      </c>
      <c r="D558" s="832" t="s">
        <v>1754</v>
      </c>
      <c r="E558" s="832" t="s">
        <v>1755</v>
      </c>
      <c r="F558" s="849">
        <v>7</v>
      </c>
      <c r="G558" s="849">
        <v>2891</v>
      </c>
      <c r="H558" s="849">
        <v>1.3477855477855478</v>
      </c>
      <c r="I558" s="849">
        <v>413</v>
      </c>
      <c r="J558" s="849">
        <v>5</v>
      </c>
      <c r="K558" s="849">
        <v>2145</v>
      </c>
      <c r="L558" s="849">
        <v>1</v>
      </c>
      <c r="M558" s="849">
        <v>429</v>
      </c>
      <c r="N558" s="849">
        <v>5</v>
      </c>
      <c r="O558" s="849">
        <v>2145</v>
      </c>
      <c r="P558" s="837">
        <v>1</v>
      </c>
      <c r="Q558" s="850">
        <v>429</v>
      </c>
    </row>
    <row r="559" spans="1:17" ht="14.4" customHeight="1" x14ac:dyDescent="0.3">
      <c r="A559" s="831" t="s">
        <v>1901</v>
      </c>
      <c r="B559" s="832" t="s">
        <v>1647</v>
      </c>
      <c r="C559" s="832" t="s">
        <v>1714</v>
      </c>
      <c r="D559" s="832" t="s">
        <v>1822</v>
      </c>
      <c r="E559" s="832" t="s">
        <v>1823</v>
      </c>
      <c r="F559" s="849"/>
      <c r="G559" s="849"/>
      <c r="H559" s="849"/>
      <c r="I559" s="849"/>
      <c r="J559" s="849">
        <v>1</v>
      </c>
      <c r="K559" s="849">
        <v>14506</v>
      </c>
      <c r="L559" s="849">
        <v>1</v>
      </c>
      <c r="M559" s="849">
        <v>14506</v>
      </c>
      <c r="N559" s="849"/>
      <c r="O559" s="849"/>
      <c r="P559" s="837"/>
      <c r="Q559" s="850"/>
    </row>
    <row r="560" spans="1:17" ht="14.4" customHeight="1" x14ac:dyDescent="0.3">
      <c r="A560" s="831" t="s">
        <v>1902</v>
      </c>
      <c r="B560" s="832" t="s">
        <v>1647</v>
      </c>
      <c r="C560" s="832" t="s">
        <v>1651</v>
      </c>
      <c r="D560" s="832" t="s">
        <v>1699</v>
      </c>
      <c r="E560" s="832" t="s">
        <v>1700</v>
      </c>
      <c r="F560" s="849"/>
      <c r="G560" s="849"/>
      <c r="H560" s="849"/>
      <c r="I560" s="849"/>
      <c r="J560" s="849">
        <v>100</v>
      </c>
      <c r="K560" s="849">
        <v>2017</v>
      </c>
      <c r="L560" s="849">
        <v>1</v>
      </c>
      <c r="M560" s="849">
        <v>20.170000000000002</v>
      </c>
      <c r="N560" s="849">
        <v>134</v>
      </c>
      <c r="O560" s="849">
        <v>2737.56</v>
      </c>
      <c r="P560" s="837">
        <v>1.357243430837878</v>
      </c>
      <c r="Q560" s="850">
        <v>20.429552238805968</v>
      </c>
    </row>
    <row r="561" spans="1:17" ht="14.4" customHeight="1" x14ac:dyDescent="0.3">
      <c r="A561" s="831" t="s">
        <v>1902</v>
      </c>
      <c r="B561" s="832" t="s">
        <v>1647</v>
      </c>
      <c r="C561" s="832" t="s">
        <v>1651</v>
      </c>
      <c r="D561" s="832" t="s">
        <v>1903</v>
      </c>
      <c r="E561" s="832" t="s">
        <v>1904</v>
      </c>
      <c r="F561" s="849"/>
      <c r="G561" s="849"/>
      <c r="H561" s="849"/>
      <c r="I561" s="849"/>
      <c r="J561" s="849"/>
      <c r="K561" s="849"/>
      <c r="L561" s="849"/>
      <c r="M561" s="849"/>
      <c r="N561" s="849">
        <v>300</v>
      </c>
      <c r="O561" s="849">
        <v>2562</v>
      </c>
      <c r="P561" s="837"/>
      <c r="Q561" s="850">
        <v>8.5399999999999991</v>
      </c>
    </row>
    <row r="562" spans="1:17" ht="14.4" customHeight="1" x14ac:dyDescent="0.3">
      <c r="A562" s="831" t="s">
        <v>1902</v>
      </c>
      <c r="B562" s="832" t="s">
        <v>1647</v>
      </c>
      <c r="C562" s="832" t="s">
        <v>1714</v>
      </c>
      <c r="D562" s="832" t="s">
        <v>1748</v>
      </c>
      <c r="E562" s="832" t="s">
        <v>1749</v>
      </c>
      <c r="F562" s="849"/>
      <c r="G562" s="849"/>
      <c r="H562" s="849"/>
      <c r="I562" s="849"/>
      <c r="J562" s="849"/>
      <c r="K562" s="849"/>
      <c r="L562" s="849"/>
      <c r="M562" s="849"/>
      <c r="N562" s="849">
        <v>1</v>
      </c>
      <c r="O562" s="849">
        <v>717</v>
      </c>
      <c r="P562" s="837"/>
      <c r="Q562" s="850">
        <v>717</v>
      </c>
    </row>
    <row r="563" spans="1:17" ht="14.4" customHeight="1" x14ac:dyDescent="0.3">
      <c r="A563" s="831" t="s">
        <v>1902</v>
      </c>
      <c r="B563" s="832" t="s">
        <v>1647</v>
      </c>
      <c r="C563" s="832" t="s">
        <v>1714</v>
      </c>
      <c r="D563" s="832" t="s">
        <v>1750</v>
      </c>
      <c r="E563" s="832" t="s">
        <v>1751</v>
      </c>
      <c r="F563" s="849"/>
      <c r="G563" s="849"/>
      <c r="H563" s="849"/>
      <c r="I563" s="849"/>
      <c r="J563" s="849"/>
      <c r="K563" s="849"/>
      <c r="L563" s="849"/>
      <c r="M563" s="849"/>
      <c r="N563" s="849">
        <v>1</v>
      </c>
      <c r="O563" s="849">
        <v>2638</v>
      </c>
      <c r="P563" s="837"/>
      <c r="Q563" s="850">
        <v>2638</v>
      </c>
    </row>
    <row r="564" spans="1:17" ht="14.4" customHeight="1" x14ac:dyDescent="0.3">
      <c r="A564" s="831" t="s">
        <v>1902</v>
      </c>
      <c r="B564" s="832" t="s">
        <v>1647</v>
      </c>
      <c r="C564" s="832" t="s">
        <v>1714</v>
      </c>
      <c r="D564" s="832" t="s">
        <v>1752</v>
      </c>
      <c r="E564" s="832" t="s">
        <v>1753</v>
      </c>
      <c r="F564" s="849"/>
      <c r="G564" s="849"/>
      <c r="H564" s="849"/>
      <c r="I564" s="849"/>
      <c r="J564" s="849"/>
      <c r="K564" s="849"/>
      <c r="L564" s="849"/>
      <c r="M564" s="849"/>
      <c r="N564" s="849">
        <v>2</v>
      </c>
      <c r="O564" s="849">
        <v>3650</v>
      </c>
      <c r="P564" s="837"/>
      <c r="Q564" s="850">
        <v>1825</v>
      </c>
    </row>
    <row r="565" spans="1:17" ht="14.4" customHeight="1" x14ac:dyDescent="0.3">
      <c r="A565" s="831" t="s">
        <v>1902</v>
      </c>
      <c r="B565" s="832" t="s">
        <v>1647</v>
      </c>
      <c r="C565" s="832" t="s">
        <v>1714</v>
      </c>
      <c r="D565" s="832" t="s">
        <v>1754</v>
      </c>
      <c r="E565" s="832" t="s">
        <v>1755</v>
      </c>
      <c r="F565" s="849"/>
      <c r="G565" s="849"/>
      <c r="H565" s="849"/>
      <c r="I565" s="849"/>
      <c r="J565" s="849"/>
      <c r="K565" s="849"/>
      <c r="L565" s="849"/>
      <c r="M565" s="849"/>
      <c r="N565" s="849">
        <v>1</v>
      </c>
      <c r="O565" s="849">
        <v>429</v>
      </c>
      <c r="P565" s="837"/>
      <c r="Q565" s="850">
        <v>429</v>
      </c>
    </row>
    <row r="566" spans="1:17" ht="14.4" customHeight="1" x14ac:dyDescent="0.3">
      <c r="A566" s="831" t="s">
        <v>1902</v>
      </c>
      <c r="B566" s="832" t="s">
        <v>1647</v>
      </c>
      <c r="C566" s="832" t="s">
        <v>1714</v>
      </c>
      <c r="D566" s="832" t="s">
        <v>1756</v>
      </c>
      <c r="E566" s="832" t="s">
        <v>1757</v>
      </c>
      <c r="F566" s="849"/>
      <c r="G566" s="849"/>
      <c r="H566" s="849"/>
      <c r="I566" s="849"/>
      <c r="J566" s="849">
        <v>2</v>
      </c>
      <c r="K566" s="849">
        <v>7036</v>
      </c>
      <c r="L566" s="849">
        <v>1</v>
      </c>
      <c r="M566" s="849">
        <v>3518</v>
      </c>
      <c r="N566" s="849">
        <v>1</v>
      </c>
      <c r="O566" s="849">
        <v>3520</v>
      </c>
      <c r="P566" s="837">
        <v>0.50028425241614549</v>
      </c>
      <c r="Q566" s="850">
        <v>3520</v>
      </c>
    </row>
    <row r="567" spans="1:17" ht="14.4" customHeight="1" thickBot="1" x14ac:dyDescent="0.35">
      <c r="A567" s="839" t="s">
        <v>1902</v>
      </c>
      <c r="B567" s="840" t="s">
        <v>1647</v>
      </c>
      <c r="C567" s="840" t="s">
        <v>1714</v>
      </c>
      <c r="D567" s="840" t="s">
        <v>1792</v>
      </c>
      <c r="E567" s="840" t="s">
        <v>1793</v>
      </c>
      <c r="F567" s="851"/>
      <c r="G567" s="851"/>
      <c r="H567" s="851"/>
      <c r="I567" s="851"/>
      <c r="J567" s="851"/>
      <c r="K567" s="851"/>
      <c r="L567" s="851"/>
      <c r="M567" s="851"/>
      <c r="N567" s="851">
        <v>1</v>
      </c>
      <c r="O567" s="851">
        <v>1691</v>
      </c>
      <c r="P567" s="845"/>
      <c r="Q567" s="852">
        <v>1691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329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2016</v>
      </c>
      <c r="D4" s="125">
        <v>2017</v>
      </c>
      <c r="E4" s="418" t="s">
        <v>281</v>
      </c>
      <c r="F4" s="419" t="s">
        <v>2</v>
      </c>
      <c r="G4" s="124">
        <v>2015</v>
      </c>
      <c r="H4" s="125">
        <v>2016</v>
      </c>
      <c r="I4" s="125">
        <v>2017</v>
      </c>
      <c r="J4" s="125" t="s">
        <v>281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292</v>
      </c>
      <c r="Q4" s="128" t="s">
        <v>293</v>
      </c>
    </row>
    <row r="5" spans="1:17" ht="14.4" hidden="1" customHeight="1" outlineLevel="1" x14ac:dyDescent="0.3">
      <c r="A5" s="440" t="s">
        <v>167</v>
      </c>
      <c r="B5" s="119">
        <v>84.39</v>
      </c>
      <c r="C5" s="114">
        <v>90.783000000000001</v>
      </c>
      <c r="D5" s="114">
        <v>97.289000000000001</v>
      </c>
      <c r="E5" s="424">
        <f>IF(OR(D5=0,B5=0),"",D5/B5)</f>
        <v>1.1528498637279299</v>
      </c>
      <c r="F5" s="129">
        <f>IF(OR(D5=0,C5=0),"",D5/C5)</f>
        <v>1.0716653999096748</v>
      </c>
      <c r="G5" s="130">
        <v>124</v>
      </c>
      <c r="H5" s="114">
        <v>133</v>
      </c>
      <c r="I5" s="114">
        <v>130</v>
      </c>
      <c r="J5" s="424">
        <f>IF(OR(I5=0,G5=0),"",I5/G5)</f>
        <v>1.0483870967741935</v>
      </c>
      <c r="K5" s="131">
        <f>IF(OR(I5=0,H5=0),"",I5/H5)</f>
        <v>0.97744360902255634</v>
      </c>
      <c r="L5" s="121"/>
      <c r="M5" s="121"/>
      <c r="N5" s="7">
        <f>D5-C5</f>
        <v>6.5060000000000002</v>
      </c>
      <c r="O5" s="8">
        <f>I5-H5</f>
        <v>-3</v>
      </c>
      <c r="P5" s="7">
        <f>D5-B5</f>
        <v>12.899000000000001</v>
      </c>
      <c r="Q5" s="8">
        <f>I5-G5</f>
        <v>6</v>
      </c>
    </row>
    <row r="6" spans="1:17" ht="14.4" hidden="1" customHeight="1" outlineLevel="1" x14ac:dyDescent="0.3">
      <c r="A6" s="441" t="s">
        <v>168</v>
      </c>
      <c r="B6" s="120">
        <v>20.594999999999999</v>
      </c>
      <c r="C6" s="113">
        <v>23.785</v>
      </c>
      <c r="D6" s="113">
        <v>10.522</v>
      </c>
      <c r="E6" s="424">
        <f t="shared" ref="E6:E12" si="0">IF(OR(D6=0,B6=0),"",D6/B6)</f>
        <v>0.51090070405438215</v>
      </c>
      <c r="F6" s="129">
        <f t="shared" ref="F6:F12" si="1">IF(OR(D6=0,C6=0),"",D6/C6)</f>
        <v>0.44237965104057181</v>
      </c>
      <c r="G6" s="133">
        <v>26</v>
      </c>
      <c r="H6" s="113">
        <v>35</v>
      </c>
      <c r="I6" s="113">
        <v>26</v>
      </c>
      <c r="J6" s="425">
        <f t="shared" ref="J6:J12" si="2">IF(OR(I6=0,G6=0),"",I6/G6)</f>
        <v>1</v>
      </c>
      <c r="K6" s="134">
        <f t="shared" ref="K6:K12" si="3">IF(OR(I6=0,H6=0),"",I6/H6)</f>
        <v>0.74285714285714288</v>
      </c>
      <c r="L6" s="121"/>
      <c r="M6" s="121"/>
      <c r="N6" s="5">
        <f t="shared" ref="N6:N13" si="4">D6-C6</f>
        <v>-13.263</v>
      </c>
      <c r="O6" s="6">
        <f t="shared" ref="O6:O13" si="5">I6-H6</f>
        <v>-9</v>
      </c>
      <c r="P6" s="5">
        <f t="shared" ref="P6:P13" si="6">D6-B6</f>
        <v>-10.072999999999999</v>
      </c>
      <c r="Q6" s="6">
        <f t="shared" ref="Q6:Q13" si="7">I6-G6</f>
        <v>0</v>
      </c>
    </row>
    <row r="7" spans="1:17" ht="14.4" hidden="1" customHeight="1" outlineLevel="1" x14ac:dyDescent="0.3">
      <c r="A7" s="441" t="s">
        <v>169</v>
      </c>
      <c r="B7" s="120">
        <v>71.242999999999995</v>
      </c>
      <c r="C7" s="113">
        <v>69.043000000000006</v>
      </c>
      <c r="D7" s="113">
        <v>62.725000000000001</v>
      </c>
      <c r="E7" s="424">
        <f t="shared" si="0"/>
        <v>0.88043737630363694</v>
      </c>
      <c r="F7" s="129">
        <f t="shared" si="1"/>
        <v>0.90849180945208052</v>
      </c>
      <c r="G7" s="133">
        <v>92</v>
      </c>
      <c r="H7" s="113">
        <v>82</v>
      </c>
      <c r="I7" s="113">
        <v>79</v>
      </c>
      <c r="J7" s="425">
        <f t="shared" si="2"/>
        <v>0.85869565217391308</v>
      </c>
      <c r="K7" s="134">
        <f t="shared" si="3"/>
        <v>0.96341463414634143</v>
      </c>
      <c r="L7" s="121"/>
      <c r="M7" s="121"/>
      <c r="N7" s="5">
        <f t="shared" si="4"/>
        <v>-6.3180000000000049</v>
      </c>
      <c r="O7" s="6">
        <f t="shared" si="5"/>
        <v>-3</v>
      </c>
      <c r="P7" s="5">
        <f t="shared" si="6"/>
        <v>-8.5179999999999936</v>
      </c>
      <c r="Q7" s="6">
        <f t="shared" si="7"/>
        <v>-13</v>
      </c>
    </row>
    <row r="8" spans="1:17" ht="14.4" hidden="1" customHeight="1" outlineLevel="1" x14ac:dyDescent="0.3">
      <c r="A8" s="441" t="s">
        <v>170</v>
      </c>
      <c r="B8" s="120">
        <v>16.988</v>
      </c>
      <c r="C8" s="113">
        <v>13.843999999999999</v>
      </c>
      <c r="D8" s="113">
        <v>7.484</v>
      </c>
      <c r="E8" s="424">
        <f t="shared" si="0"/>
        <v>0.44054626795384977</v>
      </c>
      <c r="F8" s="129">
        <f t="shared" si="1"/>
        <v>0.54059520369835312</v>
      </c>
      <c r="G8" s="133">
        <v>19</v>
      </c>
      <c r="H8" s="113">
        <v>19</v>
      </c>
      <c r="I8" s="113">
        <v>10</v>
      </c>
      <c r="J8" s="425">
        <f t="shared" si="2"/>
        <v>0.52631578947368418</v>
      </c>
      <c r="K8" s="134">
        <f t="shared" si="3"/>
        <v>0.52631578947368418</v>
      </c>
      <c r="L8" s="121"/>
      <c r="M8" s="121"/>
      <c r="N8" s="5">
        <f t="shared" si="4"/>
        <v>-6.3599999999999994</v>
      </c>
      <c r="O8" s="6">
        <f t="shared" si="5"/>
        <v>-9</v>
      </c>
      <c r="P8" s="5">
        <f t="shared" si="6"/>
        <v>-9.5039999999999996</v>
      </c>
      <c r="Q8" s="6">
        <f t="shared" si="7"/>
        <v>-9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30.77</v>
      </c>
      <c r="C10" s="113">
        <v>35.290999999999997</v>
      </c>
      <c r="D10" s="113">
        <v>29.338999999999999</v>
      </c>
      <c r="E10" s="424">
        <f t="shared" si="0"/>
        <v>0.95349366265843349</v>
      </c>
      <c r="F10" s="129">
        <f t="shared" si="1"/>
        <v>0.83134510215069002</v>
      </c>
      <c r="G10" s="133">
        <v>38</v>
      </c>
      <c r="H10" s="113">
        <v>42</v>
      </c>
      <c r="I10" s="113">
        <v>45</v>
      </c>
      <c r="J10" s="425">
        <f t="shared" si="2"/>
        <v>1.1842105263157894</v>
      </c>
      <c r="K10" s="134">
        <f t="shared" si="3"/>
        <v>1.0714285714285714</v>
      </c>
      <c r="L10" s="121"/>
      <c r="M10" s="121"/>
      <c r="N10" s="5">
        <f t="shared" si="4"/>
        <v>-5.9519999999999982</v>
      </c>
      <c r="O10" s="6">
        <f t="shared" si="5"/>
        <v>3</v>
      </c>
      <c r="P10" s="5">
        <f t="shared" si="6"/>
        <v>-1.4310000000000009</v>
      </c>
      <c r="Q10" s="6">
        <f t="shared" si="7"/>
        <v>7</v>
      </c>
    </row>
    <row r="11" spans="1:17" ht="14.4" hidden="1" customHeight="1" outlineLevel="1" x14ac:dyDescent="0.3">
      <c r="A11" s="441" t="s">
        <v>173</v>
      </c>
      <c r="B11" s="120">
        <v>1.2410000000000001</v>
      </c>
      <c r="C11" s="113">
        <v>7.3010000000000002</v>
      </c>
      <c r="D11" s="113">
        <v>2.6539999999999999</v>
      </c>
      <c r="E11" s="424">
        <f t="shared" si="0"/>
        <v>2.1385979049153905</v>
      </c>
      <c r="F11" s="129">
        <f t="shared" si="1"/>
        <v>0.36351184769209693</v>
      </c>
      <c r="G11" s="133">
        <v>3</v>
      </c>
      <c r="H11" s="113">
        <v>7</v>
      </c>
      <c r="I11" s="113">
        <v>4</v>
      </c>
      <c r="J11" s="425">
        <f t="shared" si="2"/>
        <v>1.3333333333333333</v>
      </c>
      <c r="K11" s="134">
        <f t="shared" si="3"/>
        <v>0.5714285714285714</v>
      </c>
      <c r="L11" s="121"/>
      <c r="M11" s="121"/>
      <c r="N11" s="5">
        <f t="shared" si="4"/>
        <v>-4.6470000000000002</v>
      </c>
      <c r="O11" s="6">
        <f t="shared" si="5"/>
        <v>-3</v>
      </c>
      <c r="P11" s="5">
        <f t="shared" si="6"/>
        <v>1.4129999999999998</v>
      </c>
      <c r="Q11" s="6">
        <f t="shared" si="7"/>
        <v>1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0.93500000000000005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1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-0.93500000000000005</v>
      </c>
      <c r="O12" s="244">
        <f t="shared" si="5"/>
        <v>-1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225.22700000000003</v>
      </c>
      <c r="C13" s="116">
        <f>SUM(C5:C12)</f>
        <v>240.98199999999997</v>
      </c>
      <c r="D13" s="116">
        <f>SUM(D5:D12)</f>
        <v>210.01300000000001</v>
      </c>
      <c r="E13" s="420">
        <f>IF(OR(D13=0,B13=0),0,D13/B13)</f>
        <v>0.9324503722910662</v>
      </c>
      <c r="F13" s="135">
        <f>IF(OR(D13=0,C13=0),0,D13/C13)</f>
        <v>0.87148832692898237</v>
      </c>
      <c r="G13" s="136">
        <f>SUM(G5:G12)</f>
        <v>302</v>
      </c>
      <c r="H13" s="116">
        <f>SUM(H5:H12)</f>
        <v>319</v>
      </c>
      <c r="I13" s="116">
        <f>SUM(I5:I12)</f>
        <v>294</v>
      </c>
      <c r="J13" s="420">
        <f>IF(OR(I13=0,G13=0),0,I13/G13)</f>
        <v>0.97350993377483441</v>
      </c>
      <c r="K13" s="137">
        <f>IF(OR(I13=0,H13=0),0,I13/H13)</f>
        <v>0.92163009404388718</v>
      </c>
      <c r="L13" s="121"/>
      <c r="M13" s="121"/>
      <c r="N13" s="127">
        <f t="shared" si="4"/>
        <v>-30.968999999999966</v>
      </c>
      <c r="O13" s="138">
        <f t="shared" si="5"/>
        <v>-25</v>
      </c>
      <c r="P13" s="127">
        <f t="shared" si="6"/>
        <v>-15.214000000000027</v>
      </c>
      <c r="Q13" s="138">
        <f t="shared" si="7"/>
        <v>-8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282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2016</v>
      </c>
      <c r="D17" s="141">
        <v>2017</v>
      </c>
      <c r="E17" s="141" t="s">
        <v>281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281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292</v>
      </c>
      <c r="Q17" s="144" t="s">
        <v>293</v>
      </c>
    </row>
    <row r="18" spans="1:17" ht="14.4" hidden="1" customHeight="1" outlineLevel="1" x14ac:dyDescent="0.3">
      <c r="A18" s="440" t="s">
        <v>167</v>
      </c>
      <c r="B18" s="119">
        <v>84.39</v>
      </c>
      <c r="C18" s="114">
        <v>90.783000000000001</v>
      </c>
      <c r="D18" s="114">
        <v>97.289000000000001</v>
      </c>
      <c r="E18" s="424">
        <f>IF(OR(D18=0,B18=0),"",D18/B18)</f>
        <v>1.1528498637279299</v>
      </c>
      <c r="F18" s="129">
        <f>IF(OR(D18=0,C18=0),"",D18/C18)</f>
        <v>1.0716653999096748</v>
      </c>
      <c r="G18" s="119">
        <v>124</v>
      </c>
      <c r="H18" s="114">
        <v>133</v>
      </c>
      <c r="I18" s="114">
        <v>130</v>
      </c>
      <c r="J18" s="424">
        <f>IF(OR(I18=0,G18=0),"",I18/G18)</f>
        <v>1.0483870967741935</v>
      </c>
      <c r="K18" s="131">
        <f>IF(OR(I18=0,H18=0),"",I18/H18)</f>
        <v>0.97744360902255634</v>
      </c>
      <c r="L18" s="659">
        <v>0.91871999999999998</v>
      </c>
      <c r="M18" s="660"/>
      <c r="N18" s="145">
        <f t="shared" ref="N18:N26" si="8">D18-C18</f>
        <v>6.5060000000000002</v>
      </c>
      <c r="O18" s="146">
        <f t="shared" ref="O18:O26" si="9">I18-H18</f>
        <v>-3</v>
      </c>
      <c r="P18" s="145">
        <f t="shared" ref="P18:P26" si="10">D18-B18</f>
        <v>12.899000000000001</v>
      </c>
      <c r="Q18" s="146">
        <f t="shared" ref="Q18:Q26" si="11">I18-G18</f>
        <v>6</v>
      </c>
    </row>
    <row r="19" spans="1:17" ht="14.4" hidden="1" customHeight="1" outlineLevel="1" x14ac:dyDescent="0.3">
      <c r="A19" s="441" t="s">
        <v>168</v>
      </c>
      <c r="B19" s="120">
        <v>20.594999999999999</v>
      </c>
      <c r="C19" s="113">
        <v>23.785</v>
      </c>
      <c r="D19" s="113">
        <v>10.522</v>
      </c>
      <c r="E19" s="425">
        <f t="shared" ref="E19:E25" si="12">IF(OR(D19=0,B19=0),"",D19/B19)</f>
        <v>0.51090070405438215</v>
      </c>
      <c r="F19" s="132">
        <f t="shared" ref="F19:F25" si="13">IF(OR(D19=0,C19=0),"",D19/C19)</f>
        <v>0.44237965104057181</v>
      </c>
      <c r="G19" s="120">
        <v>26</v>
      </c>
      <c r="H19" s="113">
        <v>35</v>
      </c>
      <c r="I19" s="113">
        <v>26</v>
      </c>
      <c r="J19" s="425">
        <f t="shared" ref="J19:J25" si="14">IF(OR(I19=0,G19=0),"",I19/G19)</f>
        <v>1</v>
      </c>
      <c r="K19" s="134">
        <f t="shared" ref="K19:K25" si="15">IF(OR(I19=0,H19=0),"",I19/H19)</f>
        <v>0.74285714285714288</v>
      </c>
      <c r="L19" s="659">
        <v>0.99456</v>
      </c>
      <c r="M19" s="660"/>
      <c r="N19" s="147">
        <f t="shared" si="8"/>
        <v>-13.263</v>
      </c>
      <c r="O19" s="148">
        <f t="shared" si="9"/>
        <v>-9</v>
      </c>
      <c r="P19" s="147">
        <f t="shared" si="10"/>
        <v>-10.072999999999999</v>
      </c>
      <c r="Q19" s="148">
        <f t="shared" si="11"/>
        <v>0</v>
      </c>
    </row>
    <row r="20" spans="1:17" ht="14.4" hidden="1" customHeight="1" outlineLevel="1" x14ac:dyDescent="0.3">
      <c r="A20" s="441" t="s">
        <v>169</v>
      </c>
      <c r="B20" s="120">
        <v>71.242999999999995</v>
      </c>
      <c r="C20" s="113">
        <v>69.043000000000006</v>
      </c>
      <c r="D20" s="113">
        <v>62.725000000000001</v>
      </c>
      <c r="E20" s="425">
        <f t="shared" si="12"/>
        <v>0.88043737630363694</v>
      </c>
      <c r="F20" s="132">
        <f t="shared" si="13"/>
        <v>0.90849180945208052</v>
      </c>
      <c r="G20" s="120">
        <v>92</v>
      </c>
      <c r="H20" s="113">
        <v>82</v>
      </c>
      <c r="I20" s="113">
        <v>79</v>
      </c>
      <c r="J20" s="425">
        <f t="shared" si="14"/>
        <v>0.85869565217391308</v>
      </c>
      <c r="K20" s="134">
        <f t="shared" si="15"/>
        <v>0.96341463414634143</v>
      </c>
      <c r="L20" s="659">
        <v>0.96671999999999991</v>
      </c>
      <c r="M20" s="660"/>
      <c r="N20" s="147">
        <f t="shared" si="8"/>
        <v>-6.3180000000000049</v>
      </c>
      <c r="O20" s="148">
        <f t="shared" si="9"/>
        <v>-3</v>
      </c>
      <c r="P20" s="147">
        <f t="shared" si="10"/>
        <v>-8.5179999999999936</v>
      </c>
      <c r="Q20" s="148">
        <f t="shared" si="11"/>
        <v>-13</v>
      </c>
    </row>
    <row r="21" spans="1:17" ht="14.4" hidden="1" customHeight="1" outlineLevel="1" x14ac:dyDescent="0.3">
      <c r="A21" s="441" t="s">
        <v>170</v>
      </c>
      <c r="B21" s="120">
        <v>16.988</v>
      </c>
      <c r="C21" s="113">
        <v>13.843999999999999</v>
      </c>
      <c r="D21" s="113">
        <v>7.484</v>
      </c>
      <c r="E21" s="425">
        <f t="shared" si="12"/>
        <v>0.44054626795384977</v>
      </c>
      <c r="F21" s="132">
        <f t="shared" si="13"/>
        <v>0.54059520369835312</v>
      </c>
      <c r="G21" s="120">
        <v>19</v>
      </c>
      <c r="H21" s="113">
        <v>19</v>
      </c>
      <c r="I21" s="113">
        <v>10</v>
      </c>
      <c r="J21" s="425">
        <f t="shared" si="14"/>
        <v>0.52631578947368418</v>
      </c>
      <c r="K21" s="134">
        <f t="shared" si="15"/>
        <v>0.52631578947368418</v>
      </c>
      <c r="L21" s="659">
        <v>1.11744</v>
      </c>
      <c r="M21" s="660"/>
      <c r="N21" s="147">
        <f t="shared" si="8"/>
        <v>-6.3599999999999994</v>
      </c>
      <c r="O21" s="148">
        <f t="shared" si="9"/>
        <v>-9</v>
      </c>
      <c r="P21" s="147">
        <f t="shared" si="10"/>
        <v>-9.5039999999999996</v>
      </c>
      <c r="Q21" s="148">
        <f t="shared" si="11"/>
        <v>-9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30.77</v>
      </c>
      <c r="C23" s="113">
        <v>35.290999999999997</v>
      </c>
      <c r="D23" s="113">
        <v>29.338999999999999</v>
      </c>
      <c r="E23" s="425">
        <f t="shared" si="12"/>
        <v>0.95349366265843349</v>
      </c>
      <c r="F23" s="132">
        <f t="shared" si="13"/>
        <v>0.83134510215069002</v>
      </c>
      <c r="G23" s="120">
        <v>38</v>
      </c>
      <c r="H23" s="113">
        <v>42</v>
      </c>
      <c r="I23" s="113">
        <v>45</v>
      </c>
      <c r="J23" s="425">
        <f t="shared" si="14"/>
        <v>1.1842105263157894</v>
      </c>
      <c r="K23" s="134">
        <f t="shared" si="15"/>
        <v>1.0714285714285714</v>
      </c>
      <c r="L23" s="659">
        <v>0.98495999999999995</v>
      </c>
      <c r="M23" s="660"/>
      <c r="N23" s="147">
        <f t="shared" si="8"/>
        <v>-5.9519999999999982</v>
      </c>
      <c r="O23" s="148">
        <f t="shared" si="9"/>
        <v>3</v>
      </c>
      <c r="P23" s="147">
        <f t="shared" si="10"/>
        <v>-1.4310000000000009</v>
      </c>
      <c r="Q23" s="148">
        <f t="shared" si="11"/>
        <v>7</v>
      </c>
    </row>
    <row r="24" spans="1:17" ht="14.4" hidden="1" customHeight="1" outlineLevel="1" x14ac:dyDescent="0.3">
      <c r="A24" s="441" t="s">
        <v>173</v>
      </c>
      <c r="B24" s="120">
        <v>1.2410000000000001</v>
      </c>
      <c r="C24" s="113">
        <v>7.3010000000000002</v>
      </c>
      <c r="D24" s="113">
        <v>2.6539999999999999</v>
      </c>
      <c r="E24" s="425">
        <f t="shared" si="12"/>
        <v>2.1385979049153905</v>
      </c>
      <c r="F24" s="132">
        <f t="shared" si="13"/>
        <v>0.36351184769209693</v>
      </c>
      <c r="G24" s="120">
        <v>3</v>
      </c>
      <c r="H24" s="113">
        <v>7</v>
      </c>
      <c r="I24" s="113">
        <v>4</v>
      </c>
      <c r="J24" s="425">
        <f t="shared" si="14"/>
        <v>1.3333333333333333</v>
      </c>
      <c r="K24" s="134">
        <f t="shared" si="15"/>
        <v>0.5714285714285714</v>
      </c>
      <c r="L24" s="659">
        <v>1.0147199999999998</v>
      </c>
      <c r="M24" s="660"/>
      <c r="N24" s="147">
        <f t="shared" si="8"/>
        <v>-4.6470000000000002</v>
      </c>
      <c r="O24" s="148">
        <f t="shared" si="9"/>
        <v>-3</v>
      </c>
      <c r="P24" s="147">
        <f t="shared" si="10"/>
        <v>1.4129999999999998</v>
      </c>
      <c r="Q24" s="148">
        <f t="shared" si="11"/>
        <v>1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0.93500000000000005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1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-0.93500000000000005</v>
      </c>
      <c r="O25" s="246">
        <f t="shared" si="9"/>
        <v>-1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45" t="s">
        <v>3</v>
      </c>
      <c r="B26" s="149">
        <f>SUM(B18:B25)</f>
        <v>225.22700000000003</v>
      </c>
      <c r="C26" s="150">
        <f>SUM(C18:C25)</f>
        <v>240.98199999999997</v>
      </c>
      <c r="D26" s="150">
        <f>SUM(D18:D25)</f>
        <v>210.01300000000001</v>
      </c>
      <c r="E26" s="421">
        <f>IF(OR(D26=0,B26=0),0,D26/B26)</f>
        <v>0.9324503722910662</v>
      </c>
      <c r="F26" s="151">
        <f>IF(OR(D26=0,C26=0),0,D26/C26)</f>
        <v>0.87148832692898237</v>
      </c>
      <c r="G26" s="149">
        <f>SUM(G18:G25)</f>
        <v>302</v>
      </c>
      <c r="H26" s="150">
        <f>SUM(H18:H25)</f>
        <v>319</v>
      </c>
      <c r="I26" s="150">
        <f>SUM(I18:I25)</f>
        <v>294</v>
      </c>
      <c r="J26" s="421">
        <f>IF(OR(I26=0,G26=0),0,I26/G26)</f>
        <v>0.97350993377483441</v>
      </c>
      <c r="K26" s="152">
        <f>IF(OR(I26=0,H26=0),0,I26/H26)</f>
        <v>0.92163009404388718</v>
      </c>
      <c r="L26" s="121"/>
      <c r="M26" s="121"/>
      <c r="N26" s="143">
        <f t="shared" si="8"/>
        <v>-30.968999999999966</v>
      </c>
      <c r="O26" s="153">
        <f t="shared" si="9"/>
        <v>-25</v>
      </c>
      <c r="P26" s="143">
        <f t="shared" si="10"/>
        <v>-15.214000000000027</v>
      </c>
      <c r="Q26" s="153">
        <f t="shared" si="11"/>
        <v>-8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283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2016</v>
      </c>
      <c r="D30" s="158">
        <v>2017</v>
      </c>
      <c r="E30" s="158" t="s">
        <v>281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281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292</v>
      </c>
      <c r="Q30" s="161" t="s">
        <v>293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284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2016</v>
      </c>
      <c r="D43" s="408">
        <v>2017</v>
      </c>
      <c r="E43" s="408" t="s">
        <v>281</v>
      </c>
      <c r="F43" s="409" t="s">
        <v>2</v>
      </c>
      <c r="G43" s="408">
        <v>2015</v>
      </c>
      <c r="H43" s="408">
        <v>2016</v>
      </c>
      <c r="I43" s="408">
        <v>2017</v>
      </c>
      <c r="J43" s="408" t="s">
        <v>281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292</v>
      </c>
      <c r="Q43" s="417" t="s">
        <v>293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280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276</v>
      </c>
    </row>
    <row r="56" spans="1:17" ht="14.4" customHeight="1" x14ac:dyDescent="0.25">
      <c r="A56" s="386" t="s">
        <v>277</v>
      </c>
    </row>
    <row r="57" spans="1:17" ht="14.4" customHeight="1" x14ac:dyDescent="0.25">
      <c r="A57" s="385" t="s">
        <v>278</v>
      </c>
    </row>
    <row r="58" spans="1:17" ht="14.4" customHeight="1" x14ac:dyDescent="0.25">
      <c r="A58" s="386" t="s">
        <v>287</v>
      </c>
    </row>
    <row r="59" spans="1:17" ht="14.4" customHeight="1" x14ac:dyDescent="0.25">
      <c r="A59" s="386" t="s">
        <v>288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329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168</v>
      </c>
      <c r="C33" s="199">
        <v>149</v>
      </c>
      <c r="D33" s="84">
        <f>IF(C33="","",C33-B33)</f>
        <v>-19</v>
      </c>
      <c r="E33" s="85">
        <f>IF(C33="","",C33/B33)</f>
        <v>0.88690476190476186</v>
      </c>
      <c r="F33" s="86">
        <v>18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348</v>
      </c>
      <c r="C34" s="200">
        <v>348</v>
      </c>
      <c r="D34" s="87">
        <f t="shared" ref="D34:D45" si="0">IF(C34="","",C34-B34)</f>
        <v>0</v>
      </c>
      <c r="E34" s="88">
        <f t="shared" ref="E34:E45" si="1">IF(C34="","",C34/B34)</f>
        <v>1</v>
      </c>
      <c r="F34" s="89">
        <v>65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535</v>
      </c>
      <c r="C35" s="200">
        <v>551</v>
      </c>
      <c r="D35" s="87">
        <f t="shared" si="0"/>
        <v>16</v>
      </c>
      <c r="E35" s="88">
        <f t="shared" si="1"/>
        <v>1.0299065420560747</v>
      </c>
      <c r="F35" s="89">
        <v>111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687</v>
      </c>
      <c r="C36" s="200">
        <v>713</v>
      </c>
      <c r="D36" s="87">
        <f t="shared" si="0"/>
        <v>26</v>
      </c>
      <c r="E36" s="88">
        <f t="shared" si="1"/>
        <v>1.0378457059679767</v>
      </c>
      <c r="F36" s="89">
        <v>149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802</v>
      </c>
      <c r="C37" s="200">
        <v>842</v>
      </c>
      <c r="D37" s="87">
        <f t="shared" si="0"/>
        <v>40</v>
      </c>
      <c r="E37" s="88">
        <f t="shared" si="1"/>
        <v>1.0498753117206983</v>
      </c>
      <c r="F37" s="89">
        <v>187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974</v>
      </c>
      <c r="C38" s="200">
        <v>993</v>
      </c>
      <c r="D38" s="87">
        <f t="shared" si="0"/>
        <v>19</v>
      </c>
      <c r="E38" s="88">
        <f t="shared" si="1"/>
        <v>1.0195071868583163</v>
      </c>
      <c r="F38" s="89">
        <v>200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1067</v>
      </c>
      <c r="C39" s="200">
        <v>1067</v>
      </c>
      <c r="D39" s="87">
        <f t="shared" si="0"/>
        <v>0</v>
      </c>
      <c r="E39" s="88">
        <f t="shared" si="1"/>
        <v>1</v>
      </c>
      <c r="F39" s="89">
        <v>203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1207</v>
      </c>
      <c r="C40" s="200">
        <v>1196</v>
      </c>
      <c r="D40" s="87">
        <f t="shared" si="0"/>
        <v>-11</v>
      </c>
      <c r="E40" s="88">
        <f t="shared" si="1"/>
        <v>0.99088649544324769</v>
      </c>
      <c r="F40" s="89">
        <v>226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>
        <v>1344</v>
      </c>
      <c r="C41" s="200">
        <v>1345</v>
      </c>
      <c r="D41" s="87">
        <f t="shared" si="0"/>
        <v>1</v>
      </c>
      <c r="E41" s="88">
        <f t="shared" si="1"/>
        <v>1.0007440476190477</v>
      </c>
      <c r="F41" s="89">
        <v>266</v>
      </c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>
        <v>1613</v>
      </c>
      <c r="C42" s="200">
        <v>1595</v>
      </c>
      <c r="D42" s="87">
        <f t="shared" si="0"/>
        <v>-18</v>
      </c>
      <c r="E42" s="88">
        <f t="shared" si="1"/>
        <v>0.98884066955982641</v>
      </c>
      <c r="F42" s="89">
        <v>310</v>
      </c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>
        <v>1883</v>
      </c>
      <c r="C43" s="200">
        <v>1849</v>
      </c>
      <c r="D43" s="87">
        <f t="shared" si="0"/>
        <v>-34</v>
      </c>
      <c r="E43" s="88">
        <f t="shared" si="1"/>
        <v>0.98194370685077004</v>
      </c>
      <c r="F43" s="89">
        <v>355</v>
      </c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>
        <v>2042</v>
      </c>
      <c r="C44" s="200">
        <v>1988</v>
      </c>
      <c r="D44" s="87">
        <f t="shared" si="0"/>
        <v>-54</v>
      </c>
      <c r="E44" s="88">
        <f t="shared" si="1"/>
        <v>0.97355533790401572</v>
      </c>
      <c r="F44" s="89">
        <v>374</v>
      </c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1925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2016</v>
      </c>
      <c r="F3" s="688"/>
      <c r="G3" s="689"/>
      <c r="H3" s="687">
        <v>2017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295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27" t="s">
        <v>1906</v>
      </c>
      <c r="B5" s="928"/>
      <c r="C5" s="929"/>
      <c r="D5" s="930"/>
      <c r="E5" s="931">
        <v>6</v>
      </c>
      <c r="F5" s="932">
        <v>3.33</v>
      </c>
      <c r="G5" s="933">
        <v>4</v>
      </c>
      <c r="H5" s="934">
        <v>4</v>
      </c>
      <c r="I5" s="935">
        <v>2.2200000000000002</v>
      </c>
      <c r="J5" s="936">
        <v>4</v>
      </c>
      <c r="K5" s="937">
        <v>0.56000000000000005</v>
      </c>
      <c r="L5" s="934">
        <v>2</v>
      </c>
      <c r="M5" s="934">
        <v>21</v>
      </c>
      <c r="N5" s="938">
        <v>7</v>
      </c>
      <c r="O5" s="934" t="s">
        <v>1907</v>
      </c>
      <c r="P5" s="939" t="s">
        <v>1908</v>
      </c>
      <c r="Q5" s="940">
        <f>H5-B5</f>
        <v>4</v>
      </c>
      <c r="R5" s="968">
        <f>I5-C5</f>
        <v>2.2200000000000002</v>
      </c>
      <c r="S5" s="940">
        <f>H5-E5</f>
        <v>-2</v>
      </c>
      <c r="T5" s="968">
        <f>I5-F5</f>
        <v>-1.1099999999999999</v>
      </c>
      <c r="U5" s="1017">
        <v>28</v>
      </c>
      <c r="V5" s="928">
        <v>16</v>
      </c>
      <c r="W5" s="928">
        <v>-12</v>
      </c>
      <c r="X5" s="1018">
        <v>0.5714285714285714</v>
      </c>
      <c r="Y5" s="1019"/>
    </row>
    <row r="6" spans="1:25" ht="14.4" customHeight="1" x14ac:dyDescent="0.3">
      <c r="A6" s="953" t="s">
        <v>1909</v>
      </c>
      <c r="B6" s="954"/>
      <c r="C6" s="955"/>
      <c r="D6" s="956"/>
      <c r="E6" s="967">
        <v>7</v>
      </c>
      <c r="F6" s="961">
        <v>2.93</v>
      </c>
      <c r="G6" s="962">
        <v>4</v>
      </c>
      <c r="H6" s="957">
        <v>8</v>
      </c>
      <c r="I6" s="958">
        <v>3.43</v>
      </c>
      <c r="J6" s="959">
        <v>4</v>
      </c>
      <c r="K6" s="963">
        <v>0.42</v>
      </c>
      <c r="L6" s="960">
        <v>2</v>
      </c>
      <c r="M6" s="960">
        <v>18</v>
      </c>
      <c r="N6" s="964">
        <v>6</v>
      </c>
      <c r="O6" s="960" t="s">
        <v>1907</v>
      </c>
      <c r="P6" s="965" t="s">
        <v>1910</v>
      </c>
      <c r="Q6" s="966">
        <f t="shared" ref="Q6:R13" si="0">H6-B6</f>
        <v>8</v>
      </c>
      <c r="R6" s="969">
        <f t="shared" si="0"/>
        <v>3.43</v>
      </c>
      <c r="S6" s="966">
        <f t="shared" ref="S6:S13" si="1">H6-E6</f>
        <v>1</v>
      </c>
      <c r="T6" s="969">
        <f t="shared" ref="T6:T13" si="2">I6-F6</f>
        <v>0.5</v>
      </c>
      <c r="U6" s="1011">
        <v>48</v>
      </c>
      <c r="V6" s="987">
        <v>32</v>
      </c>
      <c r="W6" s="987">
        <v>-16</v>
      </c>
      <c r="X6" s="1008">
        <v>0.66666666666666663</v>
      </c>
      <c r="Y6" s="1012"/>
    </row>
    <row r="7" spans="1:25" ht="14.4" customHeight="1" x14ac:dyDescent="0.3">
      <c r="A7" s="953" t="s">
        <v>1911</v>
      </c>
      <c r="B7" s="954">
        <v>65</v>
      </c>
      <c r="C7" s="955">
        <v>30.65</v>
      </c>
      <c r="D7" s="956">
        <v>5.8</v>
      </c>
      <c r="E7" s="967">
        <v>74</v>
      </c>
      <c r="F7" s="961">
        <v>36.17</v>
      </c>
      <c r="G7" s="962">
        <v>5.7</v>
      </c>
      <c r="H7" s="957">
        <v>82</v>
      </c>
      <c r="I7" s="958">
        <v>27.74</v>
      </c>
      <c r="J7" s="959">
        <v>5.5</v>
      </c>
      <c r="K7" s="963">
        <v>0.32</v>
      </c>
      <c r="L7" s="960">
        <v>2</v>
      </c>
      <c r="M7" s="960">
        <v>18</v>
      </c>
      <c r="N7" s="964">
        <v>6</v>
      </c>
      <c r="O7" s="960" t="s">
        <v>1907</v>
      </c>
      <c r="P7" s="965" t="s">
        <v>1912</v>
      </c>
      <c r="Q7" s="966">
        <f t="shared" si="0"/>
        <v>17</v>
      </c>
      <c r="R7" s="969">
        <f t="shared" si="0"/>
        <v>-2.91</v>
      </c>
      <c r="S7" s="966">
        <f t="shared" si="1"/>
        <v>8</v>
      </c>
      <c r="T7" s="969">
        <f t="shared" si="2"/>
        <v>-8.4300000000000033</v>
      </c>
      <c r="U7" s="1011">
        <v>492</v>
      </c>
      <c r="V7" s="987">
        <v>451</v>
      </c>
      <c r="W7" s="987">
        <v>-41</v>
      </c>
      <c r="X7" s="1008">
        <v>0.91666666666666663</v>
      </c>
      <c r="Y7" s="1012">
        <v>43</v>
      </c>
    </row>
    <row r="8" spans="1:25" ht="14.4" customHeight="1" x14ac:dyDescent="0.3">
      <c r="A8" s="926" t="s">
        <v>1913</v>
      </c>
      <c r="B8" s="915">
        <v>1</v>
      </c>
      <c r="C8" s="916">
        <v>0.48</v>
      </c>
      <c r="D8" s="914">
        <v>8</v>
      </c>
      <c r="E8" s="917">
        <v>1</v>
      </c>
      <c r="F8" s="918">
        <v>0.74</v>
      </c>
      <c r="G8" s="911">
        <v>6</v>
      </c>
      <c r="H8" s="919">
        <v>1</v>
      </c>
      <c r="I8" s="920">
        <v>0.48</v>
      </c>
      <c r="J8" s="912">
        <v>11</v>
      </c>
      <c r="K8" s="921">
        <v>0.48</v>
      </c>
      <c r="L8" s="922">
        <v>2</v>
      </c>
      <c r="M8" s="922">
        <v>21</v>
      </c>
      <c r="N8" s="923">
        <v>7</v>
      </c>
      <c r="O8" s="922" t="s">
        <v>1907</v>
      </c>
      <c r="P8" s="924" t="s">
        <v>1914</v>
      </c>
      <c r="Q8" s="925">
        <f t="shared" si="0"/>
        <v>0</v>
      </c>
      <c r="R8" s="970">
        <f t="shared" si="0"/>
        <v>0</v>
      </c>
      <c r="S8" s="925">
        <f t="shared" si="1"/>
        <v>0</v>
      </c>
      <c r="T8" s="970">
        <f t="shared" si="2"/>
        <v>-0.26</v>
      </c>
      <c r="U8" s="1010">
        <v>7</v>
      </c>
      <c r="V8" s="915">
        <v>11</v>
      </c>
      <c r="W8" s="915">
        <v>4</v>
      </c>
      <c r="X8" s="1009">
        <v>1.5714285714285714</v>
      </c>
      <c r="Y8" s="1007">
        <v>4</v>
      </c>
    </row>
    <row r="9" spans="1:25" ht="14.4" customHeight="1" x14ac:dyDescent="0.3">
      <c r="A9" s="971" t="s">
        <v>1915</v>
      </c>
      <c r="B9" s="972"/>
      <c r="C9" s="973"/>
      <c r="D9" s="974"/>
      <c r="E9" s="975">
        <v>1</v>
      </c>
      <c r="F9" s="976">
        <v>0.93</v>
      </c>
      <c r="G9" s="977">
        <v>4</v>
      </c>
      <c r="H9" s="978"/>
      <c r="I9" s="979"/>
      <c r="J9" s="980"/>
      <c r="K9" s="981">
        <v>0.56999999999999995</v>
      </c>
      <c r="L9" s="978">
        <v>2</v>
      </c>
      <c r="M9" s="978">
        <v>18</v>
      </c>
      <c r="N9" s="982">
        <v>6</v>
      </c>
      <c r="O9" s="978" t="s">
        <v>1907</v>
      </c>
      <c r="P9" s="983" t="s">
        <v>1916</v>
      </c>
      <c r="Q9" s="984">
        <f t="shared" si="0"/>
        <v>0</v>
      </c>
      <c r="R9" s="985">
        <f t="shared" si="0"/>
        <v>0</v>
      </c>
      <c r="S9" s="984">
        <f t="shared" si="1"/>
        <v>-1</v>
      </c>
      <c r="T9" s="985">
        <f t="shared" si="2"/>
        <v>-0.93</v>
      </c>
      <c r="U9" s="1013" t="s">
        <v>556</v>
      </c>
      <c r="V9" s="1014" t="s">
        <v>556</v>
      </c>
      <c r="W9" s="1014" t="s">
        <v>556</v>
      </c>
      <c r="X9" s="1015" t="s">
        <v>556</v>
      </c>
      <c r="Y9" s="1016"/>
    </row>
    <row r="10" spans="1:25" ht="14.4" customHeight="1" x14ac:dyDescent="0.3">
      <c r="A10" s="986" t="s">
        <v>1917</v>
      </c>
      <c r="B10" s="987">
        <v>87</v>
      </c>
      <c r="C10" s="988">
        <v>143.68</v>
      </c>
      <c r="D10" s="989">
        <v>9.6</v>
      </c>
      <c r="E10" s="990">
        <v>89</v>
      </c>
      <c r="F10" s="991">
        <v>147.35</v>
      </c>
      <c r="G10" s="992">
        <v>9.4</v>
      </c>
      <c r="H10" s="993">
        <v>87</v>
      </c>
      <c r="I10" s="994">
        <v>140.66</v>
      </c>
      <c r="J10" s="995">
        <v>9.4</v>
      </c>
      <c r="K10" s="996">
        <v>1.52</v>
      </c>
      <c r="L10" s="993">
        <v>4</v>
      </c>
      <c r="M10" s="993">
        <v>39</v>
      </c>
      <c r="N10" s="997">
        <v>13</v>
      </c>
      <c r="O10" s="993" t="s">
        <v>1907</v>
      </c>
      <c r="P10" s="998" t="s">
        <v>1918</v>
      </c>
      <c r="Q10" s="999">
        <f t="shared" si="0"/>
        <v>0</v>
      </c>
      <c r="R10" s="1000">
        <f t="shared" si="0"/>
        <v>-3.0200000000000102</v>
      </c>
      <c r="S10" s="999">
        <f t="shared" si="1"/>
        <v>-2</v>
      </c>
      <c r="T10" s="1000">
        <f t="shared" si="2"/>
        <v>-6.6899999999999977</v>
      </c>
      <c r="U10" s="1011">
        <v>1131</v>
      </c>
      <c r="V10" s="987">
        <v>817.80000000000007</v>
      </c>
      <c r="W10" s="987">
        <v>-313.19999999999993</v>
      </c>
      <c r="X10" s="1008">
        <v>0.72307692307692317</v>
      </c>
      <c r="Y10" s="1012">
        <v>2</v>
      </c>
    </row>
    <row r="11" spans="1:25" ht="14.4" customHeight="1" x14ac:dyDescent="0.3">
      <c r="A11" s="926" t="s">
        <v>1919</v>
      </c>
      <c r="B11" s="915"/>
      <c r="C11" s="916"/>
      <c r="D11" s="914"/>
      <c r="E11" s="919">
        <v>2</v>
      </c>
      <c r="F11" s="920">
        <v>5.25</v>
      </c>
      <c r="G11" s="913">
        <v>10</v>
      </c>
      <c r="H11" s="922"/>
      <c r="I11" s="918"/>
      <c r="J11" s="911"/>
      <c r="K11" s="921">
        <v>2.2599999999999998</v>
      </c>
      <c r="L11" s="922">
        <v>6</v>
      </c>
      <c r="M11" s="922">
        <v>51</v>
      </c>
      <c r="N11" s="923">
        <v>17</v>
      </c>
      <c r="O11" s="922" t="s">
        <v>1907</v>
      </c>
      <c r="P11" s="924" t="s">
        <v>1920</v>
      </c>
      <c r="Q11" s="925">
        <f t="shared" si="0"/>
        <v>0</v>
      </c>
      <c r="R11" s="970">
        <f t="shared" si="0"/>
        <v>0</v>
      </c>
      <c r="S11" s="925">
        <f t="shared" si="1"/>
        <v>-2</v>
      </c>
      <c r="T11" s="970">
        <f t="shared" si="2"/>
        <v>-5.25</v>
      </c>
      <c r="U11" s="1010" t="s">
        <v>556</v>
      </c>
      <c r="V11" s="915" t="s">
        <v>556</v>
      </c>
      <c r="W11" s="915" t="s">
        <v>556</v>
      </c>
      <c r="X11" s="1009" t="s">
        <v>556</v>
      </c>
      <c r="Y11" s="1007"/>
    </row>
    <row r="12" spans="1:25" ht="14.4" customHeight="1" x14ac:dyDescent="0.3">
      <c r="A12" s="986" t="s">
        <v>1921</v>
      </c>
      <c r="B12" s="1001">
        <v>149</v>
      </c>
      <c r="C12" s="1002">
        <v>50.4</v>
      </c>
      <c r="D12" s="1003">
        <v>5.9</v>
      </c>
      <c r="E12" s="1004">
        <v>138</v>
      </c>
      <c r="F12" s="994">
        <v>43.9</v>
      </c>
      <c r="G12" s="995">
        <v>6</v>
      </c>
      <c r="H12" s="993">
        <v>112</v>
      </c>
      <c r="I12" s="994">
        <v>35.47</v>
      </c>
      <c r="J12" s="1005">
        <v>5.9</v>
      </c>
      <c r="K12" s="996">
        <v>0.26</v>
      </c>
      <c r="L12" s="993">
        <v>1</v>
      </c>
      <c r="M12" s="993">
        <v>9</v>
      </c>
      <c r="N12" s="997">
        <v>3</v>
      </c>
      <c r="O12" s="993" t="s">
        <v>1907</v>
      </c>
      <c r="P12" s="998" t="s">
        <v>1922</v>
      </c>
      <c r="Q12" s="999">
        <f t="shared" si="0"/>
        <v>-37</v>
      </c>
      <c r="R12" s="1000">
        <f t="shared" si="0"/>
        <v>-14.93</v>
      </c>
      <c r="S12" s="999">
        <f t="shared" si="1"/>
        <v>-26</v>
      </c>
      <c r="T12" s="1000">
        <f t="shared" si="2"/>
        <v>-8.43</v>
      </c>
      <c r="U12" s="1011">
        <v>336</v>
      </c>
      <c r="V12" s="987">
        <v>660.80000000000007</v>
      </c>
      <c r="W12" s="987">
        <v>324.80000000000007</v>
      </c>
      <c r="X12" s="1008">
        <v>1.9666666666666668</v>
      </c>
      <c r="Y12" s="1012">
        <v>325</v>
      </c>
    </row>
    <row r="13" spans="1:25" ht="14.4" customHeight="1" thickBot="1" x14ac:dyDescent="0.35">
      <c r="A13" s="941" t="s">
        <v>1923</v>
      </c>
      <c r="B13" s="942"/>
      <c r="C13" s="943"/>
      <c r="D13" s="944"/>
      <c r="E13" s="945">
        <v>1</v>
      </c>
      <c r="F13" s="946">
        <v>0.38</v>
      </c>
      <c r="G13" s="947">
        <v>4</v>
      </c>
      <c r="H13" s="948"/>
      <c r="I13" s="946"/>
      <c r="J13" s="947"/>
      <c r="K13" s="949">
        <v>0.36</v>
      </c>
      <c r="L13" s="948">
        <v>1</v>
      </c>
      <c r="M13" s="948">
        <v>12</v>
      </c>
      <c r="N13" s="950">
        <v>4</v>
      </c>
      <c r="O13" s="948" t="s">
        <v>1907</v>
      </c>
      <c r="P13" s="951" t="s">
        <v>1924</v>
      </c>
      <c r="Q13" s="952">
        <f t="shared" si="0"/>
        <v>0</v>
      </c>
      <c r="R13" s="1006">
        <f t="shared" si="0"/>
        <v>0</v>
      </c>
      <c r="S13" s="952">
        <f t="shared" si="1"/>
        <v>-1</v>
      </c>
      <c r="T13" s="1006">
        <f t="shared" si="2"/>
        <v>-0.38</v>
      </c>
      <c r="U13" s="1020" t="s">
        <v>556</v>
      </c>
      <c r="V13" s="1021" t="s">
        <v>556</v>
      </c>
      <c r="W13" s="1021" t="s">
        <v>556</v>
      </c>
      <c r="X13" s="1022" t="s">
        <v>556</v>
      </c>
      <c r="Y13" s="1023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4" priority="11" stopIfTrue="1" operator="lessThan">
      <formula>0</formula>
    </cfRule>
  </conditionalFormatting>
  <conditionalFormatting sqref="W14:W1048576">
    <cfRule type="cellIs" dxfId="13" priority="10" stopIfTrue="1" operator="greaterThan">
      <formula>0</formula>
    </cfRule>
  </conditionalFormatting>
  <conditionalFormatting sqref="X14:X1048576">
    <cfRule type="cellIs" dxfId="12" priority="9" stopIfTrue="1" operator="greaterThan">
      <formula>1</formula>
    </cfRule>
  </conditionalFormatting>
  <conditionalFormatting sqref="X14:X1048576">
    <cfRule type="cellIs" dxfId="11" priority="6" stopIfTrue="1" operator="greaterThan">
      <formula>1</formula>
    </cfRule>
  </conditionalFormatting>
  <conditionalFormatting sqref="W14:W1048576">
    <cfRule type="cellIs" dxfId="10" priority="7" stopIfTrue="1" operator="greaterThan">
      <formula>0</formula>
    </cfRule>
  </conditionalFormatting>
  <conditionalFormatting sqref="Q1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329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2016</v>
      </c>
      <c r="D3" s="11"/>
      <c r="E3" s="518">
        <v>2017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290</v>
      </c>
      <c r="J4" s="434" t="s">
        <v>291</v>
      </c>
    </row>
    <row r="5" spans="1:10" ht="14.4" customHeight="1" x14ac:dyDescent="0.3">
      <c r="A5" s="221" t="str">
        <f>HYPERLINK("#'Léky Žádanky'!A1","Léky (Kč)")</f>
        <v>Léky (Kč)</v>
      </c>
      <c r="B5" s="31">
        <v>33068.326170000008</v>
      </c>
      <c r="C5" s="33">
        <v>31155.037940000002</v>
      </c>
      <c r="D5" s="12"/>
      <c r="E5" s="226">
        <v>29706.023959999999</v>
      </c>
      <c r="F5" s="32">
        <v>32772.09514775085</v>
      </c>
      <c r="G5" s="225">
        <f>E5-F5</f>
        <v>-3066.0711877508511</v>
      </c>
      <c r="H5" s="231">
        <f>IF(F5&lt;0.00000001,"",E5/F5)</f>
        <v>0.90644262522955366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2105.2500300000006</v>
      </c>
      <c r="C6" s="35">
        <v>2754.9707500000013</v>
      </c>
      <c r="D6" s="12"/>
      <c r="E6" s="227">
        <v>2976.0685300000005</v>
      </c>
      <c r="F6" s="34">
        <v>2995.478926956177</v>
      </c>
      <c r="G6" s="228">
        <f>E6-F6</f>
        <v>-19.410396956176555</v>
      </c>
      <c r="H6" s="232">
        <f>IF(F6&lt;0.00000001,"",E6/F6)</f>
        <v>0.99352010231769505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24664.045430000002</v>
      </c>
      <c r="C7" s="35">
        <v>26331.013099999996</v>
      </c>
      <c r="D7" s="12"/>
      <c r="E7" s="227">
        <v>29874.913479999999</v>
      </c>
      <c r="F7" s="34">
        <v>26063</v>
      </c>
      <c r="G7" s="228">
        <f>E7-F7</f>
        <v>3811.9134799999993</v>
      </c>
      <c r="H7" s="232">
        <f>IF(F7&lt;0.00000001,"",E7/F7)</f>
        <v>1.1462576633541803</v>
      </c>
    </row>
    <row r="8" spans="1:10" ht="14.4" customHeight="1" thickBot="1" x14ac:dyDescent="0.35">
      <c r="A8" s="1" t="s">
        <v>96</v>
      </c>
      <c r="B8" s="15">
        <v>13657.704249999982</v>
      </c>
      <c r="C8" s="37">
        <v>17364.019180000018</v>
      </c>
      <c r="D8" s="12"/>
      <c r="E8" s="229">
        <v>20237.453130000005</v>
      </c>
      <c r="F8" s="36">
        <v>18100.279609145171</v>
      </c>
      <c r="G8" s="230">
        <f>E8-F8</f>
        <v>2137.1735208548344</v>
      </c>
      <c r="H8" s="233">
        <f>IF(F8&lt;0.00000001,"",E8/F8)</f>
        <v>1.1180740611197535</v>
      </c>
    </row>
    <row r="9" spans="1:10" ht="14.4" customHeight="1" thickBot="1" x14ac:dyDescent="0.35">
      <c r="A9" s="2" t="s">
        <v>97</v>
      </c>
      <c r="B9" s="3">
        <v>73495.325879999989</v>
      </c>
      <c r="C9" s="39">
        <v>77605.040970000016</v>
      </c>
      <c r="D9" s="12"/>
      <c r="E9" s="3">
        <v>82794.459100000007</v>
      </c>
      <c r="F9" s="38">
        <v>79930.853683852198</v>
      </c>
      <c r="G9" s="38">
        <f>E9-F9</f>
        <v>2863.6054161478096</v>
      </c>
      <c r="H9" s="234">
        <f>IF(F9&lt;0.00000001,"",E9/F9)</f>
        <v>1.0358260331795546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67529.236999999994</v>
      </c>
      <c r="C11" s="33">
        <f>IF(ISERROR(VLOOKUP("Celkem:",'ZV Vykáz.-A'!A:H,5,0)),0,VLOOKUP("Celkem:",'ZV Vykáz.-A'!A:H,5,0)/1000)</f>
        <v>74683.072029999996</v>
      </c>
      <c r="D11" s="12"/>
      <c r="E11" s="226">
        <f>IF(ISERROR(VLOOKUP("Celkem:",'ZV Vykáz.-A'!A:H,8,0)),0,VLOOKUP("Celkem:",'ZV Vykáz.-A'!A:H,8,0)/1000)</f>
        <v>74646.424360000019</v>
      </c>
      <c r="F11" s="32">
        <f>C11</f>
        <v>74683.072029999996</v>
      </c>
      <c r="G11" s="225">
        <f>E11-F11</f>
        <v>-36.647669999976642</v>
      </c>
      <c r="H11" s="231">
        <f>IF(F11&lt;0.00000001,"",E11/F11)</f>
        <v>0.99950929080708872</v>
      </c>
      <c r="I11" s="225">
        <f>E11-B11</f>
        <v>7117.1873600000254</v>
      </c>
      <c r="J11" s="231">
        <f>IF(B11&lt;0.00000001,"",E11/B11)</f>
        <v>1.1053941622352408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6756.8100000000013</v>
      </c>
      <c r="C12" s="37">
        <f>IF(ISERROR(VLOOKUP("Celkem",CaseMix!A:D,3,0)),0,VLOOKUP("Celkem",CaseMix!A:D,3,0)*30)</f>
        <v>7229.4599999999991</v>
      </c>
      <c r="D12" s="12"/>
      <c r="E12" s="229">
        <f>IF(ISERROR(VLOOKUP("Celkem",CaseMix!A:D,4,0)),0,VLOOKUP("Celkem",CaseMix!A:D,4,0)*30)</f>
        <v>6300.39</v>
      </c>
      <c r="F12" s="36">
        <f>C12</f>
        <v>7229.4599999999991</v>
      </c>
      <c r="G12" s="230">
        <f>E12-F12</f>
        <v>-929.0699999999988</v>
      </c>
      <c r="H12" s="233">
        <f>IF(F12&lt;0.00000001,"",E12/F12)</f>
        <v>0.87148832692898237</v>
      </c>
      <c r="I12" s="230">
        <f>E12-B12</f>
        <v>-456.42000000000098</v>
      </c>
      <c r="J12" s="233">
        <f>IF(B12&lt;0.00000001,"",E12/B12)</f>
        <v>0.9324503722910662</v>
      </c>
    </row>
    <row r="13" spans="1:10" ht="14.4" customHeight="1" thickBot="1" x14ac:dyDescent="0.35">
      <c r="A13" s="4" t="s">
        <v>100</v>
      </c>
      <c r="B13" s="9">
        <f>SUM(B11:B12)</f>
        <v>74286.046999999991</v>
      </c>
      <c r="C13" s="41">
        <f>SUM(C11:C12)</f>
        <v>81912.532030000002</v>
      </c>
      <c r="D13" s="12"/>
      <c r="E13" s="9">
        <f>SUM(E11:E12)</f>
        <v>80946.814360000018</v>
      </c>
      <c r="F13" s="40">
        <f>SUM(F11:F12)</f>
        <v>81912.532030000002</v>
      </c>
      <c r="G13" s="40">
        <f>E13-F13</f>
        <v>-965.71766999998363</v>
      </c>
      <c r="H13" s="235">
        <f>IF(F13&lt;0.00000001,"",E13/F13)</f>
        <v>0.98821037946127344</v>
      </c>
      <c r="I13" s="40">
        <f>SUM(I11:I12)</f>
        <v>6660.7673600000244</v>
      </c>
      <c r="J13" s="235">
        <f>IF(B13&lt;0.00000001,"",E13/B13)</f>
        <v>1.0896637744097493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1.0107587946652696</v>
      </c>
      <c r="C15" s="43">
        <f>IF(C9=0,"",C13/C9)</f>
        <v>1.0555052997351699</v>
      </c>
      <c r="D15" s="12"/>
      <c r="E15" s="10">
        <f>IF(E9=0,"",E13/E9)</f>
        <v>0.97768395663086116</v>
      </c>
      <c r="F15" s="42">
        <f>IF(F9=0,"",F13/F9)</f>
        <v>1.0247924081229742</v>
      </c>
      <c r="G15" s="42">
        <f>IF(ISERROR(F15-E15),"",E15-F15)</f>
        <v>-4.7108451492113068E-2</v>
      </c>
      <c r="H15" s="236">
        <f>IF(ISERROR(F15-E15),"",IF(F15&lt;0.00000001,"",E15/F15))</f>
        <v>0.95403122513524696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289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0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329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1800089</v>
      </c>
      <c r="C3" s="344">
        <f t="shared" ref="C3:L3" si="0">SUBTOTAL(9,C6:C1048576)</f>
        <v>3.5727686484697876</v>
      </c>
      <c r="D3" s="344">
        <f t="shared" si="0"/>
        <v>1795803</v>
      </c>
      <c r="E3" s="344">
        <f t="shared" si="0"/>
        <v>5</v>
      </c>
      <c r="F3" s="344">
        <f t="shared" si="0"/>
        <v>1598391</v>
      </c>
      <c r="G3" s="347">
        <f>IF(D3&lt;&gt;0,F3/D3,"")</f>
        <v>0.89007034735992752</v>
      </c>
      <c r="H3" s="343">
        <f t="shared" si="0"/>
        <v>789414.30999999994</v>
      </c>
      <c r="I3" s="344">
        <f t="shared" si="0"/>
        <v>0.90451012034407052</v>
      </c>
      <c r="J3" s="344">
        <f t="shared" si="0"/>
        <v>872753.42999999959</v>
      </c>
      <c r="K3" s="344">
        <f t="shared" si="0"/>
        <v>1</v>
      </c>
      <c r="L3" s="344">
        <f t="shared" si="0"/>
        <v>774519.20000000007</v>
      </c>
      <c r="M3" s="345">
        <f>IF(J3&lt;&gt;0,L3/J3,"")</f>
        <v>0.88744331832646073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1024"/>
      <c r="B5" s="1025">
        <v>2015</v>
      </c>
      <c r="C5" s="1026"/>
      <c r="D5" s="1026">
        <v>2016</v>
      </c>
      <c r="E5" s="1026"/>
      <c r="F5" s="1026">
        <v>2017</v>
      </c>
      <c r="G5" s="905" t="s">
        <v>2</v>
      </c>
      <c r="H5" s="1025">
        <v>2015</v>
      </c>
      <c r="I5" s="1026"/>
      <c r="J5" s="1026">
        <v>2016</v>
      </c>
      <c r="K5" s="1026"/>
      <c r="L5" s="1026">
        <v>2017</v>
      </c>
      <c r="M5" s="905" t="s">
        <v>2</v>
      </c>
    </row>
    <row r="6" spans="1:13" ht="14.4" customHeight="1" x14ac:dyDescent="0.3">
      <c r="A6" s="856" t="s">
        <v>833</v>
      </c>
      <c r="B6" s="887">
        <v>1514974</v>
      </c>
      <c r="C6" s="825">
        <v>1.0087231077461276</v>
      </c>
      <c r="D6" s="887">
        <v>1501873</v>
      </c>
      <c r="E6" s="825">
        <v>1</v>
      </c>
      <c r="F6" s="887">
        <v>1352485</v>
      </c>
      <c r="G6" s="830">
        <v>0.90053220212361496</v>
      </c>
      <c r="H6" s="887">
        <v>789414.30999999994</v>
      </c>
      <c r="I6" s="825">
        <v>0.90451012034407052</v>
      </c>
      <c r="J6" s="887">
        <v>872753.42999999959</v>
      </c>
      <c r="K6" s="825">
        <v>1</v>
      </c>
      <c r="L6" s="887">
        <v>774519.20000000007</v>
      </c>
      <c r="M6" s="231">
        <v>0.88744331832646073</v>
      </c>
    </row>
    <row r="7" spans="1:13" ht="14.4" customHeight="1" x14ac:dyDescent="0.3">
      <c r="A7" s="857" t="s">
        <v>1851</v>
      </c>
      <c r="B7" s="889">
        <v>22434</v>
      </c>
      <c r="C7" s="832">
        <v>1.3441581785500301</v>
      </c>
      <c r="D7" s="889">
        <v>16690</v>
      </c>
      <c r="E7" s="832">
        <v>1</v>
      </c>
      <c r="F7" s="889">
        <v>15114</v>
      </c>
      <c r="G7" s="837">
        <v>0.90557219892150986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1926</v>
      </c>
      <c r="B8" s="889">
        <v>262561</v>
      </c>
      <c r="C8" s="832">
        <v>0.96347710576337364</v>
      </c>
      <c r="D8" s="889">
        <v>272514</v>
      </c>
      <c r="E8" s="832">
        <v>1</v>
      </c>
      <c r="F8" s="889">
        <v>229867</v>
      </c>
      <c r="G8" s="837">
        <v>0.84350528780172762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1927</v>
      </c>
      <c r="B9" s="889"/>
      <c r="C9" s="832"/>
      <c r="D9" s="889">
        <v>4258</v>
      </c>
      <c r="E9" s="832">
        <v>1</v>
      </c>
      <c r="F9" s="889">
        <v>653</v>
      </c>
      <c r="G9" s="837">
        <v>0.15335838421794271</v>
      </c>
      <c r="H9" s="889"/>
      <c r="I9" s="832"/>
      <c r="J9" s="889"/>
      <c r="K9" s="832"/>
      <c r="L9" s="889"/>
      <c r="M9" s="838"/>
    </row>
    <row r="10" spans="1:13" ht="14.4" customHeight="1" thickBot="1" x14ac:dyDescent="0.35">
      <c r="A10" s="893" t="s">
        <v>1928</v>
      </c>
      <c r="B10" s="891">
        <v>120</v>
      </c>
      <c r="C10" s="840">
        <v>0.25641025641025639</v>
      </c>
      <c r="D10" s="891">
        <v>468</v>
      </c>
      <c r="E10" s="840">
        <v>1</v>
      </c>
      <c r="F10" s="891">
        <v>272</v>
      </c>
      <c r="G10" s="845">
        <v>0.58119658119658124</v>
      </c>
      <c r="H10" s="891"/>
      <c r="I10" s="840"/>
      <c r="J10" s="891"/>
      <c r="K10" s="840"/>
      <c r="L10" s="891"/>
      <c r="M10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2080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329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36650.490000000005</v>
      </c>
      <c r="G3" s="211">
        <f t="shared" si="0"/>
        <v>2701897.3499999996</v>
      </c>
      <c r="H3" s="212"/>
      <c r="I3" s="212"/>
      <c r="J3" s="207">
        <f t="shared" si="0"/>
        <v>33289.070000000007</v>
      </c>
      <c r="K3" s="211">
        <f t="shared" si="0"/>
        <v>2668556.4300000006</v>
      </c>
      <c r="L3" s="212"/>
      <c r="M3" s="212"/>
      <c r="N3" s="207">
        <f t="shared" si="0"/>
        <v>34405.86</v>
      </c>
      <c r="O3" s="211">
        <f t="shared" si="0"/>
        <v>2372910.2000000002</v>
      </c>
      <c r="P3" s="177">
        <f>IF(K3=0,"",O3/K3)</f>
        <v>0.88921117549685824</v>
      </c>
      <c r="Q3" s="209">
        <f>IF(N3=0,"",O3/N3)</f>
        <v>68.968199021910806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2016</v>
      </c>
      <c r="K4" s="640"/>
      <c r="L4" s="210"/>
      <c r="M4" s="210"/>
      <c r="N4" s="639">
        <v>2017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554</v>
      </c>
      <c r="B6" s="825" t="s">
        <v>1647</v>
      </c>
      <c r="C6" s="825" t="s">
        <v>1648</v>
      </c>
      <c r="D6" s="825" t="s">
        <v>1804</v>
      </c>
      <c r="E6" s="825" t="s">
        <v>755</v>
      </c>
      <c r="F6" s="225">
        <v>0.77</v>
      </c>
      <c r="G6" s="225">
        <v>1465.05</v>
      </c>
      <c r="H6" s="225">
        <v>72.924340467894467</v>
      </c>
      <c r="I6" s="225">
        <v>1902.6623376623374</v>
      </c>
      <c r="J6" s="225">
        <v>0.01</v>
      </c>
      <c r="K6" s="225">
        <v>20.09</v>
      </c>
      <c r="L6" s="225">
        <v>1</v>
      </c>
      <c r="M6" s="225">
        <v>2009</v>
      </c>
      <c r="N6" s="225">
        <v>0.4</v>
      </c>
      <c r="O6" s="225">
        <v>803.86</v>
      </c>
      <c r="P6" s="830">
        <v>40.012941762070682</v>
      </c>
      <c r="Q6" s="848">
        <v>2009.6499999999999</v>
      </c>
    </row>
    <row r="7" spans="1:17" ht="14.4" customHeight="1" x14ac:dyDescent="0.3">
      <c r="A7" s="831" t="s">
        <v>554</v>
      </c>
      <c r="B7" s="832" t="s">
        <v>1647</v>
      </c>
      <c r="C7" s="832" t="s">
        <v>1648</v>
      </c>
      <c r="D7" s="832" t="s">
        <v>1808</v>
      </c>
      <c r="E7" s="832" t="s">
        <v>759</v>
      </c>
      <c r="F7" s="849">
        <v>8.8500000000000014</v>
      </c>
      <c r="G7" s="849">
        <v>15671.579999999998</v>
      </c>
      <c r="H7" s="849">
        <v>1.1557732316866762</v>
      </c>
      <c r="I7" s="849">
        <v>1770.7999999999995</v>
      </c>
      <c r="J7" s="849">
        <v>7.6000000000000005</v>
      </c>
      <c r="K7" s="849">
        <v>13559.389999999998</v>
      </c>
      <c r="L7" s="849">
        <v>1</v>
      </c>
      <c r="M7" s="849">
        <v>1784.1302631578942</v>
      </c>
      <c r="N7" s="849">
        <v>4.25</v>
      </c>
      <c r="O7" s="849">
        <v>7730.920000000001</v>
      </c>
      <c r="P7" s="837">
        <v>0.57015249211063346</v>
      </c>
      <c r="Q7" s="850">
        <v>1819.0400000000002</v>
      </c>
    </row>
    <row r="8" spans="1:17" ht="14.4" customHeight="1" x14ac:dyDescent="0.3">
      <c r="A8" s="831" t="s">
        <v>554</v>
      </c>
      <c r="B8" s="832" t="s">
        <v>1647</v>
      </c>
      <c r="C8" s="832" t="s">
        <v>1648</v>
      </c>
      <c r="D8" s="832" t="s">
        <v>1809</v>
      </c>
      <c r="E8" s="832" t="s">
        <v>757</v>
      </c>
      <c r="F8" s="849">
        <v>1.05</v>
      </c>
      <c r="G8" s="849">
        <v>948.99</v>
      </c>
      <c r="H8" s="849">
        <v>1.4000000000000001</v>
      </c>
      <c r="I8" s="849">
        <v>903.8</v>
      </c>
      <c r="J8" s="849">
        <v>0.75000000000000011</v>
      </c>
      <c r="K8" s="849">
        <v>677.84999999999991</v>
      </c>
      <c r="L8" s="849">
        <v>1</v>
      </c>
      <c r="M8" s="849">
        <v>903.79999999999973</v>
      </c>
      <c r="N8" s="849">
        <v>0.35</v>
      </c>
      <c r="O8" s="849">
        <v>316.33</v>
      </c>
      <c r="P8" s="837">
        <v>0.46666666666666673</v>
      </c>
      <c r="Q8" s="850">
        <v>903.80000000000007</v>
      </c>
    </row>
    <row r="9" spans="1:17" ht="14.4" customHeight="1" x14ac:dyDescent="0.3">
      <c r="A9" s="831" t="s">
        <v>554</v>
      </c>
      <c r="B9" s="832" t="s">
        <v>1647</v>
      </c>
      <c r="C9" s="832" t="s">
        <v>1648</v>
      </c>
      <c r="D9" s="832" t="s">
        <v>1870</v>
      </c>
      <c r="E9" s="832" t="s">
        <v>1871</v>
      </c>
      <c r="F9" s="849">
        <v>0</v>
      </c>
      <c r="G9" s="849">
        <v>0</v>
      </c>
      <c r="H9" s="849"/>
      <c r="I9" s="849"/>
      <c r="J9" s="849"/>
      <c r="K9" s="849"/>
      <c r="L9" s="849"/>
      <c r="M9" s="849"/>
      <c r="N9" s="849"/>
      <c r="O9" s="849"/>
      <c r="P9" s="837"/>
      <c r="Q9" s="850"/>
    </row>
    <row r="10" spans="1:17" ht="14.4" customHeight="1" x14ac:dyDescent="0.3">
      <c r="A10" s="831" t="s">
        <v>554</v>
      </c>
      <c r="B10" s="832" t="s">
        <v>1647</v>
      </c>
      <c r="C10" s="832" t="s">
        <v>1648</v>
      </c>
      <c r="D10" s="832" t="s">
        <v>1870</v>
      </c>
      <c r="E10" s="832" t="s">
        <v>1872</v>
      </c>
      <c r="F10" s="849">
        <v>6</v>
      </c>
      <c r="G10" s="849">
        <v>112394.04</v>
      </c>
      <c r="H10" s="849"/>
      <c r="I10" s="849">
        <v>18732.34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" customHeight="1" x14ac:dyDescent="0.3">
      <c r="A11" s="831" t="s">
        <v>554</v>
      </c>
      <c r="B11" s="832" t="s">
        <v>1647</v>
      </c>
      <c r="C11" s="832" t="s">
        <v>1651</v>
      </c>
      <c r="D11" s="832" t="s">
        <v>1652</v>
      </c>
      <c r="E11" s="832" t="s">
        <v>1653</v>
      </c>
      <c r="F11" s="849"/>
      <c r="G11" s="849"/>
      <c r="H11" s="849"/>
      <c r="I11" s="849"/>
      <c r="J11" s="849"/>
      <c r="K11" s="849"/>
      <c r="L11" s="849"/>
      <c r="M11" s="849"/>
      <c r="N11" s="849">
        <v>190</v>
      </c>
      <c r="O11" s="849">
        <v>4408</v>
      </c>
      <c r="P11" s="837"/>
      <c r="Q11" s="850">
        <v>23.2</v>
      </c>
    </row>
    <row r="12" spans="1:17" ht="14.4" customHeight="1" x14ac:dyDescent="0.3">
      <c r="A12" s="831" t="s">
        <v>554</v>
      </c>
      <c r="B12" s="832" t="s">
        <v>1647</v>
      </c>
      <c r="C12" s="832" t="s">
        <v>1651</v>
      </c>
      <c r="D12" s="832" t="s">
        <v>1654</v>
      </c>
      <c r="E12" s="832" t="s">
        <v>1655</v>
      </c>
      <c r="F12" s="849">
        <v>10910</v>
      </c>
      <c r="G12" s="849">
        <v>22882.100000000002</v>
      </c>
      <c r="H12" s="849">
        <v>0.98163464920935906</v>
      </c>
      <c r="I12" s="849">
        <v>2.0973510540788269</v>
      </c>
      <c r="J12" s="849">
        <v>9060</v>
      </c>
      <c r="K12" s="849">
        <v>23310.2</v>
      </c>
      <c r="L12" s="849">
        <v>1</v>
      </c>
      <c r="M12" s="849">
        <v>2.5728697571743928</v>
      </c>
      <c r="N12" s="849">
        <v>11000</v>
      </c>
      <c r="O12" s="849">
        <v>28425.899999999998</v>
      </c>
      <c r="P12" s="837">
        <v>1.219461866479052</v>
      </c>
      <c r="Q12" s="850">
        <v>2.5841727272727271</v>
      </c>
    </row>
    <row r="13" spans="1:17" ht="14.4" customHeight="1" x14ac:dyDescent="0.3">
      <c r="A13" s="831" t="s">
        <v>554</v>
      </c>
      <c r="B13" s="832" t="s">
        <v>1647</v>
      </c>
      <c r="C13" s="832" t="s">
        <v>1651</v>
      </c>
      <c r="D13" s="832" t="s">
        <v>1656</v>
      </c>
      <c r="E13" s="832" t="s">
        <v>1657</v>
      </c>
      <c r="F13" s="849">
        <v>-900</v>
      </c>
      <c r="G13" s="849">
        <v>-20283.100000000002</v>
      </c>
      <c r="H13" s="849"/>
      <c r="I13" s="849">
        <v>22.536777777777779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554</v>
      </c>
      <c r="B14" s="832" t="s">
        <v>1647</v>
      </c>
      <c r="C14" s="832" t="s">
        <v>1651</v>
      </c>
      <c r="D14" s="832" t="s">
        <v>1663</v>
      </c>
      <c r="E14" s="832" t="s">
        <v>1664</v>
      </c>
      <c r="F14" s="849">
        <v>800</v>
      </c>
      <c r="G14" s="849">
        <v>-14684.150000000001</v>
      </c>
      <c r="H14" s="849">
        <v>-2.6571202640445577</v>
      </c>
      <c r="I14" s="849">
        <v>-18.355187500000003</v>
      </c>
      <c r="J14" s="849">
        <v>1085</v>
      </c>
      <c r="K14" s="849">
        <v>5526.34</v>
      </c>
      <c r="L14" s="849">
        <v>1</v>
      </c>
      <c r="M14" s="849">
        <v>5.0934009216589864</v>
      </c>
      <c r="N14" s="849"/>
      <c r="O14" s="849"/>
      <c r="P14" s="837"/>
      <c r="Q14" s="850"/>
    </row>
    <row r="15" spans="1:17" ht="14.4" customHeight="1" x14ac:dyDescent="0.3">
      <c r="A15" s="831" t="s">
        <v>554</v>
      </c>
      <c r="B15" s="832" t="s">
        <v>1647</v>
      </c>
      <c r="C15" s="832" t="s">
        <v>1651</v>
      </c>
      <c r="D15" s="832" t="s">
        <v>1665</v>
      </c>
      <c r="E15" s="832" t="s">
        <v>1666</v>
      </c>
      <c r="F15" s="849">
        <v>0</v>
      </c>
      <c r="G15" s="849">
        <v>-29.700000000000003</v>
      </c>
      <c r="H15" s="849">
        <v>1.1250000000000002</v>
      </c>
      <c r="I15" s="849"/>
      <c r="J15" s="849">
        <v>0</v>
      </c>
      <c r="K15" s="849">
        <v>-26.4</v>
      </c>
      <c r="L15" s="849">
        <v>1</v>
      </c>
      <c r="M15" s="849"/>
      <c r="N15" s="849"/>
      <c r="O15" s="849"/>
      <c r="P15" s="837"/>
      <c r="Q15" s="850"/>
    </row>
    <row r="16" spans="1:17" ht="14.4" customHeight="1" x14ac:dyDescent="0.3">
      <c r="A16" s="831" t="s">
        <v>554</v>
      </c>
      <c r="B16" s="832" t="s">
        <v>1647</v>
      </c>
      <c r="C16" s="832" t="s">
        <v>1651</v>
      </c>
      <c r="D16" s="832" t="s">
        <v>1667</v>
      </c>
      <c r="E16" s="832" t="s">
        <v>1668</v>
      </c>
      <c r="F16" s="849"/>
      <c r="G16" s="849"/>
      <c r="H16" s="849"/>
      <c r="I16" s="849"/>
      <c r="J16" s="849">
        <v>0</v>
      </c>
      <c r="K16" s="849">
        <v>-91.2</v>
      </c>
      <c r="L16" s="849">
        <v>1</v>
      </c>
      <c r="M16" s="849"/>
      <c r="N16" s="849"/>
      <c r="O16" s="849"/>
      <c r="P16" s="837"/>
      <c r="Q16" s="850"/>
    </row>
    <row r="17" spans="1:17" ht="14.4" customHeight="1" x14ac:dyDescent="0.3">
      <c r="A17" s="831" t="s">
        <v>554</v>
      </c>
      <c r="B17" s="832" t="s">
        <v>1647</v>
      </c>
      <c r="C17" s="832" t="s">
        <v>1651</v>
      </c>
      <c r="D17" s="832" t="s">
        <v>1669</v>
      </c>
      <c r="E17" s="832" t="s">
        <v>1670</v>
      </c>
      <c r="F17" s="849">
        <v>0</v>
      </c>
      <c r="G17" s="849">
        <v>-26.32</v>
      </c>
      <c r="H17" s="849"/>
      <c r="I17" s="849"/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554</v>
      </c>
      <c r="B18" s="832" t="s">
        <v>1647</v>
      </c>
      <c r="C18" s="832" t="s">
        <v>1651</v>
      </c>
      <c r="D18" s="832" t="s">
        <v>1673</v>
      </c>
      <c r="E18" s="832" t="s">
        <v>1674</v>
      </c>
      <c r="F18" s="849">
        <v>14061.820000000002</v>
      </c>
      <c r="G18" s="849">
        <v>507760.5799999999</v>
      </c>
      <c r="H18" s="849">
        <v>0.83809099410392318</v>
      </c>
      <c r="I18" s="849">
        <v>36.109165100961313</v>
      </c>
      <c r="J18" s="849">
        <v>14584.51</v>
      </c>
      <c r="K18" s="849">
        <v>605853.76000000024</v>
      </c>
      <c r="L18" s="849">
        <v>1</v>
      </c>
      <c r="M18" s="849">
        <v>41.540906070893037</v>
      </c>
      <c r="N18" s="849">
        <v>16107.859999999999</v>
      </c>
      <c r="O18" s="849">
        <v>599531.18000000005</v>
      </c>
      <c r="P18" s="837">
        <v>0.98956418129681956</v>
      </c>
      <c r="Q18" s="850">
        <v>37.219790835033336</v>
      </c>
    </row>
    <row r="19" spans="1:17" ht="14.4" customHeight="1" x14ac:dyDescent="0.3">
      <c r="A19" s="831" t="s">
        <v>554</v>
      </c>
      <c r="B19" s="832" t="s">
        <v>1647</v>
      </c>
      <c r="C19" s="832" t="s">
        <v>1651</v>
      </c>
      <c r="D19" s="832" t="s">
        <v>1677</v>
      </c>
      <c r="E19" s="832" t="s">
        <v>1678</v>
      </c>
      <c r="F19" s="849">
        <v>0</v>
      </c>
      <c r="G19" s="849">
        <v>-2750.8</v>
      </c>
      <c r="H19" s="849">
        <v>12.495116965705202</v>
      </c>
      <c r="I19" s="849"/>
      <c r="J19" s="849">
        <v>0</v>
      </c>
      <c r="K19" s="849">
        <v>-220.15</v>
      </c>
      <c r="L19" s="849">
        <v>1</v>
      </c>
      <c r="M19" s="849"/>
      <c r="N19" s="849"/>
      <c r="O19" s="849"/>
      <c r="P19" s="837"/>
      <c r="Q19" s="850"/>
    </row>
    <row r="20" spans="1:17" ht="14.4" customHeight="1" x14ac:dyDescent="0.3">
      <c r="A20" s="831" t="s">
        <v>554</v>
      </c>
      <c r="B20" s="832" t="s">
        <v>1647</v>
      </c>
      <c r="C20" s="832" t="s">
        <v>1651</v>
      </c>
      <c r="D20" s="832" t="s">
        <v>1681</v>
      </c>
      <c r="E20" s="832" t="s">
        <v>1682</v>
      </c>
      <c r="F20" s="849"/>
      <c r="G20" s="849"/>
      <c r="H20" s="849"/>
      <c r="I20" s="849"/>
      <c r="J20" s="849">
        <v>5.2</v>
      </c>
      <c r="K20" s="849">
        <v>20722.52</v>
      </c>
      <c r="L20" s="849">
        <v>1</v>
      </c>
      <c r="M20" s="849">
        <v>3985.1</v>
      </c>
      <c r="N20" s="849"/>
      <c r="O20" s="849"/>
      <c r="P20" s="837"/>
      <c r="Q20" s="850"/>
    </row>
    <row r="21" spans="1:17" ht="14.4" customHeight="1" x14ac:dyDescent="0.3">
      <c r="A21" s="831" t="s">
        <v>554</v>
      </c>
      <c r="B21" s="832" t="s">
        <v>1647</v>
      </c>
      <c r="C21" s="832" t="s">
        <v>1651</v>
      </c>
      <c r="D21" s="832" t="s">
        <v>1683</v>
      </c>
      <c r="E21" s="832" t="s">
        <v>1684</v>
      </c>
      <c r="F21" s="849">
        <v>-1</v>
      </c>
      <c r="G21" s="849">
        <v>-5134.8600000000006</v>
      </c>
      <c r="H21" s="849"/>
      <c r="I21" s="849">
        <v>5134.8600000000006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554</v>
      </c>
      <c r="B22" s="832" t="s">
        <v>1647</v>
      </c>
      <c r="C22" s="832" t="s">
        <v>1651</v>
      </c>
      <c r="D22" s="832" t="s">
        <v>1687</v>
      </c>
      <c r="E22" s="832" t="s">
        <v>1688</v>
      </c>
      <c r="F22" s="849">
        <v>0</v>
      </c>
      <c r="G22" s="849">
        <v>-2391.66</v>
      </c>
      <c r="H22" s="849">
        <v>3.8742629430441262</v>
      </c>
      <c r="I22" s="849"/>
      <c r="J22" s="849">
        <v>0</v>
      </c>
      <c r="K22" s="849">
        <v>-617.31999999999994</v>
      </c>
      <c r="L22" s="849">
        <v>1</v>
      </c>
      <c r="M22" s="849"/>
      <c r="N22" s="849">
        <v>0</v>
      </c>
      <c r="O22" s="849">
        <v>-32.14</v>
      </c>
      <c r="P22" s="837">
        <v>5.2063759476446585E-2</v>
      </c>
      <c r="Q22" s="850"/>
    </row>
    <row r="23" spans="1:17" ht="14.4" customHeight="1" x14ac:dyDescent="0.3">
      <c r="A23" s="831" t="s">
        <v>554</v>
      </c>
      <c r="B23" s="832" t="s">
        <v>1647</v>
      </c>
      <c r="C23" s="832" t="s">
        <v>1651</v>
      </c>
      <c r="D23" s="832" t="s">
        <v>1810</v>
      </c>
      <c r="E23" s="832" t="s">
        <v>1811</v>
      </c>
      <c r="F23" s="849">
        <v>8742</v>
      </c>
      <c r="G23" s="849">
        <v>284516.42</v>
      </c>
      <c r="H23" s="849">
        <v>1.7714784030019624</v>
      </c>
      <c r="I23" s="849">
        <v>32.545918554106613</v>
      </c>
      <c r="J23" s="849">
        <v>4865</v>
      </c>
      <c r="K23" s="849">
        <v>160609.59000000003</v>
      </c>
      <c r="L23" s="849">
        <v>1</v>
      </c>
      <c r="M23" s="849">
        <v>33.013276464542656</v>
      </c>
      <c r="N23" s="849">
        <v>3939</v>
      </c>
      <c r="O23" s="849">
        <v>133335.15</v>
      </c>
      <c r="P23" s="837">
        <v>0.83018174693055358</v>
      </c>
      <c r="Q23" s="850">
        <v>33.85</v>
      </c>
    </row>
    <row r="24" spans="1:17" ht="14.4" customHeight="1" x14ac:dyDescent="0.3">
      <c r="A24" s="831" t="s">
        <v>554</v>
      </c>
      <c r="B24" s="832" t="s">
        <v>1647</v>
      </c>
      <c r="C24" s="832" t="s">
        <v>1651</v>
      </c>
      <c r="D24" s="832" t="s">
        <v>1699</v>
      </c>
      <c r="E24" s="832" t="s">
        <v>1700</v>
      </c>
      <c r="F24" s="849">
        <v>-200</v>
      </c>
      <c r="G24" s="849">
        <v>-10910.3</v>
      </c>
      <c r="H24" s="849">
        <v>5.2988343856240894</v>
      </c>
      <c r="I24" s="849">
        <v>54.551499999999997</v>
      </c>
      <c r="J24" s="849">
        <v>-100</v>
      </c>
      <c r="K24" s="849">
        <v>-2059</v>
      </c>
      <c r="L24" s="849">
        <v>1</v>
      </c>
      <c r="M24" s="849">
        <v>20.59</v>
      </c>
      <c r="N24" s="849"/>
      <c r="O24" s="849"/>
      <c r="P24" s="837"/>
      <c r="Q24" s="850"/>
    </row>
    <row r="25" spans="1:17" ht="14.4" customHeight="1" x14ac:dyDescent="0.3">
      <c r="A25" s="831" t="s">
        <v>554</v>
      </c>
      <c r="B25" s="832" t="s">
        <v>1647</v>
      </c>
      <c r="C25" s="832" t="s">
        <v>1651</v>
      </c>
      <c r="D25" s="832" t="s">
        <v>1873</v>
      </c>
      <c r="E25" s="832" t="s">
        <v>1874</v>
      </c>
      <c r="F25" s="849"/>
      <c r="G25" s="849"/>
      <c r="H25" s="849"/>
      <c r="I25" s="849"/>
      <c r="J25" s="849">
        <v>292</v>
      </c>
      <c r="K25" s="849">
        <v>45487.76</v>
      </c>
      <c r="L25" s="849">
        <v>1</v>
      </c>
      <c r="M25" s="849">
        <v>155.78</v>
      </c>
      <c r="N25" s="849"/>
      <c r="O25" s="849"/>
      <c r="P25" s="837"/>
      <c r="Q25" s="850"/>
    </row>
    <row r="26" spans="1:17" ht="14.4" customHeight="1" x14ac:dyDescent="0.3">
      <c r="A26" s="831" t="s">
        <v>554</v>
      </c>
      <c r="B26" s="832" t="s">
        <v>1647</v>
      </c>
      <c r="C26" s="832" t="s">
        <v>1817</v>
      </c>
      <c r="D26" s="832" t="s">
        <v>1818</v>
      </c>
      <c r="E26" s="832" t="s">
        <v>1819</v>
      </c>
      <c r="F26" s="849">
        <v>14</v>
      </c>
      <c r="G26" s="849">
        <v>12380.48</v>
      </c>
      <c r="H26" s="849"/>
      <c r="I26" s="849">
        <v>884.31999999999994</v>
      </c>
      <c r="J26" s="849"/>
      <c r="K26" s="849"/>
      <c r="L26" s="849"/>
      <c r="M26" s="849"/>
      <c r="N26" s="849"/>
      <c r="O26" s="849"/>
      <c r="P26" s="837"/>
      <c r="Q26" s="850"/>
    </row>
    <row r="27" spans="1:17" ht="14.4" customHeight="1" x14ac:dyDescent="0.3">
      <c r="A27" s="831" t="s">
        <v>554</v>
      </c>
      <c r="B27" s="832" t="s">
        <v>1647</v>
      </c>
      <c r="C27" s="832" t="s">
        <v>1714</v>
      </c>
      <c r="D27" s="832" t="s">
        <v>1723</v>
      </c>
      <c r="E27" s="832" t="s">
        <v>1724</v>
      </c>
      <c r="F27" s="849"/>
      <c r="G27" s="849"/>
      <c r="H27" s="849"/>
      <c r="I27" s="849"/>
      <c r="J27" s="849"/>
      <c r="K27" s="849"/>
      <c r="L27" s="849"/>
      <c r="M27" s="849"/>
      <c r="N27" s="849">
        <v>1</v>
      </c>
      <c r="O27" s="849">
        <v>318</v>
      </c>
      <c r="P27" s="837"/>
      <c r="Q27" s="850">
        <v>318</v>
      </c>
    </row>
    <row r="28" spans="1:17" ht="14.4" customHeight="1" x14ac:dyDescent="0.3">
      <c r="A28" s="831" t="s">
        <v>554</v>
      </c>
      <c r="B28" s="832" t="s">
        <v>1647</v>
      </c>
      <c r="C28" s="832" t="s">
        <v>1714</v>
      </c>
      <c r="D28" s="832" t="s">
        <v>1740</v>
      </c>
      <c r="E28" s="832" t="s">
        <v>1741</v>
      </c>
      <c r="F28" s="849"/>
      <c r="G28" s="849"/>
      <c r="H28" s="849"/>
      <c r="I28" s="849"/>
      <c r="J28" s="849">
        <v>1</v>
      </c>
      <c r="K28" s="849">
        <v>1279</v>
      </c>
      <c r="L28" s="849">
        <v>1</v>
      </c>
      <c r="M28" s="849">
        <v>1279</v>
      </c>
      <c r="N28" s="849"/>
      <c r="O28" s="849"/>
      <c r="P28" s="837"/>
      <c r="Q28" s="850"/>
    </row>
    <row r="29" spans="1:17" ht="14.4" customHeight="1" x14ac:dyDescent="0.3">
      <c r="A29" s="831" t="s">
        <v>554</v>
      </c>
      <c r="B29" s="832" t="s">
        <v>1647</v>
      </c>
      <c r="C29" s="832" t="s">
        <v>1714</v>
      </c>
      <c r="D29" s="832" t="s">
        <v>1752</v>
      </c>
      <c r="E29" s="832" t="s">
        <v>1753</v>
      </c>
      <c r="F29" s="849">
        <v>147</v>
      </c>
      <c r="G29" s="849">
        <v>259014</v>
      </c>
      <c r="H29" s="849">
        <v>0.97879641001417095</v>
      </c>
      <c r="I29" s="849">
        <v>1762</v>
      </c>
      <c r="J29" s="849">
        <v>145</v>
      </c>
      <c r="K29" s="849">
        <v>264625</v>
      </c>
      <c r="L29" s="849">
        <v>1</v>
      </c>
      <c r="M29" s="849">
        <v>1825</v>
      </c>
      <c r="N29" s="849">
        <v>128</v>
      </c>
      <c r="O29" s="849">
        <v>233600</v>
      </c>
      <c r="P29" s="837">
        <v>0.88275862068965516</v>
      </c>
      <c r="Q29" s="850">
        <v>1825</v>
      </c>
    </row>
    <row r="30" spans="1:17" ht="14.4" customHeight="1" x14ac:dyDescent="0.3">
      <c r="A30" s="831" t="s">
        <v>554</v>
      </c>
      <c r="B30" s="832" t="s">
        <v>1647</v>
      </c>
      <c r="C30" s="832" t="s">
        <v>1714</v>
      </c>
      <c r="D30" s="832" t="s">
        <v>1754</v>
      </c>
      <c r="E30" s="832" t="s">
        <v>1755</v>
      </c>
      <c r="F30" s="849"/>
      <c r="G30" s="849"/>
      <c r="H30" s="849"/>
      <c r="I30" s="849"/>
      <c r="J30" s="849">
        <v>1</v>
      </c>
      <c r="K30" s="849">
        <v>429</v>
      </c>
      <c r="L30" s="849">
        <v>1</v>
      </c>
      <c r="M30" s="849">
        <v>429</v>
      </c>
      <c r="N30" s="849"/>
      <c r="O30" s="849"/>
      <c r="P30" s="837"/>
      <c r="Q30" s="850"/>
    </row>
    <row r="31" spans="1:17" ht="14.4" customHeight="1" x14ac:dyDescent="0.3">
      <c r="A31" s="831" t="s">
        <v>554</v>
      </c>
      <c r="B31" s="832" t="s">
        <v>1647</v>
      </c>
      <c r="C31" s="832" t="s">
        <v>1714</v>
      </c>
      <c r="D31" s="832" t="s">
        <v>1822</v>
      </c>
      <c r="E31" s="832" t="s">
        <v>1823</v>
      </c>
      <c r="F31" s="849">
        <v>23</v>
      </c>
      <c r="G31" s="849">
        <v>329820</v>
      </c>
      <c r="H31" s="849">
        <v>1.2631554758950319</v>
      </c>
      <c r="I31" s="849">
        <v>14340</v>
      </c>
      <c r="J31" s="849">
        <v>18</v>
      </c>
      <c r="K31" s="849">
        <v>261108</v>
      </c>
      <c r="L31" s="849">
        <v>1</v>
      </c>
      <c r="M31" s="849">
        <v>14506</v>
      </c>
      <c r="N31" s="849">
        <v>15</v>
      </c>
      <c r="O31" s="849">
        <v>217605</v>
      </c>
      <c r="P31" s="837">
        <v>0.83339078082632478</v>
      </c>
      <c r="Q31" s="850">
        <v>14507</v>
      </c>
    </row>
    <row r="32" spans="1:17" ht="14.4" customHeight="1" x14ac:dyDescent="0.3">
      <c r="A32" s="831" t="s">
        <v>554</v>
      </c>
      <c r="B32" s="832" t="s">
        <v>1647</v>
      </c>
      <c r="C32" s="832" t="s">
        <v>1714</v>
      </c>
      <c r="D32" s="832" t="s">
        <v>1766</v>
      </c>
      <c r="E32" s="832" t="s">
        <v>1767</v>
      </c>
      <c r="F32" s="849">
        <v>258</v>
      </c>
      <c r="G32" s="849">
        <v>506970</v>
      </c>
      <c r="H32" s="849">
        <v>0.95759691284219117</v>
      </c>
      <c r="I32" s="849">
        <v>1965</v>
      </c>
      <c r="J32" s="849">
        <v>263</v>
      </c>
      <c r="K32" s="849">
        <v>529419</v>
      </c>
      <c r="L32" s="849">
        <v>1</v>
      </c>
      <c r="M32" s="849">
        <v>2013</v>
      </c>
      <c r="N32" s="849">
        <v>237</v>
      </c>
      <c r="O32" s="849">
        <v>477318</v>
      </c>
      <c r="P32" s="837">
        <v>0.90158834495928553</v>
      </c>
      <c r="Q32" s="850">
        <v>2014</v>
      </c>
    </row>
    <row r="33" spans="1:17" ht="14.4" customHeight="1" x14ac:dyDescent="0.3">
      <c r="A33" s="831" t="s">
        <v>554</v>
      </c>
      <c r="B33" s="832" t="s">
        <v>1647</v>
      </c>
      <c r="C33" s="832" t="s">
        <v>1714</v>
      </c>
      <c r="D33" s="832" t="s">
        <v>1768</v>
      </c>
      <c r="E33" s="832" t="s">
        <v>1769</v>
      </c>
      <c r="F33" s="849">
        <v>143</v>
      </c>
      <c r="G33" s="849">
        <v>60203</v>
      </c>
      <c r="H33" s="849">
        <v>1.0436689549961862</v>
      </c>
      <c r="I33" s="849">
        <v>421</v>
      </c>
      <c r="J33" s="849">
        <v>132</v>
      </c>
      <c r="K33" s="849">
        <v>57684</v>
      </c>
      <c r="L33" s="849">
        <v>1</v>
      </c>
      <c r="M33" s="849">
        <v>437</v>
      </c>
      <c r="N33" s="849">
        <v>149</v>
      </c>
      <c r="O33" s="849">
        <v>65113</v>
      </c>
      <c r="P33" s="837">
        <v>1.1287878787878789</v>
      </c>
      <c r="Q33" s="850">
        <v>437</v>
      </c>
    </row>
    <row r="34" spans="1:17" ht="14.4" customHeight="1" x14ac:dyDescent="0.3">
      <c r="A34" s="831" t="s">
        <v>554</v>
      </c>
      <c r="B34" s="832" t="s">
        <v>1647</v>
      </c>
      <c r="C34" s="832" t="s">
        <v>1714</v>
      </c>
      <c r="D34" s="832" t="s">
        <v>1784</v>
      </c>
      <c r="E34" s="832" t="s">
        <v>1785</v>
      </c>
      <c r="F34" s="849">
        <v>9</v>
      </c>
      <c r="G34" s="849">
        <v>9081</v>
      </c>
      <c r="H34" s="849">
        <v>1.0977998065764023</v>
      </c>
      <c r="I34" s="849">
        <v>1009</v>
      </c>
      <c r="J34" s="849">
        <v>8</v>
      </c>
      <c r="K34" s="849">
        <v>8272</v>
      </c>
      <c r="L34" s="849">
        <v>1</v>
      </c>
      <c r="M34" s="849">
        <v>1034</v>
      </c>
      <c r="N34" s="849">
        <v>7</v>
      </c>
      <c r="O34" s="849">
        <v>7252</v>
      </c>
      <c r="P34" s="837">
        <v>0.87669245647969052</v>
      </c>
      <c r="Q34" s="850">
        <v>1036</v>
      </c>
    </row>
    <row r="35" spans="1:17" ht="14.4" customHeight="1" x14ac:dyDescent="0.3">
      <c r="A35" s="831" t="s">
        <v>554</v>
      </c>
      <c r="B35" s="832" t="s">
        <v>1875</v>
      </c>
      <c r="C35" s="832" t="s">
        <v>1714</v>
      </c>
      <c r="D35" s="832" t="s">
        <v>1882</v>
      </c>
      <c r="E35" s="832" t="s">
        <v>1883</v>
      </c>
      <c r="F35" s="849">
        <v>62</v>
      </c>
      <c r="G35" s="849">
        <v>40300</v>
      </c>
      <c r="H35" s="849">
        <v>1.0129191172774343</v>
      </c>
      <c r="I35" s="849">
        <v>650</v>
      </c>
      <c r="J35" s="849">
        <v>57</v>
      </c>
      <c r="K35" s="849">
        <v>39786</v>
      </c>
      <c r="L35" s="849">
        <v>1</v>
      </c>
      <c r="M35" s="849">
        <v>698</v>
      </c>
      <c r="N35" s="849">
        <v>55</v>
      </c>
      <c r="O35" s="849">
        <v>38390</v>
      </c>
      <c r="P35" s="837">
        <v>0.96491228070175439</v>
      </c>
      <c r="Q35" s="850">
        <v>698</v>
      </c>
    </row>
    <row r="36" spans="1:17" ht="14.4" customHeight="1" x14ac:dyDescent="0.3">
      <c r="A36" s="831" t="s">
        <v>554</v>
      </c>
      <c r="B36" s="832" t="s">
        <v>1875</v>
      </c>
      <c r="C36" s="832" t="s">
        <v>1714</v>
      </c>
      <c r="D36" s="832" t="s">
        <v>1780</v>
      </c>
      <c r="E36" s="832" t="s">
        <v>1781</v>
      </c>
      <c r="F36" s="849">
        <v>322</v>
      </c>
      <c r="G36" s="849">
        <v>106582</v>
      </c>
      <c r="H36" s="849">
        <v>0.92355550934109731</v>
      </c>
      <c r="I36" s="849">
        <v>331</v>
      </c>
      <c r="J36" s="849">
        <v>326</v>
      </c>
      <c r="K36" s="849">
        <v>115404</v>
      </c>
      <c r="L36" s="849">
        <v>1</v>
      </c>
      <c r="M36" s="849">
        <v>354</v>
      </c>
      <c r="N36" s="849">
        <v>308</v>
      </c>
      <c r="O36" s="849">
        <v>109340</v>
      </c>
      <c r="P36" s="837">
        <v>0.9474541610342796</v>
      </c>
      <c r="Q36" s="850">
        <v>355</v>
      </c>
    </row>
    <row r="37" spans="1:17" ht="14.4" customHeight="1" x14ac:dyDescent="0.3">
      <c r="A37" s="831" t="s">
        <v>554</v>
      </c>
      <c r="B37" s="832" t="s">
        <v>1875</v>
      </c>
      <c r="C37" s="832" t="s">
        <v>1714</v>
      </c>
      <c r="D37" s="832" t="s">
        <v>1890</v>
      </c>
      <c r="E37" s="832" t="s">
        <v>1891</v>
      </c>
      <c r="F37" s="849">
        <v>16</v>
      </c>
      <c r="G37" s="849">
        <v>5232</v>
      </c>
      <c r="H37" s="849">
        <v>1.14989010989011</v>
      </c>
      <c r="I37" s="849">
        <v>327</v>
      </c>
      <c r="J37" s="849">
        <v>13</v>
      </c>
      <c r="K37" s="849">
        <v>4550</v>
      </c>
      <c r="L37" s="849">
        <v>1</v>
      </c>
      <c r="M37" s="849">
        <v>350</v>
      </c>
      <c r="N37" s="849">
        <v>15</v>
      </c>
      <c r="O37" s="849">
        <v>5265</v>
      </c>
      <c r="P37" s="837">
        <v>1.1571428571428573</v>
      </c>
      <c r="Q37" s="850">
        <v>351</v>
      </c>
    </row>
    <row r="38" spans="1:17" ht="14.4" customHeight="1" x14ac:dyDescent="0.3">
      <c r="A38" s="831" t="s">
        <v>554</v>
      </c>
      <c r="B38" s="832" t="s">
        <v>1875</v>
      </c>
      <c r="C38" s="832" t="s">
        <v>1714</v>
      </c>
      <c r="D38" s="832" t="s">
        <v>1892</v>
      </c>
      <c r="E38" s="832" t="s">
        <v>1893</v>
      </c>
      <c r="F38" s="849">
        <v>274</v>
      </c>
      <c r="G38" s="849">
        <v>178922</v>
      </c>
      <c r="H38" s="849">
        <v>0.90832110711185343</v>
      </c>
      <c r="I38" s="849">
        <v>653</v>
      </c>
      <c r="J38" s="849">
        <v>281</v>
      </c>
      <c r="K38" s="849">
        <v>196981</v>
      </c>
      <c r="L38" s="849">
        <v>1</v>
      </c>
      <c r="M38" s="849">
        <v>701</v>
      </c>
      <c r="N38" s="849">
        <v>250</v>
      </c>
      <c r="O38" s="849">
        <v>175250</v>
      </c>
      <c r="P38" s="837">
        <v>0.88967971530249113</v>
      </c>
      <c r="Q38" s="850">
        <v>701</v>
      </c>
    </row>
    <row r="39" spans="1:17" ht="14.4" customHeight="1" x14ac:dyDescent="0.3">
      <c r="A39" s="831" t="s">
        <v>554</v>
      </c>
      <c r="B39" s="832" t="s">
        <v>1875</v>
      </c>
      <c r="C39" s="832" t="s">
        <v>1714</v>
      </c>
      <c r="D39" s="832" t="s">
        <v>1894</v>
      </c>
      <c r="E39" s="832" t="s">
        <v>1895</v>
      </c>
      <c r="F39" s="849">
        <v>29</v>
      </c>
      <c r="G39" s="849">
        <v>18850</v>
      </c>
      <c r="H39" s="849">
        <v>0.84392908309455583</v>
      </c>
      <c r="I39" s="849">
        <v>650</v>
      </c>
      <c r="J39" s="849">
        <v>32</v>
      </c>
      <c r="K39" s="849">
        <v>22336</v>
      </c>
      <c r="L39" s="849">
        <v>1</v>
      </c>
      <c r="M39" s="849">
        <v>698</v>
      </c>
      <c r="N39" s="849">
        <v>33</v>
      </c>
      <c r="O39" s="849">
        <v>23034</v>
      </c>
      <c r="P39" s="837">
        <v>1.03125</v>
      </c>
      <c r="Q39" s="850">
        <v>698</v>
      </c>
    </row>
    <row r="40" spans="1:17" ht="14.4" customHeight="1" x14ac:dyDescent="0.3">
      <c r="A40" s="831" t="s">
        <v>1900</v>
      </c>
      <c r="B40" s="832" t="s">
        <v>1929</v>
      </c>
      <c r="C40" s="832" t="s">
        <v>1714</v>
      </c>
      <c r="D40" s="832" t="s">
        <v>1930</v>
      </c>
      <c r="E40" s="832" t="s">
        <v>1931</v>
      </c>
      <c r="F40" s="849">
        <v>263</v>
      </c>
      <c r="G40" s="849">
        <v>17095</v>
      </c>
      <c r="H40" s="849">
        <v>1.052</v>
      </c>
      <c r="I40" s="849">
        <v>65</v>
      </c>
      <c r="J40" s="849">
        <v>250</v>
      </c>
      <c r="K40" s="849">
        <v>16250</v>
      </c>
      <c r="L40" s="849">
        <v>1</v>
      </c>
      <c r="M40" s="849">
        <v>65</v>
      </c>
      <c r="N40" s="849">
        <v>228</v>
      </c>
      <c r="O40" s="849">
        <v>14820</v>
      </c>
      <c r="P40" s="837">
        <v>0.91200000000000003</v>
      </c>
      <c r="Q40" s="850">
        <v>65</v>
      </c>
    </row>
    <row r="41" spans="1:17" ht="14.4" customHeight="1" x14ac:dyDescent="0.3">
      <c r="A41" s="831" t="s">
        <v>1900</v>
      </c>
      <c r="B41" s="832" t="s">
        <v>1929</v>
      </c>
      <c r="C41" s="832" t="s">
        <v>1714</v>
      </c>
      <c r="D41" s="832" t="s">
        <v>1932</v>
      </c>
      <c r="E41" s="832" t="s">
        <v>1933</v>
      </c>
      <c r="F41" s="849">
        <v>1</v>
      </c>
      <c r="G41" s="849">
        <v>591</v>
      </c>
      <c r="H41" s="849"/>
      <c r="I41" s="849">
        <v>591</v>
      </c>
      <c r="J41" s="849"/>
      <c r="K41" s="849"/>
      <c r="L41" s="849"/>
      <c r="M41" s="849"/>
      <c r="N41" s="849"/>
      <c r="O41" s="849"/>
      <c r="P41" s="837"/>
      <c r="Q41" s="850"/>
    </row>
    <row r="42" spans="1:17" ht="14.4" customHeight="1" x14ac:dyDescent="0.3">
      <c r="A42" s="831" t="s">
        <v>1900</v>
      </c>
      <c r="B42" s="832" t="s">
        <v>1929</v>
      </c>
      <c r="C42" s="832" t="s">
        <v>1714</v>
      </c>
      <c r="D42" s="832" t="s">
        <v>1934</v>
      </c>
      <c r="E42" s="832" t="s">
        <v>1935</v>
      </c>
      <c r="F42" s="849">
        <v>1</v>
      </c>
      <c r="G42" s="849">
        <v>616</v>
      </c>
      <c r="H42" s="849"/>
      <c r="I42" s="849">
        <v>616</v>
      </c>
      <c r="J42" s="849"/>
      <c r="K42" s="849"/>
      <c r="L42" s="849"/>
      <c r="M42" s="849"/>
      <c r="N42" s="849"/>
      <c r="O42" s="849"/>
      <c r="P42" s="837"/>
      <c r="Q42" s="850"/>
    </row>
    <row r="43" spans="1:17" ht="14.4" customHeight="1" x14ac:dyDescent="0.3">
      <c r="A43" s="831" t="s">
        <v>1900</v>
      </c>
      <c r="B43" s="832" t="s">
        <v>1929</v>
      </c>
      <c r="C43" s="832" t="s">
        <v>1714</v>
      </c>
      <c r="D43" s="832" t="s">
        <v>1936</v>
      </c>
      <c r="E43" s="832" t="s">
        <v>1937</v>
      </c>
      <c r="F43" s="849">
        <v>1</v>
      </c>
      <c r="G43" s="849">
        <v>24</v>
      </c>
      <c r="H43" s="849">
        <v>1</v>
      </c>
      <c r="I43" s="849">
        <v>24</v>
      </c>
      <c r="J43" s="849">
        <v>1</v>
      </c>
      <c r="K43" s="849">
        <v>24</v>
      </c>
      <c r="L43" s="849">
        <v>1</v>
      </c>
      <c r="M43" s="849">
        <v>24</v>
      </c>
      <c r="N43" s="849"/>
      <c r="O43" s="849"/>
      <c r="P43" s="837"/>
      <c r="Q43" s="850"/>
    </row>
    <row r="44" spans="1:17" ht="14.4" customHeight="1" x14ac:dyDescent="0.3">
      <c r="A44" s="831" t="s">
        <v>1900</v>
      </c>
      <c r="B44" s="832" t="s">
        <v>1929</v>
      </c>
      <c r="C44" s="832" t="s">
        <v>1714</v>
      </c>
      <c r="D44" s="832" t="s">
        <v>1938</v>
      </c>
      <c r="E44" s="832" t="s">
        <v>1939</v>
      </c>
      <c r="F44" s="849">
        <v>1</v>
      </c>
      <c r="G44" s="849">
        <v>77</v>
      </c>
      <c r="H44" s="849"/>
      <c r="I44" s="849">
        <v>77</v>
      </c>
      <c r="J44" s="849"/>
      <c r="K44" s="849"/>
      <c r="L44" s="849"/>
      <c r="M44" s="849"/>
      <c r="N44" s="849"/>
      <c r="O44" s="849"/>
      <c r="P44" s="837"/>
      <c r="Q44" s="850"/>
    </row>
    <row r="45" spans="1:17" ht="14.4" customHeight="1" x14ac:dyDescent="0.3">
      <c r="A45" s="831" t="s">
        <v>1900</v>
      </c>
      <c r="B45" s="832" t="s">
        <v>1929</v>
      </c>
      <c r="C45" s="832" t="s">
        <v>1714</v>
      </c>
      <c r="D45" s="832" t="s">
        <v>1940</v>
      </c>
      <c r="E45" s="832" t="s">
        <v>1941</v>
      </c>
      <c r="F45" s="849">
        <v>9</v>
      </c>
      <c r="G45" s="849">
        <v>207</v>
      </c>
      <c r="H45" s="849">
        <v>0.95833333333333337</v>
      </c>
      <c r="I45" s="849">
        <v>23</v>
      </c>
      <c r="J45" s="849">
        <v>9</v>
      </c>
      <c r="K45" s="849">
        <v>216</v>
      </c>
      <c r="L45" s="849">
        <v>1</v>
      </c>
      <c r="M45" s="849">
        <v>24</v>
      </c>
      <c r="N45" s="849">
        <v>6</v>
      </c>
      <c r="O45" s="849">
        <v>144</v>
      </c>
      <c r="P45" s="837">
        <v>0.66666666666666663</v>
      </c>
      <c r="Q45" s="850">
        <v>24</v>
      </c>
    </row>
    <row r="46" spans="1:17" ht="14.4" customHeight="1" x14ac:dyDescent="0.3">
      <c r="A46" s="831" t="s">
        <v>1900</v>
      </c>
      <c r="B46" s="832" t="s">
        <v>1929</v>
      </c>
      <c r="C46" s="832" t="s">
        <v>1714</v>
      </c>
      <c r="D46" s="832" t="s">
        <v>1942</v>
      </c>
      <c r="E46" s="832" t="s">
        <v>1943</v>
      </c>
      <c r="F46" s="849">
        <v>8</v>
      </c>
      <c r="G46" s="849">
        <v>192</v>
      </c>
      <c r="H46" s="849">
        <v>0.96</v>
      </c>
      <c r="I46" s="849">
        <v>24</v>
      </c>
      <c r="J46" s="849">
        <v>8</v>
      </c>
      <c r="K46" s="849">
        <v>200</v>
      </c>
      <c r="L46" s="849">
        <v>1</v>
      </c>
      <c r="M46" s="849">
        <v>25</v>
      </c>
      <c r="N46" s="849">
        <v>6</v>
      </c>
      <c r="O46" s="849">
        <v>150</v>
      </c>
      <c r="P46" s="837">
        <v>0.75</v>
      </c>
      <c r="Q46" s="850">
        <v>25</v>
      </c>
    </row>
    <row r="47" spans="1:17" ht="14.4" customHeight="1" x14ac:dyDescent="0.3">
      <c r="A47" s="831" t="s">
        <v>1900</v>
      </c>
      <c r="B47" s="832" t="s">
        <v>1929</v>
      </c>
      <c r="C47" s="832" t="s">
        <v>1714</v>
      </c>
      <c r="D47" s="832" t="s">
        <v>1944</v>
      </c>
      <c r="E47" s="832" t="s">
        <v>1945</v>
      </c>
      <c r="F47" s="849">
        <v>1</v>
      </c>
      <c r="G47" s="849">
        <v>739</v>
      </c>
      <c r="H47" s="849"/>
      <c r="I47" s="849">
        <v>739</v>
      </c>
      <c r="J47" s="849"/>
      <c r="K47" s="849"/>
      <c r="L47" s="849"/>
      <c r="M47" s="849"/>
      <c r="N47" s="849"/>
      <c r="O47" s="849"/>
      <c r="P47" s="837"/>
      <c r="Q47" s="850"/>
    </row>
    <row r="48" spans="1:17" ht="14.4" customHeight="1" x14ac:dyDescent="0.3">
      <c r="A48" s="831" t="s">
        <v>1900</v>
      </c>
      <c r="B48" s="832" t="s">
        <v>1929</v>
      </c>
      <c r="C48" s="832" t="s">
        <v>1714</v>
      </c>
      <c r="D48" s="832" t="s">
        <v>1946</v>
      </c>
      <c r="E48" s="832" t="s">
        <v>1947</v>
      </c>
      <c r="F48" s="849">
        <v>1</v>
      </c>
      <c r="G48" s="849">
        <v>180</v>
      </c>
      <c r="H48" s="849"/>
      <c r="I48" s="849">
        <v>180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1900</v>
      </c>
      <c r="B49" s="832" t="s">
        <v>1929</v>
      </c>
      <c r="C49" s="832" t="s">
        <v>1714</v>
      </c>
      <c r="D49" s="832" t="s">
        <v>1948</v>
      </c>
      <c r="E49" s="832" t="s">
        <v>1949</v>
      </c>
      <c r="F49" s="849">
        <v>1</v>
      </c>
      <c r="G49" s="849">
        <v>265</v>
      </c>
      <c r="H49" s="849"/>
      <c r="I49" s="849">
        <v>265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1900</v>
      </c>
      <c r="B50" s="832" t="s">
        <v>1929</v>
      </c>
      <c r="C50" s="832" t="s">
        <v>1714</v>
      </c>
      <c r="D50" s="832" t="s">
        <v>1950</v>
      </c>
      <c r="E50" s="832" t="s">
        <v>1951</v>
      </c>
      <c r="F50" s="849">
        <v>1</v>
      </c>
      <c r="G50" s="849">
        <v>591</v>
      </c>
      <c r="H50" s="849"/>
      <c r="I50" s="849">
        <v>591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1900</v>
      </c>
      <c r="B51" s="832" t="s">
        <v>1929</v>
      </c>
      <c r="C51" s="832" t="s">
        <v>1714</v>
      </c>
      <c r="D51" s="832" t="s">
        <v>1952</v>
      </c>
      <c r="E51" s="832" t="s">
        <v>1953</v>
      </c>
      <c r="F51" s="849">
        <v>1</v>
      </c>
      <c r="G51" s="849">
        <v>546</v>
      </c>
      <c r="H51" s="849"/>
      <c r="I51" s="849">
        <v>546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1900</v>
      </c>
      <c r="B52" s="832" t="s">
        <v>1929</v>
      </c>
      <c r="C52" s="832" t="s">
        <v>1714</v>
      </c>
      <c r="D52" s="832" t="s">
        <v>1954</v>
      </c>
      <c r="E52" s="832" t="s">
        <v>1955</v>
      </c>
      <c r="F52" s="849">
        <v>1</v>
      </c>
      <c r="G52" s="849">
        <v>735</v>
      </c>
      <c r="H52" s="849"/>
      <c r="I52" s="849">
        <v>735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1900</v>
      </c>
      <c r="B53" s="832" t="s">
        <v>1929</v>
      </c>
      <c r="C53" s="832" t="s">
        <v>1714</v>
      </c>
      <c r="D53" s="832" t="s">
        <v>1956</v>
      </c>
      <c r="E53" s="832" t="s">
        <v>1957</v>
      </c>
      <c r="F53" s="849">
        <v>1</v>
      </c>
      <c r="G53" s="849">
        <v>345</v>
      </c>
      <c r="H53" s="849"/>
      <c r="I53" s="849">
        <v>345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1900</v>
      </c>
      <c r="B54" s="832" t="s">
        <v>1929</v>
      </c>
      <c r="C54" s="832" t="s">
        <v>1714</v>
      </c>
      <c r="D54" s="832" t="s">
        <v>1958</v>
      </c>
      <c r="E54" s="832" t="s">
        <v>1959</v>
      </c>
      <c r="F54" s="849">
        <v>1</v>
      </c>
      <c r="G54" s="849">
        <v>231</v>
      </c>
      <c r="H54" s="849"/>
      <c r="I54" s="849">
        <v>231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1960</v>
      </c>
      <c r="B55" s="832" t="s">
        <v>1961</v>
      </c>
      <c r="C55" s="832" t="s">
        <v>1714</v>
      </c>
      <c r="D55" s="832" t="s">
        <v>1962</v>
      </c>
      <c r="E55" s="832" t="s">
        <v>1963</v>
      </c>
      <c r="F55" s="849">
        <v>2</v>
      </c>
      <c r="G55" s="849">
        <v>54</v>
      </c>
      <c r="H55" s="849">
        <v>0.66666666666666663</v>
      </c>
      <c r="I55" s="849">
        <v>27</v>
      </c>
      <c r="J55" s="849">
        <v>3</v>
      </c>
      <c r="K55" s="849">
        <v>81</v>
      </c>
      <c r="L55" s="849">
        <v>1</v>
      </c>
      <c r="M55" s="849">
        <v>27</v>
      </c>
      <c r="N55" s="849">
        <v>9</v>
      </c>
      <c r="O55" s="849">
        <v>243</v>
      </c>
      <c r="P55" s="837">
        <v>3</v>
      </c>
      <c r="Q55" s="850">
        <v>27</v>
      </c>
    </row>
    <row r="56" spans="1:17" ht="14.4" customHeight="1" x14ac:dyDescent="0.3">
      <c r="A56" s="831" t="s">
        <v>1960</v>
      </c>
      <c r="B56" s="832" t="s">
        <v>1961</v>
      </c>
      <c r="C56" s="832" t="s">
        <v>1714</v>
      </c>
      <c r="D56" s="832" t="s">
        <v>1964</v>
      </c>
      <c r="E56" s="832" t="s">
        <v>1965</v>
      </c>
      <c r="F56" s="849"/>
      <c r="G56" s="849"/>
      <c r="H56" s="849"/>
      <c r="I56" s="849"/>
      <c r="J56" s="849">
        <v>1</v>
      </c>
      <c r="K56" s="849">
        <v>24</v>
      </c>
      <c r="L56" s="849">
        <v>1</v>
      </c>
      <c r="M56" s="849">
        <v>24</v>
      </c>
      <c r="N56" s="849"/>
      <c r="O56" s="849"/>
      <c r="P56" s="837"/>
      <c r="Q56" s="850"/>
    </row>
    <row r="57" spans="1:17" ht="14.4" customHeight="1" x14ac:dyDescent="0.3">
      <c r="A57" s="831" t="s">
        <v>1960</v>
      </c>
      <c r="B57" s="832" t="s">
        <v>1961</v>
      </c>
      <c r="C57" s="832" t="s">
        <v>1714</v>
      </c>
      <c r="D57" s="832" t="s">
        <v>1966</v>
      </c>
      <c r="E57" s="832" t="s">
        <v>1967</v>
      </c>
      <c r="F57" s="849">
        <v>2</v>
      </c>
      <c r="G57" s="849">
        <v>54</v>
      </c>
      <c r="H57" s="849">
        <v>0.66666666666666663</v>
      </c>
      <c r="I57" s="849">
        <v>27</v>
      </c>
      <c r="J57" s="849">
        <v>3</v>
      </c>
      <c r="K57" s="849">
        <v>81</v>
      </c>
      <c r="L57" s="849">
        <v>1</v>
      </c>
      <c r="M57" s="849">
        <v>27</v>
      </c>
      <c r="N57" s="849">
        <v>9</v>
      </c>
      <c r="O57" s="849">
        <v>243</v>
      </c>
      <c r="P57" s="837">
        <v>3</v>
      </c>
      <c r="Q57" s="850">
        <v>27</v>
      </c>
    </row>
    <row r="58" spans="1:17" ht="14.4" customHeight="1" x14ac:dyDescent="0.3">
      <c r="A58" s="831" t="s">
        <v>1960</v>
      </c>
      <c r="B58" s="832" t="s">
        <v>1961</v>
      </c>
      <c r="C58" s="832" t="s">
        <v>1714</v>
      </c>
      <c r="D58" s="832" t="s">
        <v>1968</v>
      </c>
      <c r="E58" s="832" t="s">
        <v>1969</v>
      </c>
      <c r="F58" s="849">
        <v>2</v>
      </c>
      <c r="G58" s="849">
        <v>54</v>
      </c>
      <c r="H58" s="849">
        <v>0.66666666666666663</v>
      </c>
      <c r="I58" s="849">
        <v>27</v>
      </c>
      <c r="J58" s="849">
        <v>3</v>
      </c>
      <c r="K58" s="849">
        <v>81</v>
      </c>
      <c r="L58" s="849">
        <v>1</v>
      </c>
      <c r="M58" s="849">
        <v>27</v>
      </c>
      <c r="N58" s="849">
        <v>9</v>
      </c>
      <c r="O58" s="849">
        <v>243</v>
      </c>
      <c r="P58" s="837">
        <v>3</v>
      </c>
      <c r="Q58" s="850">
        <v>27</v>
      </c>
    </row>
    <row r="59" spans="1:17" ht="14.4" customHeight="1" x14ac:dyDescent="0.3">
      <c r="A59" s="831" t="s">
        <v>1960</v>
      </c>
      <c r="B59" s="832" t="s">
        <v>1961</v>
      </c>
      <c r="C59" s="832" t="s">
        <v>1714</v>
      </c>
      <c r="D59" s="832" t="s">
        <v>1970</v>
      </c>
      <c r="E59" s="832" t="s">
        <v>1971</v>
      </c>
      <c r="F59" s="849">
        <v>3</v>
      </c>
      <c r="G59" s="849">
        <v>66</v>
      </c>
      <c r="H59" s="849">
        <v>1</v>
      </c>
      <c r="I59" s="849">
        <v>22</v>
      </c>
      <c r="J59" s="849">
        <v>3</v>
      </c>
      <c r="K59" s="849">
        <v>66</v>
      </c>
      <c r="L59" s="849">
        <v>1</v>
      </c>
      <c r="M59" s="849">
        <v>22</v>
      </c>
      <c r="N59" s="849">
        <v>9</v>
      </c>
      <c r="O59" s="849">
        <v>198</v>
      </c>
      <c r="P59" s="837">
        <v>3</v>
      </c>
      <c r="Q59" s="850">
        <v>22</v>
      </c>
    </row>
    <row r="60" spans="1:17" ht="14.4" customHeight="1" x14ac:dyDescent="0.3">
      <c r="A60" s="831" t="s">
        <v>1960</v>
      </c>
      <c r="B60" s="832" t="s">
        <v>1961</v>
      </c>
      <c r="C60" s="832" t="s">
        <v>1714</v>
      </c>
      <c r="D60" s="832" t="s">
        <v>1972</v>
      </c>
      <c r="E60" s="832" t="s">
        <v>1973</v>
      </c>
      <c r="F60" s="849">
        <v>2</v>
      </c>
      <c r="G60" s="849">
        <v>34</v>
      </c>
      <c r="H60" s="849"/>
      <c r="I60" s="849">
        <v>17</v>
      </c>
      <c r="J60" s="849"/>
      <c r="K60" s="849"/>
      <c r="L60" s="849"/>
      <c r="M60" s="849"/>
      <c r="N60" s="849">
        <v>1</v>
      </c>
      <c r="O60" s="849">
        <v>17</v>
      </c>
      <c r="P60" s="837"/>
      <c r="Q60" s="850">
        <v>17</v>
      </c>
    </row>
    <row r="61" spans="1:17" ht="14.4" customHeight="1" x14ac:dyDescent="0.3">
      <c r="A61" s="831" t="s">
        <v>1960</v>
      </c>
      <c r="B61" s="832" t="s">
        <v>1961</v>
      </c>
      <c r="C61" s="832" t="s">
        <v>1714</v>
      </c>
      <c r="D61" s="832" t="s">
        <v>1974</v>
      </c>
      <c r="E61" s="832" t="s">
        <v>1975</v>
      </c>
      <c r="F61" s="849"/>
      <c r="G61" s="849"/>
      <c r="H61" s="849"/>
      <c r="I61" s="849"/>
      <c r="J61" s="849"/>
      <c r="K61" s="849"/>
      <c r="L61" s="849"/>
      <c r="M61" s="849"/>
      <c r="N61" s="849">
        <v>1</v>
      </c>
      <c r="O61" s="849">
        <v>47</v>
      </c>
      <c r="P61" s="837"/>
      <c r="Q61" s="850">
        <v>47</v>
      </c>
    </row>
    <row r="62" spans="1:17" ht="14.4" customHeight="1" x14ac:dyDescent="0.3">
      <c r="A62" s="831" t="s">
        <v>1960</v>
      </c>
      <c r="B62" s="832" t="s">
        <v>1961</v>
      </c>
      <c r="C62" s="832" t="s">
        <v>1714</v>
      </c>
      <c r="D62" s="832" t="s">
        <v>1976</v>
      </c>
      <c r="E62" s="832" t="s">
        <v>1977</v>
      </c>
      <c r="F62" s="849">
        <v>2</v>
      </c>
      <c r="G62" s="849">
        <v>38</v>
      </c>
      <c r="H62" s="849"/>
      <c r="I62" s="849">
        <v>19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1960</v>
      </c>
      <c r="B63" s="832" t="s">
        <v>1961</v>
      </c>
      <c r="C63" s="832" t="s">
        <v>1714</v>
      </c>
      <c r="D63" s="832" t="s">
        <v>1978</v>
      </c>
      <c r="E63" s="832" t="s">
        <v>1979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187</v>
      </c>
      <c r="P63" s="837"/>
      <c r="Q63" s="850">
        <v>187</v>
      </c>
    </row>
    <row r="64" spans="1:17" ht="14.4" customHeight="1" x14ac:dyDescent="0.3">
      <c r="A64" s="831" t="s">
        <v>1960</v>
      </c>
      <c r="B64" s="832" t="s">
        <v>1961</v>
      </c>
      <c r="C64" s="832" t="s">
        <v>1714</v>
      </c>
      <c r="D64" s="832" t="s">
        <v>1980</v>
      </c>
      <c r="E64" s="832" t="s">
        <v>1981</v>
      </c>
      <c r="F64" s="849"/>
      <c r="G64" s="849"/>
      <c r="H64" s="849"/>
      <c r="I64" s="849"/>
      <c r="J64" s="849"/>
      <c r="K64" s="849"/>
      <c r="L64" s="849"/>
      <c r="M64" s="849"/>
      <c r="N64" s="849">
        <v>1</v>
      </c>
      <c r="O64" s="849">
        <v>364</v>
      </c>
      <c r="P64" s="837"/>
      <c r="Q64" s="850">
        <v>364</v>
      </c>
    </row>
    <row r="65" spans="1:17" ht="14.4" customHeight="1" x14ac:dyDescent="0.3">
      <c r="A65" s="831" t="s">
        <v>1960</v>
      </c>
      <c r="B65" s="832" t="s">
        <v>1961</v>
      </c>
      <c r="C65" s="832" t="s">
        <v>1714</v>
      </c>
      <c r="D65" s="832" t="s">
        <v>1982</v>
      </c>
      <c r="E65" s="832" t="s">
        <v>1983</v>
      </c>
      <c r="F65" s="849">
        <v>7</v>
      </c>
      <c r="G65" s="849">
        <v>3927</v>
      </c>
      <c r="H65" s="849">
        <v>0.7763938315539739</v>
      </c>
      <c r="I65" s="849">
        <v>561</v>
      </c>
      <c r="J65" s="849">
        <v>9</v>
      </c>
      <c r="K65" s="849">
        <v>5058</v>
      </c>
      <c r="L65" s="849">
        <v>1</v>
      </c>
      <c r="M65" s="849">
        <v>562</v>
      </c>
      <c r="N65" s="849">
        <v>1</v>
      </c>
      <c r="O65" s="849">
        <v>562</v>
      </c>
      <c r="P65" s="837">
        <v>0.1111111111111111</v>
      </c>
      <c r="Q65" s="850">
        <v>562</v>
      </c>
    </row>
    <row r="66" spans="1:17" ht="14.4" customHeight="1" x14ac:dyDescent="0.3">
      <c r="A66" s="831" t="s">
        <v>1960</v>
      </c>
      <c r="B66" s="832" t="s">
        <v>1961</v>
      </c>
      <c r="C66" s="832" t="s">
        <v>1714</v>
      </c>
      <c r="D66" s="832" t="s">
        <v>1984</v>
      </c>
      <c r="E66" s="832" t="s">
        <v>1985</v>
      </c>
      <c r="F66" s="849"/>
      <c r="G66" s="849"/>
      <c r="H66" s="849"/>
      <c r="I66" s="849"/>
      <c r="J66" s="849"/>
      <c r="K66" s="849"/>
      <c r="L66" s="849"/>
      <c r="M66" s="849"/>
      <c r="N66" s="849">
        <v>1</v>
      </c>
      <c r="O66" s="849">
        <v>172</v>
      </c>
      <c r="P66" s="837"/>
      <c r="Q66" s="850">
        <v>172</v>
      </c>
    </row>
    <row r="67" spans="1:17" ht="14.4" customHeight="1" x14ac:dyDescent="0.3">
      <c r="A67" s="831" t="s">
        <v>1960</v>
      </c>
      <c r="B67" s="832" t="s">
        <v>1961</v>
      </c>
      <c r="C67" s="832" t="s">
        <v>1714</v>
      </c>
      <c r="D67" s="832" t="s">
        <v>1986</v>
      </c>
      <c r="E67" s="832" t="s">
        <v>1987</v>
      </c>
      <c r="F67" s="849">
        <v>3</v>
      </c>
      <c r="G67" s="849">
        <v>1239</v>
      </c>
      <c r="H67" s="849">
        <v>0.74818840579710144</v>
      </c>
      <c r="I67" s="849">
        <v>413</v>
      </c>
      <c r="J67" s="849">
        <v>4</v>
      </c>
      <c r="K67" s="849">
        <v>1656</v>
      </c>
      <c r="L67" s="849">
        <v>1</v>
      </c>
      <c r="M67" s="849">
        <v>414</v>
      </c>
      <c r="N67" s="849">
        <v>4</v>
      </c>
      <c r="O67" s="849">
        <v>1656</v>
      </c>
      <c r="P67" s="837">
        <v>1</v>
      </c>
      <c r="Q67" s="850">
        <v>414</v>
      </c>
    </row>
    <row r="68" spans="1:17" ht="14.4" customHeight="1" x14ac:dyDescent="0.3">
      <c r="A68" s="831" t="s">
        <v>1960</v>
      </c>
      <c r="B68" s="832" t="s">
        <v>1961</v>
      </c>
      <c r="C68" s="832" t="s">
        <v>1714</v>
      </c>
      <c r="D68" s="832" t="s">
        <v>1988</v>
      </c>
      <c r="E68" s="832" t="s">
        <v>1989</v>
      </c>
      <c r="F68" s="849">
        <v>1</v>
      </c>
      <c r="G68" s="849">
        <v>940</v>
      </c>
      <c r="H68" s="849"/>
      <c r="I68" s="849">
        <v>940</v>
      </c>
      <c r="J68" s="849"/>
      <c r="K68" s="849"/>
      <c r="L68" s="849"/>
      <c r="M68" s="849"/>
      <c r="N68" s="849"/>
      <c r="O68" s="849"/>
      <c r="P68" s="837"/>
      <c r="Q68" s="850"/>
    </row>
    <row r="69" spans="1:17" ht="14.4" customHeight="1" x14ac:dyDescent="0.3">
      <c r="A69" s="831" t="s">
        <v>1960</v>
      </c>
      <c r="B69" s="832" t="s">
        <v>1961</v>
      </c>
      <c r="C69" s="832" t="s">
        <v>1714</v>
      </c>
      <c r="D69" s="832" t="s">
        <v>1990</v>
      </c>
      <c r="E69" s="832" t="s">
        <v>1991</v>
      </c>
      <c r="F69" s="849">
        <v>263</v>
      </c>
      <c r="G69" s="849">
        <v>103885</v>
      </c>
      <c r="H69" s="849">
        <v>1.0247494476010102</v>
      </c>
      <c r="I69" s="849">
        <v>395</v>
      </c>
      <c r="J69" s="849">
        <v>256</v>
      </c>
      <c r="K69" s="849">
        <v>101376</v>
      </c>
      <c r="L69" s="849">
        <v>1</v>
      </c>
      <c r="M69" s="849">
        <v>396</v>
      </c>
      <c r="N69" s="849">
        <v>224</v>
      </c>
      <c r="O69" s="849">
        <v>88704</v>
      </c>
      <c r="P69" s="837">
        <v>0.875</v>
      </c>
      <c r="Q69" s="850">
        <v>396</v>
      </c>
    </row>
    <row r="70" spans="1:17" ht="14.4" customHeight="1" x14ac:dyDescent="0.3">
      <c r="A70" s="831" t="s">
        <v>1960</v>
      </c>
      <c r="B70" s="832" t="s">
        <v>1961</v>
      </c>
      <c r="C70" s="832" t="s">
        <v>1714</v>
      </c>
      <c r="D70" s="832" t="s">
        <v>1992</v>
      </c>
      <c r="E70" s="832" t="s">
        <v>1993</v>
      </c>
      <c r="F70" s="849">
        <v>3</v>
      </c>
      <c r="G70" s="849">
        <v>90</v>
      </c>
      <c r="H70" s="849">
        <v>1</v>
      </c>
      <c r="I70" s="849">
        <v>30</v>
      </c>
      <c r="J70" s="849">
        <v>3</v>
      </c>
      <c r="K70" s="849">
        <v>90</v>
      </c>
      <c r="L70" s="849">
        <v>1</v>
      </c>
      <c r="M70" s="849">
        <v>30</v>
      </c>
      <c r="N70" s="849">
        <v>9</v>
      </c>
      <c r="O70" s="849">
        <v>270</v>
      </c>
      <c r="P70" s="837">
        <v>3</v>
      </c>
      <c r="Q70" s="850">
        <v>30</v>
      </c>
    </row>
    <row r="71" spans="1:17" ht="14.4" customHeight="1" x14ac:dyDescent="0.3">
      <c r="A71" s="831" t="s">
        <v>1960</v>
      </c>
      <c r="B71" s="832" t="s">
        <v>1961</v>
      </c>
      <c r="C71" s="832" t="s">
        <v>1714</v>
      </c>
      <c r="D71" s="832" t="s">
        <v>1994</v>
      </c>
      <c r="E71" s="832" t="s">
        <v>1995</v>
      </c>
      <c r="F71" s="849">
        <v>1</v>
      </c>
      <c r="G71" s="849">
        <v>12</v>
      </c>
      <c r="H71" s="849"/>
      <c r="I71" s="849">
        <v>12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1960</v>
      </c>
      <c r="B72" s="832" t="s">
        <v>1961</v>
      </c>
      <c r="C72" s="832" t="s">
        <v>1714</v>
      </c>
      <c r="D72" s="832" t="s">
        <v>1996</v>
      </c>
      <c r="E72" s="832" t="s">
        <v>1997</v>
      </c>
      <c r="F72" s="849">
        <v>10</v>
      </c>
      <c r="G72" s="849">
        <v>1820</v>
      </c>
      <c r="H72" s="849">
        <v>0.58502089360334297</v>
      </c>
      <c r="I72" s="849">
        <v>182</v>
      </c>
      <c r="J72" s="849">
        <v>17</v>
      </c>
      <c r="K72" s="849">
        <v>3111</v>
      </c>
      <c r="L72" s="849">
        <v>1</v>
      </c>
      <c r="M72" s="849">
        <v>183</v>
      </c>
      <c r="N72" s="849">
        <v>9</v>
      </c>
      <c r="O72" s="849">
        <v>1647</v>
      </c>
      <c r="P72" s="837">
        <v>0.52941176470588236</v>
      </c>
      <c r="Q72" s="850">
        <v>183</v>
      </c>
    </row>
    <row r="73" spans="1:17" ht="14.4" customHeight="1" x14ac:dyDescent="0.3">
      <c r="A73" s="831" t="s">
        <v>1960</v>
      </c>
      <c r="B73" s="832" t="s">
        <v>1961</v>
      </c>
      <c r="C73" s="832" t="s">
        <v>1714</v>
      </c>
      <c r="D73" s="832" t="s">
        <v>1998</v>
      </c>
      <c r="E73" s="832" t="s">
        <v>1999</v>
      </c>
      <c r="F73" s="849">
        <v>7</v>
      </c>
      <c r="G73" s="849">
        <v>1281</v>
      </c>
      <c r="H73" s="849">
        <v>0.77355072463768115</v>
      </c>
      <c r="I73" s="849">
        <v>183</v>
      </c>
      <c r="J73" s="849">
        <v>9</v>
      </c>
      <c r="K73" s="849">
        <v>1656</v>
      </c>
      <c r="L73" s="849">
        <v>1</v>
      </c>
      <c r="M73" s="849">
        <v>184</v>
      </c>
      <c r="N73" s="849">
        <v>5</v>
      </c>
      <c r="O73" s="849">
        <v>920</v>
      </c>
      <c r="P73" s="837">
        <v>0.55555555555555558</v>
      </c>
      <c r="Q73" s="850">
        <v>184</v>
      </c>
    </row>
    <row r="74" spans="1:17" ht="14.4" customHeight="1" x14ac:dyDescent="0.3">
      <c r="A74" s="831" t="s">
        <v>1960</v>
      </c>
      <c r="B74" s="832" t="s">
        <v>1961</v>
      </c>
      <c r="C74" s="832" t="s">
        <v>1714</v>
      </c>
      <c r="D74" s="832" t="s">
        <v>2000</v>
      </c>
      <c r="E74" s="832" t="s">
        <v>2001</v>
      </c>
      <c r="F74" s="849">
        <v>2</v>
      </c>
      <c r="G74" s="849">
        <v>296</v>
      </c>
      <c r="H74" s="849">
        <v>0.28379674017257911</v>
      </c>
      <c r="I74" s="849">
        <v>148</v>
      </c>
      <c r="J74" s="849">
        <v>7</v>
      </c>
      <c r="K74" s="849">
        <v>1043</v>
      </c>
      <c r="L74" s="849">
        <v>1</v>
      </c>
      <c r="M74" s="849">
        <v>149</v>
      </c>
      <c r="N74" s="849">
        <v>3</v>
      </c>
      <c r="O74" s="849">
        <v>447</v>
      </c>
      <c r="P74" s="837">
        <v>0.42857142857142855</v>
      </c>
      <c r="Q74" s="850">
        <v>149</v>
      </c>
    </row>
    <row r="75" spans="1:17" ht="14.4" customHeight="1" x14ac:dyDescent="0.3">
      <c r="A75" s="831" t="s">
        <v>1960</v>
      </c>
      <c r="B75" s="832" t="s">
        <v>1961</v>
      </c>
      <c r="C75" s="832" t="s">
        <v>1714</v>
      </c>
      <c r="D75" s="832" t="s">
        <v>2002</v>
      </c>
      <c r="E75" s="832" t="s">
        <v>2003</v>
      </c>
      <c r="F75" s="849">
        <v>3</v>
      </c>
      <c r="G75" s="849">
        <v>90</v>
      </c>
      <c r="H75" s="849">
        <v>1</v>
      </c>
      <c r="I75" s="849">
        <v>30</v>
      </c>
      <c r="J75" s="849">
        <v>3</v>
      </c>
      <c r="K75" s="849">
        <v>90</v>
      </c>
      <c r="L75" s="849">
        <v>1</v>
      </c>
      <c r="M75" s="849">
        <v>30</v>
      </c>
      <c r="N75" s="849">
        <v>9</v>
      </c>
      <c r="O75" s="849">
        <v>270</v>
      </c>
      <c r="P75" s="837">
        <v>3</v>
      </c>
      <c r="Q75" s="850">
        <v>30</v>
      </c>
    </row>
    <row r="76" spans="1:17" ht="14.4" customHeight="1" x14ac:dyDescent="0.3">
      <c r="A76" s="831" t="s">
        <v>1960</v>
      </c>
      <c r="B76" s="832" t="s">
        <v>1961</v>
      </c>
      <c r="C76" s="832" t="s">
        <v>1714</v>
      </c>
      <c r="D76" s="832" t="s">
        <v>2004</v>
      </c>
      <c r="E76" s="832" t="s">
        <v>2005</v>
      </c>
      <c r="F76" s="849"/>
      <c r="G76" s="849"/>
      <c r="H76" s="849"/>
      <c r="I76" s="849"/>
      <c r="J76" s="849">
        <v>1</v>
      </c>
      <c r="K76" s="849">
        <v>31</v>
      </c>
      <c r="L76" s="849">
        <v>1</v>
      </c>
      <c r="M76" s="849">
        <v>31</v>
      </c>
      <c r="N76" s="849"/>
      <c r="O76" s="849"/>
      <c r="P76" s="837"/>
      <c r="Q76" s="850"/>
    </row>
    <row r="77" spans="1:17" ht="14.4" customHeight="1" x14ac:dyDescent="0.3">
      <c r="A77" s="831" t="s">
        <v>1960</v>
      </c>
      <c r="B77" s="832" t="s">
        <v>1961</v>
      </c>
      <c r="C77" s="832" t="s">
        <v>1714</v>
      </c>
      <c r="D77" s="832" t="s">
        <v>2006</v>
      </c>
      <c r="E77" s="832" t="s">
        <v>2007</v>
      </c>
      <c r="F77" s="849"/>
      <c r="G77" s="849"/>
      <c r="H77" s="849"/>
      <c r="I77" s="849"/>
      <c r="J77" s="849">
        <v>1</v>
      </c>
      <c r="K77" s="849">
        <v>27</v>
      </c>
      <c r="L77" s="849">
        <v>1</v>
      </c>
      <c r="M77" s="849">
        <v>27</v>
      </c>
      <c r="N77" s="849"/>
      <c r="O77" s="849"/>
      <c r="P77" s="837"/>
      <c r="Q77" s="850"/>
    </row>
    <row r="78" spans="1:17" ht="14.4" customHeight="1" x14ac:dyDescent="0.3">
      <c r="A78" s="831" t="s">
        <v>1960</v>
      </c>
      <c r="B78" s="832" t="s">
        <v>1961</v>
      </c>
      <c r="C78" s="832" t="s">
        <v>1714</v>
      </c>
      <c r="D78" s="832" t="s">
        <v>2008</v>
      </c>
      <c r="E78" s="832" t="s">
        <v>2009</v>
      </c>
      <c r="F78" s="849">
        <v>2</v>
      </c>
      <c r="G78" s="849">
        <v>50</v>
      </c>
      <c r="H78" s="849">
        <v>0.66666666666666663</v>
      </c>
      <c r="I78" s="849">
        <v>25</v>
      </c>
      <c r="J78" s="849">
        <v>3</v>
      </c>
      <c r="K78" s="849">
        <v>75</v>
      </c>
      <c r="L78" s="849">
        <v>1</v>
      </c>
      <c r="M78" s="849">
        <v>25</v>
      </c>
      <c r="N78" s="849">
        <v>9</v>
      </c>
      <c r="O78" s="849">
        <v>225</v>
      </c>
      <c r="P78" s="837">
        <v>3</v>
      </c>
      <c r="Q78" s="850">
        <v>25</v>
      </c>
    </row>
    <row r="79" spans="1:17" ht="14.4" customHeight="1" x14ac:dyDescent="0.3">
      <c r="A79" s="831" t="s">
        <v>1960</v>
      </c>
      <c r="B79" s="832" t="s">
        <v>1961</v>
      </c>
      <c r="C79" s="832" t="s">
        <v>1714</v>
      </c>
      <c r="D79" s="832" t="s">
        <v>2010</v>
      </c>
      <c r="E79" s="832" t="s">
        <v>2011</v>
      </c>
      <c r="F79" s="849"/>
      <c r="G79" s="849"/>
      <c r="H79" s="849"/>
      <c r="I79" s="849"/>
      <c r="J79" s="849">
        <v>1</v>
      </c>
      <c r="K79" s="849">
        <v>33</v>
      </c>
      <c r="L79" s="849">
        <v>1</v>
      </c>
      <c r="M79" s="849">
        <v>33</v>
      </c>
      <c r="N79" s="849"/>
      <c r="O79" s="849"/>
      <c r="P79" s="837"/>
      <c r="Q79" s="850"/>
    </row>
    <row r="80" spans="1:17" ht="14.4" customHeight="1" x14ac:dyDescent="0.3">
      <c r="A80" s="831" t="s">
        <v>1960</v>
      </c>
      <c r="B80" s="832" t="s">
        <v>1961</v>
      </c>
      <c r="C80" s="832" t="s">
        <v>1714</v>
      </c>
      <c r="D80" s="832" t="s">
        <v>2012</v>
      </c>
      <c r="E80" s="832" t="s">
        <v>2013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30</v>
      </c>
      <c r="P80" s="837"/>
      <c r="Q80" s="850">
        <v>30</v>
      </c>
    </row>
    <row r="81" spans="1:17" ht="14.4" customHeight="1" x14ac:dyDescent="0.3">
      <c r="A81" s="831" t="s">
        <v>1960</v>
      </c>
      <c r="B81" s="832" t="s">
        <v>1961</v>
      </c>
      <c r="C81" s="832" t="s">
        <v>1714</v>
      </c>
      <c r="D81" s="832" t="s">
        <v>2014</v>
      </c>
      <c r="E81" s="832" t="s">
        <v>2015</v>
      </c>
      <c r="F81" s="849"/>
      <c r="G81" s="849"/>
      <c r="H81" s="849"/>
      <c r="I81" s="849"/>
      <c r="J81" s="849"/>
      <c r="K81" s="849"/>
      <c r="L81" s="849"/>
      <c r="M81" s="849"/>
      <c r="N81" s="849">
        <v>2</v>
      </c>
      <c r="O81" s="849">
        <v>410</v>
      </c>
      <c r="P81" s="837"/>
      <c r="Q81" s="850">
        <v>205</v>
      </c>
    </row>
    <row r="82" spans="1:17" ht="14.4" customHeight="1" x14ac:dyDescent="0.3">
      <c r="A82" s="831" t="s">
        <v>1960</v>
      </c>
      <c r="B82" s="832" t="s">
        <v>1961</v>
      </c>
      <c r="C82" s="832" t="s">
        <v>1714</v>
      </c>
      <c r="D82" s="832" t="s">
        <v>2016</v>
      </c>
      <c r="E82" s="832" t="s">
        <v>2017</v>
      </c>
      <c r="F82" s="849"/>
      <c r="G82" s="849"/>
      <c r="H82" s="849"/>
      <c r="I82" s="849"/>
      <c r="J82" s="849">
        <v>1</v>
      </c>
      <c r="K82" s="849">
        <v>26</v>
      </c>
      <c r="L82" s="849">
        <v>1</v>
      </c>
      <c r="M82" s="849">
        <v>26</v>
      </c>
      <c r="N82" s="849"/>
      <c r="O82" s="849"/>
      <c r="P82" s="837"/>
      <c r="Q82" s="850"/>
    </row>
    <row r="83" spans="1:17" ht="14.4" customHeight="1" x14ac:dyDescent="0.3">
      <c r="A83" s="831" t="s">
        <v>1960</v>
      </c>
      <c r="B83" s="832" t="s">
        <v>1961</v>
      </c>
      <c r="C83" s="832" t="s">
        <v>1714</v>
      </c>
      <c r="D83" s="832" t="s">
        <v>2018</v>
      </c>
      <c r="E83" s="832" t="s">
        <v>2019</v>
      </c>
      <c r="F83" s="849">
        <v>306</v>
      </c>
      <c r="G83" s="849">
        <v>53550</v>
      </c>
      <c r="H83" s="849">
        <v>1.0008597488038278</v>
      </c>
      <c r="I83" s="849">
        <v>175</v>
      </c>
      <c r="J83" s="849">
        <v>304</v>
      </c>
      <c r="K83" s="849">
        <v>53504</v>
      </c>
      <c r="L83" s="849">
        <v>1</v>
      </c>
      <c r="M83" s="849">
        <v>176</v>
      </c>
      <c r="N83" s="849">
        <v>248</v>
      </c>
      <c r="O83" s="849">
        <v>43648</v>
      </c>
      <c r="P83" s="837">
        <v>0.81578947368421051</v>
      </c>
      <c r="Q83" s="850">
        <v>176</v>
      </c>
    </row>
    <row r="84" spans="1:17" ht="14.4" customHeight="1" x14ac:dyDescent="0.3">
      <c r="A84" s="831" t="s">
        <v>1960</v>
      </c>
      <c r="B84" s="832" t="s">
        <v>1961</v>
      </c>
      <c r="C84" s="832" t="s">
        <v>1714</v>
      </c>
      <c r="D84" s="832" t="s">
        <v>2020</v>
      </c>
      <c r="E84" s="832" t="s">
        <v>2021</v>
      </c>
      <c r="F84" s="849"/>
      <c r="G84" s="849"/>
      <c r="H84" s="849"/>
      <c r="I84" s="849"/>
      <c r="J84" s="849">
        <v>1</v>
      </c>
      <c r="K84" s="849">
        <v>23</v>
      </c>
      <c r="L84" s="849">
        <v>1</v>
      </c>
      <c r="M84" s="849">
        <v>23</v>
      </c>
      <c r="N84" s="849"/>
      <c r="O84" s="849"/>
      <c r="P84" s="837"/>
      <c r="Q84" s="850"/>
    </row>
    <row r="85" spans="1:17" ht="14.4" customHeight="1" x14ac:dyDescent="0.3">
      <c r="A85" s="831" t="s">
        <v>1960</v>
      </c>
      <c r="B85" s="832" t="s">
        <v>1961</v>
      </c>
      <c r="C85" s="832" t="s">
        <v>1714</v>
      </c>
      <c r="D85" s="832" t="s">
        <v>2022</v>
      </c>
      <c r="E85" s="832" t="s">
        <v>2023</v>
      </c>
      <c r="F85" s="849"/>
      <c r="G85" s="849"/>
      <c r="H85" s="849"/>
      <c r="I85" s="849"/>
      <c r="J85" s="849">
        <v>1</v>
      </c>
      <c r="K85" s="849">
        <v>23</v>
      </c>
      <c r="L85" s="849">
        <v>1</v>
      </c>
      <c r="M85" s="849">
        <v>23</v>
      </c>
      <c r="N85" s="849">
        <v>2</v>
      </c>
      <c r="O85" s="849">
        <v>46</v>
      </c>
      <c r="P85" s="837">
        <v>2</v>
      </c>
      <c r="Q85" s="850">
        <v>23</v>
      </c>
    </row>
    <row r="86" spans="1:17" ht="14.4" customHeight="1" x14ac:dyDescent="0.3">
      <c r="A86" s="831" t="s">
        <v>1960</v>
      </c>
      <c r="B86" s="832" t="s">
        <v>1961</v>
      </c>
      <c r="C86" s="832" t="s">
        <v>1714</v>
      </c>
      <c r="D86" s="832" t="s">
        <v>2024</v>
      </c>
      <c r="E86" s="832" t="s">
        <v>2025</v>
      </c>
      <c r="F86" s="849">
        <v>4</v>
      </c>
      <c r="G86" s="849">
        <v>2348</v>
      </c>
      <c r="H86" s="849">
        <v>0.57045675413022356</v>
      </c>
      <c r="I86" s="849">
        <v>587</v>
      </c>
      <c r="J86" s="849">
        <v>7</v>
      </c>
      <c r="K86" s="849">
        <v>4116</v>
      </c>
      <c r="L86" s="849">
        <v>1</v>
      </c>
      <c r="M86" s="849">
        <v>588</v>
      </c>
      <c r="N86" s="849">
        <v>9</v>
      </c>
      <c r="O86" s="849">
        <v>5292</v>
      </c>
      <c r="P86" s="837">
        <v>1.2857142857142858</v>
      </c>
      <c r="Q86" s="850">
        <v>588</v>
      </c>
    </row>
    <row r="87" spans="1:17" ht="14.4" customHeight="1" x14ac:dyDescent="0.3">
      <c r="A87" s="831" t="s">
        <v>1960</v>
      </c>
      <c r="B87" s="832" t="s">
        <v>1961</v>
      </c>
      <c r="C87" s="832" t="s">
        <v>1714</v>
      </c>
      <c r="D87" s="832" t="s">
        <v>2026</v>
      </c>
      <c r="E87" s="832" t="s">
        <v>2027</v>
      </c>
      <c r="F87" s="849">
        <v>1</v>
      </c>
      <c r="G87" s="849">
        <v>331</v>
      </c>
      <c r="H87" s="849"/>
      <c r="I87" s="849">
        <v>331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1960</v>
      </c>
      <c r="B88" s="832" t="s">
        <v>1961</v>
      </c>
      <c r="C88" s="832" t="s">
        <v>1714</v>
      </c>
      <c r="D88" s="832" t="s">
        <v>2028</v>
      </c>
      <c r="E88" s="832" t="s">
        <v>2029</v>
      </c>
      <c r="F88" s="849">
        <v>3</v>
      </c>
      <c r="G88" s="849">
        <v>87</v>
      </c>
      <c r="H88" s="849">
        <v>1</v>
      </c>
      <c r="I88" s="849">
        <v>29</v>
      </c>
      <c r="J88" s="849">
        <v>3</v>
      </c>
      <c r="K88" s="849">
        <v>87</v>
      </c>
      <c r="L88" s="849">
        <v>1</v>
      </c>
      <c r="M88" s="849">
        <v>29</v>
      </c>
      <c r="N88" s="849">
        <v>9</v>
      </c>
      <c r="O88" s="849">
        <v>261</v>
      </c>
      <c r="P88" s="837">
        <v>3</v>
      </c>
      <c r="Q88" s="850">
        <v>29</v>
      </c>
    </row>
    <row r="89" spans="1:17" ht="14.4" customHeight="1" x14ac:dyDescent="0.3">
      <c r="A89" s="831" t="s">
        <v>1960</v>
      </c>
      <c r="B89" s="832" t="s">
        <v>1961</v>
      </c>
      <c r="C89" s="832" t="s">
        <v>1714</v>
      </c>
      <c r="D89" s="832" t="s">
        <v>2030</v>
      </c>
      <c r="E89" s="832" t="s">
        <v>2031</v>
      </c>
      <c r="F89" s="849">
        <v>172</v>
      </c>
      <c r="G89" s="849">
        <v>2580</v>
      </c>
      <c r="H89" s="849">
        <v>0.74782608695652175</v>
      </c>
      <c r="I89" s="849">
        <v>15</v>
      </c>
      <c r="J89" s="849">
        <v>230</v>
      </c>
      <c r="K89" s="849">
        <v>3450</v>
      </c>
      <c r="L89" s="849">
        <v>1</v>
      </c>
      <c r="M89" s="849">
        <v>15</v>
      </c>
      <c r="N89" s="849">
        <v>207</v>
      </c>
      <c r="O89" s="849">
        <v>3105</v>
      </c>
      <c r="P89" s="837">
        <v>0.9</v>
      </c>
      <c r="Q89" s="850">
        <v>15</v>
      </c>
    </row>
    <row r="90" spans="1:17" ht="14.4" customHeight="1" x14ac:dyDescent="0.3">
      <c r="A90" s="831" t="s">
        <v>1960</v>
      </c>
      <c r="B90" s="832" t="s">
        <v>1961</v>
      </c>
      <c r="C90" s="832" t="s">
        <v>1714</v>
      </c>
      <c r="D90" s="832" t="s">
        <v>2032</v>
      </c>
      <c r="E90" s="832" t="s">
        <v>2033</v>
      </c>
      <c r="F90" s="849">
        <v>263</v>
      </c>
      <c r="G90" s="849">
        <v>4997</v>
      </c>
      <c r="H90" s="849">
        <v>1.02734375</v>
      </c>
      <c r="I90" s="849">
        <v>19</v>
      </c>
      <c r="J90" s="849">
        <v>256</v>
      </c>
      <c r="K90" s="849">
        <v>4864</v>
      </c>
      <c r="L90" s="849">
        <v>1</v>
      </c>
      <c r="M90" s="849">
        <v>19</v>
      </c>
      <c r="N90" s="849">
        <v>217</v>
      </c>
      <c r="O90" s="849">
        <v>4123</v>
      </c>
      <c r="P90" s="837">
        <v>0.84765625</v>
      </c>
      <c r="Q90" s="850">
        <v>19</v>
      </c>
    </row>
    <row r="91" spans="1:17" ht="14.4" customHeight="1" x14ac:dyDescent="0.3">
      <c r="A91" s="831" t="s">
        <v>1960</v>
      </c>
      <c r="B91" s="832" t="s">
        <v>1961</v>
      </c>
      <c r="C91" s="832" t="s">
        <v>1714</v>
      </c>
      <c r="D91" s="832" t="s">
        <v>2034</v>
      </c>
      <c r="E91" s="832" t="s">
        <v>2035</v>
      </c>
      <c r="F91" s="849">
        <v>264</v>
      </c>
      <c r="G91" s="849">
        <v>5280</v>
      </c>
      <c r="H91" s="849">
        <v>1.0153846153846153</v>
      </c>
      <c r="I91" s="849">
        <v>20</v>
      </c>
      <c r="J91" s="849">
        <v>260</v>
      </c>
      <c r="K91" s="849">
        <v>5200</v>
      </c>
      <c r="L91" s="849">
        <v>1</v>
      </c>
      <c r="M91" s="849">
        <v>20</v>
      </c>
      <c r="N91" s="849">
        <v>226</v>
      </c>
      <c r="O91" s="849">
        <v>4520</v>
      </c>
      <c r="P91" s="837">
        <v>0.86923076923076925</v>
      </c>
      <c r="Q91" s="850">
        <v>20</v>
      </c>
    </row>
    <row r="92" spans="1:17" ht="14.4" customHeight="1" x14ac:dyDescent="0.3">
      <c r="A92" s="831" t="s">
        <v>1960</v>
      </c>
      <c r="B92" s="832" t="s">
        <v>1961</v>
      </c>
      <c r="C92" s="832" t="s">
        <v>1714</v>
      </c>
      <c r="D92" s="832" t="s">
        <v>2036</v>
      </c>
      <c r="E92" s="832" t="s">
        <v>2037</v>
      </c>
      <c r="F92" s="849"/>
      <c r="G92" s="849"/>
      <c r="H92" s="849"/>
      <c r="I92" s="849"/>
      <c r="J92" s="849"/>
      <c r="K92" s="849"/>
      <c r="L92" s="849"/>
      <c r="M92" s="849"/>
      <c r="N92" s="849">
        <v>1</v>
      </c>
      <c r="O92" s="849">
        <v>188</v>
      </c>
      <c r="P92" s="837"/>
      <c r="Q92" s="850">
        <v>188</v>
      </c>
    </row>
    <row r="93" spans="1:17" ht="14.4" customHeight="1" x14ac:dyDescent="0.3">
      <c r="A93" s="831" t="s">
        <v>1960</v>
      </c>
      <c r="B93" s="832" t="s">
        <v>1961</v>
      </c>
      <c r="C93" s="832" t="s">
        <v>1714</v>
      </c>
      <c r="D93" s="832" t="s">
        <v>2038</v>
      </c>
      <c r="E93" s="832" t="s">
        <v>2039</v>
      </c>
      <c r="F93" s="849">
        <v>294</v>
      </c>
      <c r="G93" s="849">
        <v>77616</v>
      </c>
      <c r="H93" s="849">
        <v>0.99284937639910453</v>
      </c>
      <c r="I93" s="849">
        <v>264</v>
      </c>
      <c r="J93" s="849">
        <v>295</v>
      </c>
      <c r="K93" s="849">
        <v>78175</v>
      </c>
      <c r="L93" s="849">
        <v>1</v>
      </c>
      <c r="M93" s="849">
        <v>265</v>
      </c>
      <c r="N93" s="849">
        <v>236</v>
      </c>
      <c r="O93" s="849">
        <v>62540</v>
      </c>
      <c r="P93" s="837">
        <v>0.8</v>
      </c>
      <c r="Q93" s="850">
        <v>265</v>
      </c>
    </row>
    <row r="94" spans="1:17" ht="14.4" customHeight="1" x14ac:dyDescent="0.3">
      <c r="A94" s="831" t="s">
        <v>1960</v>
      </c>
      <c r="B94" s="832" t="s">
        <v>1961</v>
      </c>
      <c r="C94" s="832" t="s">
        <v>1714</v>
      </c>
      <c r="D94" s="832" t="s">
        <v>2040</v>
      </c>
      <c r="E94" s="832" t="s">
        <v>2041</v>
      </c>
      <c r="F94" s="849">
        <v>2</v>
      </c>
      <c r="G94" s="849">
        <v>156</v>
      </c>
      <c r="H94" s="849"/>
      <c r="I94" s="849">
        <v>78</v>
      </c>
      <c r="J94" s="849"/>
      <c r="K94" s="849"/>
      <c r="L94" s="849"/>
      <c r="M94" s="849"/>
      <c r="N94" s="849"/>
      <c r="O94" s="849"/>
      <c r="P94" s="837"/>
      <c r="Q94" s="850"/>
    </row>
    <row r="95" spans="1:17" ht="14.4" customHeight="1" x14ac:dyDescent="0.3">
      <c r="A95" s="831" t="s">
        <v>1960</v>
      </c>
      <c r="B95" s="832" t="s">
        <v>1961</v>
      </c>
      <c r="C95" s="832" t="s">
        <v>1714</v>
      </c>
      <c r="D95" s="832" t="s">
        <v>2042</v>
      </c>
      <c r="E95" s="832" t="s">
        <v>2043</v>
      </c>
      <c r="F95" s="849"/>
      <c r="G95" s="849"/>
      <c r="H95" s="849"/>
      <c r="I95" s="849"/>
      <c r="J95" s="849">
        <v>1</v>
      </c>
      <c r="K95" s="849">
        <v>22</v>
      </c>
      <c r="L95" s="849">
        <v>1</v>
      </c>
      <c r="M95" s="849">
        <v>22</v>
      </c>
      <c r="N95" s="849"/>
      <c r="O95" s="849"/>
      <c r="P95" s="837"/>
      <c r="Q95" s="850"/>
    </row>
    <row r="96" spans="1:17" ht="14.4" customHeight="1" x14ac:dyDescent="0.3">
      <c r="A96" s="831" t="s">
        <v>1960</v>
      </c>
      <c r="B96" s="832" t="s">
        <v>1961</v>
      </c>
      <c r="C96" s="832" t="s">
        <v>1714</v>
      </c>
      <c r="D96" s="832" t="s">
        <v>2044</v>
      </c>
      <c r="E96" s="832" t="s">
        <v>2045</v>
      </c>
      <c r="F96" s="849">
        <v>2</v>
      </c>
      <c r="G96" s="849">
        <v>990</v>
      </c>
      <c r="H96" s="849"/>
      <c r="I96" s="849">
        <v>495</v>
      </c>
      <c r="J96" s="849"/>
      <c r="K96" s="849"/>
      <c r="L96" s="849"/>
      <c r="M96" s="849"/>
      <c r="N96" s="849"/>
      <c r="O96" s="849"/>
      <c r="P96" s="837"/>
      <c r="Q96" s="850"/>
    </row>
    <row r="97" spans="1:17" ht="14.4" customHeight="1" x14ac:dyDescent="0.3">
      <c r="A97" s="831" t="s">
        <v>1960</v>
      </c>
      <c r="B97" s="832" t="s">
        <v>1961</v>
      </c>
      <c r="C97" s="832" t="s">
        <v>1714</v>
      </c>
      <c r="D97" s="832" t="s">
        <v>2046</v>
      </c>
      <c r="E97" s="832" t="s">
        <v>2047</v>
      </c>
      <c r="F97" s="849">
        <v>2</v>
      </c>
      <c r="G97" s="849">
        <v>46</v>
      </c>
      <c r="H97" s="849">
        <v>1</v>
      </c>
      <c r="I97" s="849">
        <v>23</v>
      </c>
      <c r="J97" s="849">
        <v>2</v>
      </c>
      <c r="K97" s="849">
        <v>46</v>
      </c>
      <c r="L97" s="849">
        <v>1</v>
      </c>
      <c r="M97" s="849">
        <v>23</v>
      </c>
      <c r="N97" s="849">
        <v>9</v>
      </c>
      <c r="O97" s="849">
        <v>207</v>
      </c>
      <c r="P97" s="837">
        <v>4.5</v>
      </c>
      <c r="Q97" s="850">
        <v>23</v>
      </c>
    </row>
    <row r="98" spans="1:17" ht="14.4" customHeight="1" x14ac:dyDescent="0.3">
      <c r="A98" s="831" t="s">
        <v>1960</v>
      </c>
      <c r="B98" s="832" t="s">
        <v>1961</v>
      </c>
      <c r="C98" s="832" t="s">
        <v>1714</v>
      </c>
      <c r="D98" s="832" t="s">
        <v>2048</v>
      </c>
      <c r="E98" s="832" t="s">
        <v>2049</v>
      </c>
      <c r="F98" s="849">
        <v>1</v>
      </c>
      <c r="G98" s="849">
        <v>650</v>
      </c>
      <c r="H98" s="849"/>
      <c r="I98" s="849">
        <v>650</v>
      </c>
      <c r="J98" s="849"/>
      <c r="K98" s="849"/>
      <c r="L98" s="849"/>
      <c r="M98" s="849"/>
      <c r="N98" s="849"/>
      <c r="O98" s="849"/>
      <c r="P98" s="837"/>
      <c r="Q98" s="850"/>
    </row>
    <row r="99" spans="1:17" ht="14.4" customHeight="1" x14ac:dyDescent="0.3">
      <c r="A99" s="831" t="s">
        <v>1960</v>
      </c>
      <c r="B99" s="832" t="s">
        <v>1961</v>
      </c>
      <c r="C99" s="832" t="s">
        <v>1714</v>
      </c>
      <c r="D99" s="832" t="s">
        <v>2050</v>
      </c>
      <c r="E99" s="832" t="s">
        <v>2051</v>
      </c>
      <c r="F99" s="849"/>
      <c r="G99" s="849"/>
      <c r="H99" s="849"/>
      <c r="I99" s="849"/>
      <c r="J99" s="849"/>
      <c r="K99" s="849"/>
      <c r="L99" s="849"/>
      <c r="M99" s="849"/>
      <c r="N99" s="849">
        <v>1</v>
      </c>
      <c r="O99" s="849">
        <v>294</v>
      </c>
      <c r="P99" s="837"/>
      <c r="Q99" s="850">
        <v>294</v>
      </c>
    </row>
    <row r="100" spans="1:17" ht="14.4" customHeight="1" x14ac:dyDescent="0.3">
      <c r="A100" s="831" t="s">
        <v>1960</v>
      </c>
      <c r="B100" s="832" t="s">
        <v>1961</v>
      </c>
      <c r="C100" s="832" t="s">
        <v>1714</v>
      </c>
      <c r="D100" s="832" t="s">
        <v>2052</v>
      </c>
      <c r="E100" s="832" t="s">
        <v>2053</v>
      </c>
      <c r="F100" s="849"/>
      <c r="G100" s="849"/>
      <c r="H100" s="849"/>
      <c r="I100" s="849"/>
      <c r="J100" s="849">
        <v>227</v>
      </c>
      <c r="K100" s="849">
        <v>8399</v>
      </c>
      <c r="L100" s="849">
        <v>1</v>
      </c>
      <c r="M100" s="849">
        <v>37</v>
      </c>
      <c r="N100" s="849">
        <v>235</v>
      </c>
      <c r="O100" s="849">
        <v>8695</v>
      </c>
      <c r="P100" s="837">
        <v>1.0352422907488987</v>
      </c>
      <c r="Q100" s="850">
        <v>37</v>
      </c>
    </row>
    <row r="101" spans="1:17" ht="14.4" customHeight="1" x14ac:dyDescent="0.3">
      <c r="A101" s="831" t="s">
        <v>1960</v>
      </c>
      <c r="B101" s="832" t="s">
        <v>1961</v>
      </c>
      <c r="C101" s="832" t="s">
        <v>1714</v>
      </c>
      <c r="D101" s="832" t="s">
        <v>2054</v>
      </c>
      <c r="E101" s="832" t="s">
        <v>2055</v>
      </c>
      <c r="F101" s="849"/>
      <c r="G101" s="849"/>
      <c r="H101" s="849"/>
      <c r="I101" s="849"/>
      <c r="J101" s="849"/>
      <c r="K101" s="849"/>
      <c r="L101" s="849"/>
      <c r="M101" s="849"/>
      <c r="N101" s="849">
        <v>1</v>
      </c>
      <c r="O101" s="849">
        <v>93</v>
      </c>
      <c r="P101" s="837"/>
      <c r="Q101" s="850">
        <v>93</v>
      </c>
    </row>
    <row r="102" spans="1:17" ht="14.4" customHeight="1" x14ac:dyDescent="0.3">
      <c r="A102" s="831" t="s">
        <v>2056</v>
      </c>
      <c r="B102" s="832" t="s">
        <v>2057</v>
      </c>
      <c r="C102" s="832" t="s">
        <v>1714</v>
      </c>
      <c r="D102" s="832" t="s">
        <v>2058</v>
      </c>
      <c r="E102" s="832" t="s">
        <v>2059</v>
      </c>
      <c r="F102" s="849"/>
      <c r="G102" s="849"/>
      <c r="H102" s="849"/>
      <c r="I102" s="849"/>
      <c r="J102" s="849">
        <v>4</v>
      </c>
      <c r="K102" s="849">
        <v>1396</v>
      </c>
      <c r="L102" s="849">
        <v>1</v>
      </c>
      <c r="M102" s="849">
        <v>349</v>
      </c>
      <c r="N102" s="849"/>
      <c r="O102" s="849"/>
      <c r="P102" s="837"/>
      <c r="Q102" s="850"/>
    </row>
    <row r="103" spans="1:17" ht="14.4" customHeight="1" x14ac:dyDescent="0.3">
      <c r="A103" s="831" t="s">
        <v>2056</v>
      </c>
      <c r="B103" s="832" t="s">
        <v>2057</v>
      </c>
      <c r="C103" s="832" t="s">
        <v>1714</v>
      </c>
      <c r="D103" s="832" t="s">
        <v>2060</v>
      </c>
      <c r="E103" s="832" t="s">
        <v>2061</v>
      </c>
      <c r="F103" s="849"/>
      <c r="G103" s="849"/>
      <c r="H103" s="849"/>
      <c r="I103" s="849"/>
      <c r="J103" s="849">
        <v>2</v>
      </c>
      <c r="K103" s="849">
        <v>98</v>
      </c>
      <c r="L103" s="849">
        <v>1</v>
      </c>
      <c r="M103" s="849">
        <v>49</v>
      </c>
      <c r="N103" s="849">
        <v>1</v>
      </c>
      <c r="O103" s="849">
        <v>49</v>
      </c>
      <c r="P103" s="837">
        <v>0.5</v>
      </c>
      <c r="Q103" s="850">
        <v>49</v>
      </c>
    </row>
    <row r="104" spans="1:17" ht="14.4" customHeight="1" x14ac:dyDescent="0.3">
      <c r="A104" s="831" t="s">
        <v>2056</v>
      </c>
      <c r="B104" s="832" t="s">
        <v>2057</v>
      </c>
      <c r="C104" s="832" t="s">
        <v>1714</v>
      </c>
      <c r="D104" s="832" t="s">
        <v>2062</v>
      </c>
      <c r="E104" s="832" t="s">
        <v>2063</v>
      </c>
      <c r="F104" s="849"/>
      <c r="G104" s="849"/>
      <c r="H104" s="849"/>
      <c r="I104" s="849"/>
      <c r="J104" s="849">
        <v>1</v>
      </c>
      <c r="K104" s="849">
        <v>264</v>
      </c>
      <c r="L104" s="849">
        <v>1</v>
      </c>
      <c r="M104" s="849">
        <v>264</v>
      </c>
      <c r="N104" s="849"/>
      <c r="O104" s="849"/>
      <c r="P104" s="837"/>
      <c r="Q104" s="850"/>
    </row>
    <row r="105" spans="1:17" ht="14.4" customHeight="1" x14ac:dyDescent="0.3">
      <c r="A105" s="831" t="s">
        <v>2056</v>
      </c>
      <c r="B105" s="832" t="s">
        <v>2057</v>
      </c>
      <c r="C105" s="832" t="s">
        <v>1714</v>
      </c>
      <c r="D105" s="832" t="s">
        <v>2064</v>
      </c>
      <c r="E105" s="832" t="s">
        <v>2065</v>
      </c>
      <c r="F105" s="849"/>
      <c r="G105" s="849"/>
      <c r="H105" s="849"/>
      <c r="I105" s="849"/>
      <c r="J105" s="849">
        <v>1</v>
      </c>
      <c r="K105" s="849">
        <v>495</v>
      </c>
      <c r="L105" s="849">
        <v>1</v>
      </c>
      <c r="M105" s="849">
        <v>495</v>
      </c>
      <c r="N105" s="849"/>
      <c r="O105" s="849"/>
      <c r="P105" s="837"/>
      <c r="Q105" s="850"/>
    </row>
    <row r="106" spans="1:17" ht="14.4" customHeight="1" x14ac:dyDescent="0.3">
      <c r="A106" s="831" t="s">
        <v>2056</v>
      </c>
      <c r="B106" s="832" t="s">
        <v>2057</v>
      </c>
      <c r="C106" s="832" t="s">
        <v>1714</v>
      </c>
      <c r="D106" s="832" t="s">
        <v>2066</v>
      </c>
      <c r="E106" s="832" t="s">
        <v>2067</v>
      </c>
      <c r="F106" s="849"/>
      <c r="G106" s="849"/>
      <c r="H106" s="849"/>
      <c r="I106" s="849"/>
      <c r="J106" s="849">
        <v>12</v>
      </c>
      <c r="K106" s="849">
        <v>1020</v>
      </c>
      <c r="L106" s="849">
        <v>1</v>
      </c>
      <c r="M106" s="849">
        <v>85</v>
      </c>
      <c r="N106" s="849">
        <v>4</v>
      </c>
      <c r="O106" s="849">
        <v>340</v>
      </c>
      <c r="P106" s="837">
        <v>0.33333333333333331</v>
      </c>
      <c r="Q106" s="850">
        <v>85</v>
      </c>
    </row>
    <row r="107" spans="1:17" ht="14.4" customHeight="1" x14ac:dyDescent="0.3">
      <c r="A107" s="831" t="s">
        <v>2056</v>
      </c>
      <c r="B107" s="832" t="s">
        <v>2057</v>
      </c>
      <c r="C107" s="832" t="s">
        <v>1714</v>
      </c>
      <c r="D107" s="832" t="s">
        <v>2068</v>
      </c>
      <c r="E107" s="832" t="s">
        <v>2069</v>
      </c>
      <c r="F107" s="849"/>
      <c r="G107" s="849"/>
      <c r="H107" s="849"/>
      <c r="I107" s="849"/>
      <c r="J107" s="849">
        <v>2</v>
      </c>
      <c r="K107" s="849">
        <v>352</v>
      </c>
      <c r="L107" s="849">
        <v>1</v>
      </c>
      <c r="M107" s="849">
        <v>176</v>
      </c>
      <c r="N107" s="849"/>
      <c r="O107" s="849"/>
      <c r="P107" s="837"/>
      <c r="Q107" s="850"/>
    </row>
    <row r="108" spans="1:17" ht="14.4" customHeight="1" x14ac:dyDescent="0.3">
      <c r="A108" s="831" t="s">
        <v>2056</v>
      </c>
      <c r="B108" s="832" t="s">
        <v>2057</v>
      </c>
      <c r="C108" s="832" t="s">
        <v>1714</v>
      </c>
      <c r="D108" s="832" t="s">
        <v>2070</v>
      </c>
      <c r="E108" s="832" t="s">
        <v>2071</v>
      </c>
      <c r="F108" s="849"/>
      <c r="G108" s="849"/>
      <c r="H108" s="849"/>
      <c r="I108" s="849"/>
      <c r="J108" s="849">
        <v>2</v>
      </c>
      <c r="K108" s="849">
        <v>526</v>
      </c>
      <c r="L108" s="849">
        <v>1</v>
      </c>
      <c r="M108" s="849">
        <v>263</v>
      </c>
      <c r="N108" s="849">
        <v>1</v>
      </c>
      <c r="O108" s="849">
        <v>264</v>
      </c>
      <c r="P108" s="837">
        <v>0.50190114068441061</v>
      </c>
      <c r="Q108" s="850">
        <v>264</v>
      </c>
    </row>
    <row r="109" spans="1:17" ht="14.4" customHeight="1" x14ac:dyDescent="0.3">
      <c r="A109" s="831" t="s">
        <v>2056</v>
      </c>
      <c r="B109" s="832" t="s">
        <v>2057</v>
      </c>
      <c r="C109" s="832" t="s">
        <v>1714</v>
      </c>
      <c r="D109" s="832" t="s">
        <v>2072</v>
      </c>
      <c r="E109" s="832" t="s">
        <v>2073</v>
      </c>
      <c r="F109" s="849"/>
      <c r="G109" s="849"/>
      <c r="H109" s="849"/>
      <c r="I109" s="849"/>
      <c r="J109" s="849">
        <v>1</v>
      </c>
      <c r="K109" s="849">
        <v>107</v>
      </c>
      <c r="L109" s="849">
        <v>1</v>
      </c>
      <c r="M109" s="849">
        <v>107</v>
      </c>
      <c r="N109" s="849"/>
      <c r="O109" s="849"/>
      <c r="P109" s="837"/>
      <c r="Q109" s="850"/>
    </row>
    <row r="110" spans="1:17" ht="14.4" customHeight="1" x14ac:dyDescent="0.3">
      <c r="A110" s="831" t="s">
        <v>2074</v>
      </c>
      <c r="B110" s="832" t="s">
        <v>2075</v>
      </c>
      <c r="C110" s="832" t="s">
        <v>1714</v>
      </c>
      <c r="D110" s="832" t="s">
        <v>2076</v>
      </c>
      <c r="E110" s="832" t="s">
        <v>2077</v>
      </c>
      <c r="F110" s="849">
        <v>3</v>
      </c>
      <c r="G110" s="849">
        <v>120</v>
      </c>
      <c r="H110" s="849"/>
      <c r="I110" s="849">
        <v>40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" customHeight="1" thickBot="1" x14ac:dyDescent="0.35">
      <c r="A111" s="839" t="s">
        <v>2074</v>
      </c>
      <c r="B111" s="840" t="s">
        <v>2075</v>
      </c>
      <c r="C111" s="840" t="s">
        <v>1714</v>
      </c>
      <c r="D111" s="840" t="s">
        <v>2078</v>
      </c>
      <c r="E111" s="840" t="s">
        <v>2079</v>
      </c>
      <c r="F111" s="851"/>
      <c r="G111" s="851"/>
      <c r="H111" s="851"/>
      <c r="I111" s="851"/>
      <c r="J111" s="851">
        <v>4</v>
      </c>
      <c r="K111" s="851">
        <v>468</v>
      </c>
      <c r="L111" s="851">
        <v>1</v>
      </c>
      <c r="M111" s="851">
        <v>117</v>
      </c>
      <c r="N111" s="851">
        <v>2</v>
      </c>
      <c r="O111" s="851">
        <v>272</v>
      </c>
      <c r="P111" s="845">
        <v>0.58119658119658124</v>
      </c>
      <c r="Q111" s="852">
        <v>136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329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1798</v>
      </c>
      <c r="D3" s="193">
        <f>SUBTOTAL(9,D6:D1048576)</f>
        <v>1838</v>
      </c>
      <c r="E3" s="193">
        <f>SUBTOTAL(9,E6:E1048576)</f>
        <v>1688</v>
      </c>
      <c r="F3" s="194">
        <f>IF(OR(E3=0,D3=0),"",E3/D3)</f>
        <v>0.91838955386289445</v>
      </c>
      <c r="G3" s="388">
        <f>SUBTOTAL(9,G6:G1048576)</f>
        <v>1624.5603000000003</v>
      </c>
      <c r="H3" s="389">
        <f>SUBTOTAL(9,H6:H1048576)</f>
        <v>1666.0238999999988</v>
      </c>
      <c r="I3" s="389">
        <f>SUBTOTAL(9,I6:I1048576)</f>
        <v>1529.4941999999987</v>
      </c>
      <c r="J3" s="194">
        <f>IF(OR(I3=0,H3=0),"",I3/H3)</f>
        <v>0.91805057538490287</v>
      </c>
      <c r="K3" s="388">
        <f>SUBTOTAL(9,K6:K1048576)</f>
        <v>71.92</v>
      </c>
      <c r="L3" s="389">
        <f>SUBTOTAL(9,L6:L1048576)</f>
        <v>73.52</v>
      </c>
      <c r="M3" s="389">
        <f>SUBTOTAL(9,M6:M1048576)</f>
        <v>67.52</v>
      </c>
      <c r="N3" s="195">
        <f>IF(OR(M3=0,E3=0),"",M3*1000/E3)</f>
        <v>40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294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1027"/>
      <c r="B5" s="1028"/>
      <c r="C5" s="1031">
        <v>2015</v>
      </c>
      <c r="D5" s="1031">
        <v>2016</v>
      </c>
      <c r="E5" s="1031">
        <v>2017</v>
      </c>
      <c r="F5" s="1032" t="s">
        <v>2</v>
      </c>
      <c r="G5" s="1036">
        <v>2015</v>
      </c>
      <c r="H5" s="1031">
        <v>2016</v>
      </c>
      <c r="I5" s="1031">
        <v>2017</v>
      </c>
      <c r="J5" s="1032" t="s">
        <v>2</v>
      </c>
      <c r="K5" s="1036">
        <v>2015</v>
      </c>
      <c r="L5" s="1031">
        <v>2016</v>
      </c>
      <c r="M5" s="1031">
        <v>2017</v>
      </c>
      <c r="N5" s="1037" t="s">
        <v>92</v>
      </c>
    </row>
    <row r="6" spans="1:14" ht="14.4" customHeight="1" thickBot="1" x14ac:dyDescent="0.35">
      <c r="A6" s="1029" t="s">
        <v>1880</v>
      </c>
      <c r="B6" s="1030" t="s">
        <v>2081</v>
      </c>
      <c r="C6" s="1033">
        <v>1798</v>
      </c>
      <c r="D6" s="1034">
        <v>1838</v>
      </c>
      <c r="E6" s="1034">
        <v>1688</v>
      </c>
      <c r="F6" s="1035">
        <v>0.91838955386289445</v>
      </c>
      <c r="G6" s="1033">
        <v>1624.5603000000003</v>
      </c>
      <c r="H6" s="1034">
        <v>1666.0238999999988</v>
      </c>
      <c r="I6" s="1034">
        <v>1529.4941999999987</v>
      </c>
      <c r="J6" s="1035">
        <v>0.91805057538490287</v>
      </c>
      <c r="K6" s="1033">
        <v>71.92</v>
      </c>
      <c r="L6" s="1034">
        <v>73.52</v>
      </c>
      <c r="M6" s="1034">
        <v>67.52</v>
      </c>
      <c r="N6" s="1038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1.1396978648203697</v>
      </c>
      <c r="C4" s="323">
        <f t="shared" ref="C4:M4" si="0">(C10+C8)/C6</f>
        <v>1.0537098935431684</v>
      </c>
      <c r="D4" s="323">
        <f t="shared" si="0"/>
        <v>1.0428463689714562</v>
      </c>
      <c r="E4" s="323">
        <f t="shared" si="0"/>
        <v>1.0451169446340822</v>
      </c>
      <c r="F4" s="323">
        <f t="shared" si="0"/>
        <v>1.0643368871380716</v>
      </c>
      <c r="G4" s="323">
        <f t="shared" si="0"/>
        <v>1.0736913028958655</v>
      </c>
      <c r="H4" s="323">
        <f t="shared" si="0"/>
        <v>1.0307982313433746</v>
      </c>
      <c r="I4" s="323">
        <f t="shared" si="0"/>
        <v>1.0316026548242339</v>
      </c>
      <c r="J4" s="323">
        <f t="shared" si="0"/>
        <v>1.0119371047220602</v>
      </c>
      <c r="K4" s="323">
        <f t="shared" si="0"/>
        <v>1.01476069015937</v>
      </c>
      <c r="L4" s="323">
        <f t="shared" si="0"/>
        <v>0.99910399508626302</v>
      </c>
      <c r="M4" s="323">
        <f t="shared" si="0"/>
        <v>0.97768395361133564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6613.6674400000002</v>
      </c>
      <c r="C5" s="323">
        <f>IF(ISERROR(VLOOKUP($A5,'Man Tab'!$A:$Q,COLUMN()+2,0)),0,VLOOKUP($A5,'Man Tab'!$A:$Q,COLUMN()+2,0))</f>
        <v>7261.9512000000004</v>
      </c>
      <c r="D5" s="323">
        <f>IF(ISERROR(VLOOKUP($A5,'Man Tab'!$A:$Q,COLUMN()+2,0)),0,VLOOKUP($A5,'Man Tab'!$A:$Q,COLUMN()+2,0))</f>
        <v>6681.6813400000101</v>
      </c>
      <c r="E5" s="323">
        <f>IF(ISERROR(VLOOKUP($A5,'Man Tab'!$A:$Q,COLUMN()+2,0)),0,VLOOKUP($A5,'Man Tab'!$A:$Q,COLUMN()+2,0))</f>
        <v>6287.4699799999999</v>
      </c>
      <c r="F5" s="323">
        <f>IF(ISERROR(VLOOKUP($A5,'Man Tab'!$A:$Q,COLUMN()+2,0)),0,VLOOKUP($A5,'Man Tab'!$A:$Q,COLUMN()+2,0))</f>
        <v>6600.09512</v>
      </c>
      <c r="G5" s="323">
        <f>IF(ISERROR(VLOOKUP($A5,'Man Tab'!$A:$Q,COLUMN()+2,0)),0,VLOOKUP($A5,'Man Tab'!$A:$Q,COLUMN()+2,0))</f>
        <v>6907.5606900000002</v>
      </c>
      <c r="H5" s="323">
        <f>IF(ISERROR(VLOOKUP($A5,'Man Tab'!$A:$Q,COLUMN()+2,0)),0,VLOOKUP($A5,'Man Tab'!$A:$Q,COLUMN()+2,0))</f>
        <v>6873.9124499999998</v>
      </c>
      <c r="I5" s="323">
        <f>IF(ISERROR(VLOOKUP($A5,'Man Tab'!$A:$Q,COLUMN()+2,0)),0,VLOOKUP($A5,'Man Tab'!$A:$Q,COLUMN()+2,0))</f>
        <v>6294.2264100000202</v>
      </c>
      <c r="J5" s="323">
        <f>IF(ISERROR(VLOOKUP($A5,'Man Tab'!$A:$Q,COLUMN()+2,0)),0,VLOOKUP($A5,'Man Tab'!$A:$Q,COLUMN()+2,0))</f>
        <v>6879.8336900000004</v>
      </c>
      <c r="K5" s="323">
        <f>IF(ISERROR(VLOOKUP($A5,'Man Tab'!$A:$Q,COLUMN()+2,0)),0,VLOOKUP($A5,'Man Tab'!$A:$Q,COLUMN()+2,0))</f>
        <v>7317.5097999999998</v>
      </c>
      <c r="L5" s="323">
        <f>IF(ISERROR(VLOOKUP($A5,'Man Tab'!$A:$Q,COLUMN()+2,0)),0,VLOOKUP($A5,'Man Tab'!$A:$Q,COLUMN()+2,0))</f>
        <v>8015.04708999998</v>
      </c>
      <c r="M5" s="323">
        <f>IF(ISERROR(VLOOKUP($A5,'Man Tab'!$A:$Q,COLUMN()+2,0)),0,VLOOKUP($A5,'Man Tab'!$A:$Q,COLUMN()+2,0))</f>
        <v>7061.50388999999</v>
      </c>
    </row>
    <row r="6" spans="1:13" ht="14.4" customHeight="1" x14ac:dyDescent="0.3">
      <c r="A6" s="324" t="s">
        <v>97</v>
      </c>
      <c r="B6" s="325">
        <f>B5</f>
        <v>6613.6674400000002</v>
      </c>
      <c r="C6" s="325">
        <f t="shared" ref="C6:M6" si="1">C5+B6</f>
        <v>13875.618640000001</v>
      </c>
      <c r="D6" s="325">
        <f t="shared" si="1"/>
        <v>20557.299980000011</v>
      </c>
      <c r="E6" s="325">
        <f t="shared" si="1"/>
        <v>26844.769960000012</v>
      </c>
      <c r="F6" s="325">
        <f t="shared" si="1"/>
        <v>33444.86508000001</v>
      </c>
      <c r="G6" s="325">
        <f t="shared" si="1"/>
        <v>40352.425770000009</v>
      </c>
      <c r="H6" s="325">
        <f t="shared" si="1"/>
        <v>47226.338220000005</v>
      </c>
      <c r="I6" s="325">
        <f t="shared" si="1"/>
        <v>53520.564630000023</v>
      </c>
      <c r="J6" s="325">
        <f t="shared" si="1"/>
        <v>60400.398320000022</v>
      </c>
      <c r="K6" s="325">
        <f t="shared" si="1"/>
        <v>67717.908120000022</v>
      </c>
      <c r="L6" s="325">
        <f t="shared" si="1"/>
        <v>75732.95521</v>
      </c>
      <c r="M6" s="325">
        <f t="shared" si="1"/>
        <v>82794.459099999993</v>
      </c>
    </row>
    <row r="7" spans="1:13" ht="14.4" customHeight="1" x14ac:dyDescent="0.3">
      <c r="A7" s="324" t="s">
        <v>125</v>
      </c>
      <c r="B7" s="324">
        <v>18.195</v>
      </c>
      <c r="C7" s="324">
        <v>38.652999999999999</v>
      </c>
      <c r="D7" s="324">
        <v>58.567999999999998</v>
      </c>
      <c r="E7" s="324">
        <v>73.965000000000003</v>
      </c>
      <c r="F7" s="324">
        <v>86.948999999999998</v>
      </c>
      <c r="G7" s="324">
        <v>108.374</v>
      </c>
      <c r="H7" s="324">
        <v>120.548</v>
      </c>
      <c r="I7" s="324">
        <v>136.71299999999999</v>
      </c>
      <c r="J7" s="324">
        <v>135.404</v>
      </c>
      <c r="K7" s="324">
        <v>165.321</v>
      </c>
      <c r="L7" s="324">
        <v>192.672</v>
      </c>
      <c r="M7" s="324">
        <v>210.01300000000001</v>
      </c>
    </row>
    <row r="8" spans="1:13" ht="14.4" customHeight="1" x14ac:dyDescent="0.3">
      <c r="A8" s="324" t="s">
        <v>98</v>
      </c>
      <c r="B8" s="325">
        <f>B7*30</f>
        <v>545.85</v>
      </c>
      <c r="C8" s="325">
        <f t="shared" ref="C8:M8" si="2">C7*30</f>
        <v>1159.5899999999999</v>
      </c>
      <c r="D8" s="325">
        <f t="shared" si="2"/>
        <v>1757.04</v>
      </c>
      <c r="E8" s="325">
        <f t="shared" si="2"/>
        <v>2218.9500000000003</v>
      </c>
      <c r="F8" s="325">
        <f t="shared" si="2"/>
        <v>2608.4699999999998</v>
      </c>
      <c r="G8" s="325">
        <f t="shared" si="2"/>
        <v>3251.22</v>
      </c>
      <c r="H8" s="325">
        <f t="shared" si="2"/>
        <v>3616.44</v>
      </c>
      <c r="I8" s="325">
        <f t="shared" si="2"/>
        <v>4101.3899999999994</v>
      </c>
      <c r="J8" s="325">
        <f t="shared" si="2"/>
        <v>4062.12</v>
      </c>
      <c r="K8" s="325">
        <f t="shared" si="2"/>
        <v>4959.63</v>
      </c>
      <c r="L8" s="325">
        <f t="shared" si="2"/>
        <v>5780.16</v>
      </c>
      <c r="M8" s="325">
        <f t="shared" si="2"/>
        <v>6300.39</v>
      </c>
    </row>
    <row r="9" spans="1:13" ht="14.4" customHeight="1" x14ac:dyDescent="0.3">
      <c r="A9" s="324" t="s">
        <v>126</v>
      </c>
      <c r="B9" s="324">
        <v>6991732.6600000001</v>
      </c>
      <c r="C9" s="324">
        <v>6469553.9800000004</v>
      </c>
      <c r="D9" s="324">
        <v>6219779</v>
      </c>
      <c r="E9" s="324">
        <v>6155908.3200000003</v>
      </c>
      <c r="F9" s="324">
        <v>7151159.6300000008</v>
      </c>
      <c r="G9" s="324">
        <v>7086695.0099999998</v>
      </c>
      <c r="H9" s="324">
        <v>4989557.3100000005</v>
      </c>
      <c r="I9" s="324">
        <v>6046180.6500000004</v>
      </c>
      <c r="J9" s="324">
        <v>5948717.6400000006</v>
      </c>
      <c r="K9" s="324">
        <v>6698556.9800000004</v>
      </c>
      <c r="L9" s="324">
        <v>6127096.9300000006</v>
      </c>
      <c r="M9" s="324">
        <v>4761486</v>
      </c>
    </row>
    <row r="10" spans="1:13" ht="14.4" customHeight="1" x14ac:dyDescent="0.3">
      <c r="A10" s="324" t="s">
        <v>99</v>
      </c>
      <c r="B10" s="325">
        <f>B9/1000</f>
        <v>6991.7326600000006</v>
      </c>
      <c r="C10" s="325">
        <f t="shared" ref="C10:M10" si="3">C9/1000+B10</f>
        <v>13461.286640000002</v>
      </c>
      <c r="D10" s="325">
        <f t="shared" si="3"/>
        <v>19681.065640000001</v>
      </c>
      <c r="E10" s="325">
        <f t="shared" si="3"/>
        <v>25836.973960000003</v>
      </c>
      <c r="F10" s="325">
        <f t="shared" si="3"/>
        <v>32988.133590000005</v>
      </c>
      <c r="G10" s="325">
        <f t="shared" si="3"/>
        <v>40074.828600000008</v>
      </c>
      <c r="H10" s="325">
        <f t="shared" si="3"/>
        <v>45064.385910000012</v>
      </c>
      <c r="I10" s="325">
        <f t="shared" si="3"/>
        <v>51110.566560000014</v>
      </c>
      <c r="J10" s="325">
        <f t="shared" si="3"/>
        <v>57059.284200000016</v>
      </c>
      <c r="K10" s="325">
        <f t="shared" si="3"/>
        <v>63757.841180000018</v>
      </c>
      <c r="L10" s="325">
        <f t="shared" si="3"/>
        <v>69884.938110000017</v>
      </c>
      <c r="M10" s="325">
        <f t="shared" si="3"/>
        <v>74646.424110000022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12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1.0247924081229742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1.0247924081229742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331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06" t="s">
        <v>256</v>
      </c>
      <c r="E4" s="406" t="s">
        <v>257</v>
      </c>
      <c r="F4" s="406" t="s">
        <v>258</v>
      </c>
      <c r="G4" s="406" t="s">
        <v>259</v>
      </c>
      <c r="H4" s="406" t="s">
        <v>260</v>
      </c>
      <c r="I4" s="406" t="s">
        <v>261</v>
      </c>
      <c r="J4" s="406" t="s">
        <v>262</v>
      </c>
      <c r="K4" s="406" t="s">
        <v>263</v>
      </c>
      <c r="L4" s="406" t="s">
        <v>264</v>
      </c>
      <c r="M4" s="406" t="s">
        <v>265</v>
      </c>
      <c r="N4" s="406" t="s">
        <v>266</v>
      </c>
      <c r="O4" s="406" t="s">
        <v>267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330</v>
      </c>
    </row>
    <row r="7" spans="1:17" ht="14.4" customHeight="1" x14ac:dyDescent="0.3">
      <c r="A7" s="19" t="s">
        <v>35</v>
      </c>
      <c r="B7" s="55">
        <v>32772.096023884304</v>
      </c>
      <c r="C7" s="56">
        <v>2731.0080019903598</v>
      </c>
      <c r="D7" s="56">
        <v>2450.4156800000001</v>
      </c>
      <c r="E7" s="56">
        <v>2998.8842300000001</v>
      </c>
      <c r="F7" s="56">
        <v>2590.6255700000002</v>
      </c>
      <c r="G7" s="56">
        <v>2182.5805700000001</v>
      </c>
      <c r="H7" s="56">
        <v>2644.7303900000002</v>
      </c>
      <c r="I7" s="56">
        <v>2767.5038100000002</v>
      </c>
      <c r="J7" s="56">
        <v>1860.4834599999999</v>
      </c>
      <c r="K7" s="56">
        <v>2251.8686700000098</v>
      </c>
      <c r="L7" s="56">
        <v>2505.9566599999998</v>
      </c>
      <c r="M7" s="56">
        <v>2798.39858</v>
      </c>
      <c r="N7" s="56">
        <v>2584.21353</v>
      </c>
      <c r="O7" s="56">
        <v>2070.3628100000001</v>
      </c>
      <c r="P7" s="57">
        <v>29706.023959999999</v>
      </c>
      <c r="Q7" s="185">
        <v>0.90644260099600005</v>
      </c>
    </row>
    <row r="8" spans="1:17" ht="14.4" customHeight="1" x14ac:dyDescent="0.3">
      <c r="A8" s="19" t="s">
        <v>36</v>
      </c>
      <c r="B8" s="55">
        <v>11.717318675694999</v>
      </c>
      <c r="C8" s="56">
        <v>0.97644322297399999</v>
      </c>
      <c r="D8" s="56">
        <v>2.1680000000000001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2.1680000000000001</v>
      </c>
      <c r="Q8" s="185">
        <v>0.185025265592</v>
      </c>
    </row>
    <row r="9" spans="1:17" ht="14.4" customHeight="1" x14ac:dyDescent="0.3">
      <c r="A9" s="19" t="s">
        <v>37</v>
      </c>
      <c r="B9" s="55">
        <v>2995.4788964289701</v>
      </c>
      <c r="C9" s="56">
        <v>249.62324136908001</v>
      </c>
      <c r="D9" s="56">
        <v>242.78618</v>
      </c>
      <c r="E9" s="56">
        <v>244.63409999999999</v>
      </c>
      <c r="F9" s="56">
        <v>237.85479000000001</v>
      </c>
      <c r="G9" s="56">
        <v>281.53521000000001</v>
      </c>
      <c r="H9" s="56">
        <v>248.16436999999999</v>
      </c>
      <c r="I9" s="56">
        <v>240.80373</v>
      </c>
      <c r="J9" s="56">
        <v>251.29763</v>
      </c>
      <c r="K9" s="56">
        <v>250.658140000001</v>
      </c>
      <c r="L9" s="56">
        <v>367.37101999999999</v>
      </c>
      <c r="M9" s="56">
        <v>251.36738</v>
      </c>
      <c r="N9" s="56">
        <v>314.21773999999903</v>
      </c>
      <c r="O9" s="56">
        <v>45.378239999999003</v>
      </c>
      <c r="P9" s="57">
        <v>2976.06853</v>
      </c>
      <c r="Q9" s="185">
        <v>0.993520112442</v>
      </c>
    </row>
    <row r="10" spans="1:17" ht="14.4" customHeight="1" x14ac:dyDescent="0.3">
      <c r="A10" s="19" t="s">
        <v>38</v>
      </c>
      <c r="B10" s="55">
        <v>144.71271903282701</v>
      </c>
      <c r="C10" s="56">
        <v>12.059393252734999</v>
      </c>
      <c r="D10" s="56">
        <v>13.01061</v>
      </c>
      <c r="E10" s="56">
        <v>10.661390000000001</v>
      </c>
      <c r="F10" s="56">
        <v>11.38485</v>
      </c>
      <c r="G10" s="56">
        <v>9.1880699999999997</v>
      </c>
      <c r="H10" s="56">
        <v>7.3028199999999996</v>
      </c>
      <c r="I10" s="56">
        <v>11.1663</v>
      </c>
      <c r="J10" s="56">
        <v>1.4247000000000001</v>
      </c>
      <c r="K10" s="56">
        <v>9.0808499999999999</v>
      </c>
      <c r="L10" s="56">
        <v>10.99919</v>
      </c>
      <c r="M10" s="56">
        <v>16.451699999999999</v>
      </c>
      <c r="N10" s="56">
        <v>11.527889999999999</v>
      </c>
      <c r="O10" s="56">
        <v>6.5848899999989996</v>
      </c>
      <c r="P10" s="57">
        <v>118.78326</v>
      </c>
      <c r="Q10" s="185">
        <v>0.82082114684700003</v>
      </c>
    </row>
    <row r="11" spans="1:17" ht="14.4" customHeight="1" x14ac:dyDescent="0.3">
      <c r="A11" s="19" t="s">
        <v>39</v>
      </c>
      <c r="B11" s="55">
        <v>228.256050225612</v>
      </c>
      <c r="C11" s="56">
        <v>19.021337518801001</v>
      </c>
      <c r="D11" s="56">
        <v>25.110469999999999</v>
      </c>
      <c r="E11" s="56">
        <v>28.75189</v>
      </c>
      <c r="F11" s="56">
        <v>43.146090000000001</v>
      </c>
      <c r="G11" s="56">
        <v>26.25461</v>
      </c>
      <c r="H11" s="56">
        <v>19.030280000000001</v>
      </c>
      <c r="I11" s="56">
        <v>22.994240000000001</v>
      </c>
      <c r="J11" s="56">
        <v>9.8264499999989994</v>
      </c>
      <c r="K11" s="56">
        <v>22.094760000000001</v>
      </c>
      <c r="L11" s="56">
        <v>44.555669999999999</v>
      </c>
      <c r="M11" s="56">
        <v>45.34469</v>
      </c>
      <c r="N11" s="56">
        <v>30.224689999999999</v>
      </c>
      <c r="O11" s="56">
        <v>19.607659999999999</v>
      </c>
      <c r="P11" s="57">
        <v>336.94150000000002</v>
      </c>
      <c r="Q11" s="185">
        <v>1.476155833183</v>
      </c>
    </row>
    <row r="12" spans="1:17" ht="14.4" customHeight="1" x14ac:dyDescent="0.3">
      <c r="A12" s="19" t="s">
        <v>40</v>
      </c>
      <c r="B12" s="55">
        <v>35.416862363961997</v>
      </c>
      <c r="C12" s="56">
        <v>2.9514051969959998</v>
      </c>
      <c r="D12" s="56">
        <v>0.25984000000000002</v>
      </c>
      <c r="E12" s="56">
        <v>0</v>
      </c>
      <c r="F12" s="56">
        <v>0.50080000000000002</v>
      </c>
      <c r="G12" s="56">
        <v>23.783100000000001</v>
      </c>
      <c r="H12" s="56">
        <v>6.2E-2</v>
      </c>
      <c r="I12" s="56">
        <v>0.60594999999999999</v>
      </c>
      <c r="J12" s="56">
        <v>0.80257000000000001</v>
      </c>
      <c r="K12" s="56">
        <v>8.2779600000000002</v>
      </c>
      <c r="L12" s="56">
        <v>0.46185999999999999</v>
      </c>
      <c r="M12" s="56">
        <v>0.21410000000000001</v>
      </c>
      <c r="N12" s="56">
        <v>19.13355</v>
      </c>
      <c r="O12" s="56">
        <v>0.46132999999899998</v>
      </c>
      <c r="P12" s="57">
        <v>54.56306</v>
      </c>
      <c r="Q12" s="185">
        <v>1.5405955343890001</v>
      </c>
    </row>
    <row r="13" spans="1:17" ht="14.4" customHeight="1" x14ac:dyDescent="0.3">
      <c r="A13" s="19" t="s">
        <v>41</v>
      </c>
      <c r="B13" s="55">
        <v>61</v>
      </c>
      <c r="C13" s="56">
        <v>5.083333333333</v>
      </c>
      <c r="D13" s="56">
        <v>13.32367</v>
      </c>
      <c r="E13" s="56">
        <v>2.6029800000000001</v>
      </c>
      <c r="F13" s="56">
        <v>3.1211000000000002</v>
      </c>
      <c r="G13" s="56">
        <v>3.4303499999999998</v>
      </c>
      <c r="H13" s="56">
        <v>4.3753200000000003</v>
      </c>
      <c r="I13" s="56">
        <v>10.51258</v>
      </c>
      <c r="J13" s="56">
        <v>4.2368300000000003</v>
      </c>
      <c r="K13" s="56">
        <v>5.5886399999999998</v>
      </c>
      <c r="L13" s="56">
        <v>5.5810399999999998</v>
      </c>
      <c r="M13" s="56">
        <v>6.0973100000000002</v>
      </c>
      <c r="N13" s="56">
        <v>81.773639999999006</v>
      </c>
      <c r="O13" s="56">
        <v>3.6743099999990001</v>
      </c>
      <c r="P13" s="57">
        <v>144.31777</v>
      </c>
      <c r="Q13" s="185">
        <v>2.3658650819670002</v>
      </c>
    </row>
    <row r="14" spans="1:17" ht="14.4" customHeight="1" x14ac:dyDescent="0.3">
      <c r="A14" s="19" t="s">
        <v>42</v>
      </c>
      <c r="B14" s="55">
        <v>2195.2028034166601</v>
      </c>
      <c r="C14" s="56">
        <v>182.933566951388</v>
      </c>
      <c r="D14" s="56">
        <v>293.88</v>
      </c>
      <c r="E14" s="56">
        <v>230.81700000000001</v>
      </c>
      <c r="F14" s="56">
        <v>205.858</v>
      </c>
      <c r="G14" s="56">
        <v>173.67</v>
      </c>
      <c r="H14" s="56">
        <v>145.07400000000001</v>
      </c>
      <c r="I14" s="56">
        <v>115.958</v>
      </c>
      <c r="J14" s="56">
        <v>107.96299999999999</v>
      </c>
      <c r="K14" s="56">
        <v>119.964</v>
      </c>
      <c r="L14" s="56">
        <v>133.053</v>
      </c>
      <c r="M14" s="56">
        <v>178.886</v>
      </c>
      <c r="N14" s="56">
        <v>209.911</v>
      </c>
      <c r="O14" s="56">
        <v>238.11500000000001</v>
      </c>
      <c r="P14" s="57">
        <v>2153.1489999999999</v>
      </c>
      <c r="Q14" s="185">
        <v>0.98084286182900005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330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330</v>
      </c>
    </row>
    <row r="17" spans="1:17" ht="14.4" customHeight="1" x14ac:dyDescent="0.3">
      <c r="A17" s="19" t="s">
        <v>45</v>
      </c>
      <c r="B17" s="55">
        <v>298.59169671361502</v>
      </c>
      <c r="C17" s="56">
        <v>24.882641392800998</v>
      </c>
      <c r="D17" s="56">
        <v>152.35288</v>
      </c>
      <c r="E17" s="56">
        <v>65.25788</v>
      </c>
      <c r="F17" s="56">
        <v>48.01567</v>
      </c>
      <c r="G17" s="56">
        <v>119.37081000000001</v>
      </c>
      <c r="H17" s="56">
        <v>46.751579999999997</v>
      </c>
      <c r="I17" s="56">
        <v>126.06724</v>
      </c>
      <c r="J17" s="56">
        <v>55.822479999999999</v>
      </c>
      <c r="K17" s="56">
        <v>2.9847000000000001</v>
      </c>
      <c r="L17" s="56">
        <v>32.807989999999997</v>
      </c>
      <c r="M17" s="56">
        <v>11.283379999999999</v>
      </c>
      <c r="N17" s="56">
        <v>22.501999999999999</v>
      </c>
      <c r="O17" s="56">
        <v>112.85157</v>
      </c>
      <c r="P17" s="57">
        <v>796.06817999999998</v>
      </c>
      <c r="Q17" s="185">
        <v>2.6660760790119999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15.619</v>
      </c>
      <c r="F18" s="56">
        <v>18.491</v>
      </c>
      <c r="G18" s="56">
        <v>2.4630000000000001</v>
      </c>
      <c r="H18" s="56">
        <v>13.113</v>
      </c>
      <c r="I18" s="56">
        <v>13.157</v>
      </c>
      <c r="J18" s="56">
        <v>0.15</v>
      </c>
      <c r="K18" s="56">
        <v>0</v>
      </c>
      <c r="L18" s="56">
        <v>1.589</v>
      </c>
      <c r="M18" s="56">
        <v>5.0439999999999996</v>
      </c>
      <c r="N18" s="56">
        <v>3.7919999999990002</v>
      </c>
      <c r="O18" s="56">
        <v>0</v>
      </c>
      <c r="P18" s="57">
        <v>73.418000000000006</v>
      </c>
      <c r="Q18" s="185" t="s">
        <v>330</v>
      </c>
    </row>
    <row r="19" spans="1:17" ht="14.4" customHeight="1" x14ac:dyDescent="0.3">
      <c r="A19" s="19" t="s">
        <v>47</v>
      </c>
      <c r="B19" s="55">
        <v>2646.3821069836699</v>
      </c>
      <c r="C19" s="56">
        <v>220.53184224863901</v>
      </c>
      <c r="D19" s="56">
        <v>243.02513999999999</v>
      </c>
      <c r="E19" s="56">
        <v>284.37481000000002</v>
      </c>
      <c r="F19" s="56">
        <v>299.84352999999999</v>
      </c>
      <c r="G19" s="56">
        <v>255.50285</v>
      </c>
      <c r="H19" s="56">
        <v>242.58187000000001</v>
      </c>
      <c r="I19" s="56">
        <v>244.43331000000001</v>
      </c>
      <c r="J19" s="56">
        <v>233.80736999999999</v>
      </c>
      <c r="K19" s="56">
        <v>138.64984999999999</v>
      </c>
      <c r="L19" s="56">
        <v>384.90386000000001</v>
      </c>
      <c r="M19" s="56">
        <v>523.03794000000005</v>
      </c>
      <c r="N19" s="56">
        <v>726.67970999999898</v>
      </c>
      <c r="O19" s="56">
        <v>535.97881999999902</v>
      </c>
      <c r="P19" s="57">
        <v>4112.8190599999998</v>
      </c>
      <c r="Q19" s="185">
        <v>1.5541289555819999</v>
      </c>
    </row>
    <row r="20" spans="1:17" ht="14.4" customHeight="1" x14ac:dyDescent="0.3">
      <c r="A20" s="19" t="s">
        <v>48</v>
      </c>
      <c r="B20" s="55">
        <v>26063</v>
      </c>
      <c r="C20" s="56">
        <v>2171.9166666666702</v>
      </c>
      <c r="D20" s="56">
        <v>2204.75621</v>
      </c>
      <c r="E20" s="56">
        <v>2418.1589199999999</v>
      </c>
      <c r="F20" s="56">
        <v>2250.7631500000002</v>
      </c>
      <c r="G20" s="56">
        <v>2254.5524099999998</v>
      </c>
      <c r="H20" s="56">
        <v>2258.9074900000001</v>
      </c>
      <c r="I20" s="56">
        <v>2383.6503499999999</v>
      </c>
      <c r="J20" s="56">
        <v>3140.9179600000002</v>
      </c>
      <c r="K20" s="56">
        <v>2331.4829400000099</v>
      </c>
      <c r="L20" s="56">
        <v>2420.5160500000002</v>
      </c>
      <c r="M20" s="56">
        <v>2428.6888199999999</v>
      </c>
      <c r="N20" s="56">
        <v>2945.8828399999902</v>
      </c>
      <c r="O20" s="56">
        <v>2836.63634</v>
      </c>
      <c r="P20" s="57">
        <v>29874.913479999999</v>
      </c>
      <c r="Q20" s="185">
        <v>1.146257663354</v>
      </c>
    </row>
    <row r="21" spans="1:17" ht="14.4" customHeight="1" x14ac:dyDescent="0.3">
      <c r="A21" s="20" t="s">
        <v>49</v>
      </c>
      <c r="B21" s="55">
        <v>12426</v>
      </c>
      <c r="C21" s="56">
        <v>1035.5</v>
      </c>
      <c r="D21" s="56">
        <v>960.88900000000001</v>
      </c>
      <c r="E21" s="56">
        <v>960.88900000000001</v>
      </c>
      <c r="F21" s="56">
        <v>961.054000000001</v>
      </c>
      <c r="G21" s="56">
        <v>950.53899999999999</v>
      </c>
      <c r="H21" s="56">
        <v>966.12199999999996</v>
      </c>
      <c r="I21" s="56">
        <v>950.53899999999999</v>
      </c>
      <c r="J21" s="56">
        <v>953.40099999999995</v>
      </c>
      <c r="K21" s="56">
        <v>953.40100000000302</v>
      </c>
      <c r="L21" s="56">
        <v>953.40099999999995</v>
      </c>
      <c r="M21" s="56">
        <v>999.04600000000005</v>
      </c>
      <c r="N21" s="56">
        <v>1005.332</v>
      </c>
      <c r="O21" s="56">
        <v>1160.45</v>
      </c>
      <c r="P21" s="57">
        <v>11775.063</v>
      </c>
      <c r="Q21" s="185">
        <v>0.94761492032799999</v>
      </c>
    </row>
    <row r="22" spans="1:17" ht="14.4" customHeight="1" x14ac:dyDescent="0.3">
      <c r="A22" s="19" t="s">
        <v>50</v>
      </c>
      <c r="B22" s="55">
        <v>53</v>
      </c>
      <c r="C22" s="56">
        <v>4.4166666666659999</v>
      </c>
      <c r="D22" s="56">
        <v>0</v>
      </c>
      <c r="E22" s="56">
        <v>0</v>
      </c>
      <c r="F22" s="56">
        <v>10.042999999999999</v>
      </c>
      <c r="G22" s="56">
        <v>0</v>
      </c>
      <c r="H22" s="56">
        <v>0</v>
      </c>
      <c r="I22" s="56">
        <v>14.46918</v>
      </c>
      <c r="J22" s="56">
        <v>252.529</v>
      </c>
      <c r="K22" s="56">
        <v>200.174900000001</v>
      </c>
      <c r="L22" s="56">
        <v>8.3490000000000002</v>
      </c>
      <c r="M22" s="56">
        <v>45.685899999999997</v>
      </c>
      <c r="N22" s="56">
        <v>67.820499999999001</v>
      </c>
      <c r="O22" s="56">
        <v>31.254169999999998</v>
      </c>
      <c r="P22" s="57">
        <v>630.32565</v>
      </c>
      <c r="Q22" s="185">
        <v>11.892936792452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330</v>
      </c>
    </row>
    <row r="24" spans="1:17" ht="14.4" customHeight="1" x14ac:dyDescent="0.3">
      <c r="A24" s="20" t="s">
        <v>52</v>
      </c>
      <c r="B24" s="55">
        <v>0</v>
      </c>
      <c r="C24" s="56">
        <v>-9.0949470177292804E-13</v>
      </c>
      <c r="D24" s="56">
        <v>11.689759999996999</v>
      </c>
      <c r="E24" s="56">
        <v>1.3</v>
      </c>
      <c r="F24" s="56">
        <v>0.97979000000000005</v>
      </c>
      <c r="G24" s="56">
        <v>4.5999999999989996</v>
      </c>
      <c r="H24" s="56">
        <v>3.880000000001</v>
      </c>
      <c r="I24" s="56">
        <v>5.6999999999990001</v>
      </c>
      <c r="J24" s="56">
        <v>1.2499999999989999</v>
      </c>
      <c r="K24" s="56">
        <v>1.8189894035458601E-12</v>
      </c>
      <c r="L24" s="56">
        <v>10.288350000001</v>
      </c>
      <c r="M24" s="56">
        <v>7.9640000000009996</v>
      </c>
      <c r="N24" s="56">
        <v>-7.9640000000000004</v>
      </c>
      <c r="O24" s="56">
        <v>0.14874999999899999</v>
      </c>
      <c r="P24" s="57">
        <v>39.836650000001001</v>
      </c>
      <c r="Q24" s="185"/>
    </row>
    <row r="25" spans="1:17" ht="14.4" customHeight="1" x14ac:dyDescent="0.3">
      <c r="A25" s="21" t="s">
        <v>53</v>
      </c>
      <c r="B25" s="58">
        <v>79930.854477725399</v>
      </c>
      <c r="C25" s="59">
        <v>6660.9045398104499</v>
      </c>
      <c r="D25" s="59">
        <v>6613.6674400000002</v>
      </c>
      <c r="E25" s="59">
        <v>7261.9512000000004</v>
      </c>
      <c r="F25" s="59">
        <v>6681.6813400000101</v>
      </c>
      <c r="G25" s="59">
        <v>6287.4699799999999</v>
      </c>
      <c r="H25" s="59">
        <v>6600.09512</v>
      </c>
      <c r="I25" s="59">
        <v>6907.5606900000002</v>
      </c>
      <c r="J25" s="59">
        <v>6873.9124499999998</v>
      </c>
      <c r="K25" s="59">
        <v>6294.2264100000202</v>
      </c>
      <c r="L25" s="59">
        <v>6879.8336900000004</v>
      </c>
      <c r="M25" s="59">
        <v>7317.5097999999998</v>
      </c>
      <c r="N25" s="59">
        <v>8015.04708999998</v>
      </c>
      <c r="O25" s="59">
        <v>7061.50388999999</v>
      </c>
      <c r="P25" s="60">
        <v>82794.459099999993</v>
      </c>
      <c r="Q25" s="186">
        <v>1.0358260228909999</v>
      </c>
    </row>
    <row r="26" spans="1:17" ht="14.4" customHeight="1" x14ac:dyDescent="0.3">
      <c r="A26" s="19" t="s">
        <v>54</v>
      </c>
      <c r="B26" s="55">
        <v>4383.2781805755603</v>
      </c>
      <c r="C26" s="56">
        <v>365.27318171463003</v>
      </c>
      <c r="D26" s="56">
        <v>313.00747999999999</v>
      </c>
      <c r="E26" s="56">
        <v>325.30457000000001</v>
      </c>
      <c r="F26" s="56">
        <v>371.42655000000002</v>
      </c>
      <c r="G26" s="56">
        <v>356.31583000000001</v>
      </c>
      <c r="H26" s="56">
        <v>375.21575000000001</v>
      </c>
      <c r="I26" s="56">
        <v>417.01369</v>
      </c>
      <c r="J26" s="56">
        <v>423.54059999999998</v>
      </c>
      <c r="K26" s="56">
        <v>568.72816</v>
      </c>
      <c r="L26" s="56">
        <v>361.11838999999998</v>
      </c>
      <c r="M26" s="56">
        <v>469.41016999999999</v>
      </c>
      <c r="N26" s="56">
        <v>431.04575999999997</v>
      </c>
      <c r="O26" s="56">
        <v>467.90336000000002</v>
      </c>
      <c r="P26" s="57">
        <v>4880.0303100000001</v>
      </c>
      <c r="Q26" s="185">
        <v>1.1133289079449999</v>
      </c>
    </row>
    <row r="27" spans="1:17" ht="14.4" customHeight="1" x14ac:dyDescent="0.3">
      <c r="A27" s="22" t="s">
        <v>55</v>
      </c>
      <c r="B27" s="58">
        <v>84314.132658300907</v>
      </c>
      <c r="C27" s="59">
        <v>7026.1777215250804</v>
      </c>
      <c r="D27" s="59">
        <v>6926.6749200000004</v>
      </c>
      <c r="E27" s="59">
        <v>7587.2557699999998</v>
      </c>
      <c r="F27" s="59">
        <v>7053.1078900000102</v>
      </c>
      <c r="G27" s="59">
        <v>6643.7858100000003</v>
      </c>
      <c r="H27" s="59">
        <v>6975.3108700000003</v>
      </c>
      <c r="I27" s="59">
        <v>7324.57438</v>
      </c>
      <c r="J27" s="59">
        <v>7297.4530500000001</v>
      </c>
      <c r="K27" s="59">
        <v>6862.9545700000199</v>
      </c>
      <c r="L27" s="59">
        <v>7240.95208</v>
      </c>
      <c r="M27" s="59">
        <v>7786.9199699999999</v>
      </c>
      <c r="N27" s="59">
        <v>8446.0928499999809</v>
      </c>
      <c r="O27" s="59">
        <v>7529.4072499999902</v>
      </c>
      <c r="P27" s="60">
        <v>87674.489409999995</v>
      </c>
      <c r="Q27" s="186">
        <v>1.039855201562</v>
      </c>
    </row>
    <row r="28" spans="1:17" ht="14.4" customHeight="1" x14ac:dyDescent="0.3">
      <c r="A28" s="20" t="s">
        <v>56</v>
      </c>
      <c r="B28" s="55">
        <v>20</v>
      </c>
      <c r="C28" s="56">
        <v>1.6666666666659999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3.5767600000000002</v>
      </c>
      <c r="K28" s="56">
        <v>8.54115</v>
      </c>
      <c r="L28" s="56">
        <v>0</v>
      </c>
      <c r="M28" s="56">
        <v>53.389299999999999</v>
      </c>
      <c r="N28" s="56">
        <v>0</v>
      </c>
      <c r="O28" s="56">
        <v>0</v>
      </c>
      <c r="P28" s="57">
        <v>65.507210000000001</v>
      </c>
      <c r="Q28" s="185">
        <v>3.2753605000000001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330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4.0388400000000004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4.0388400000000004</v>
      </c>
      <c r="Q31" s="187" t="s">
        <v>330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268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269</v>
      </c>
      <c r="G4" s="536" t="s">
        <v>64</v>
      </c>
      <c r="H4" s="259" t="s">
        <v>182</v>
      </c>
      <c r="I4" s="534" t="s">
        <v>65</v>
      </c>
      <c r="J4" s="536" t="s">
        <v>279</v>
      </c>
      <c r="K4" s="537" t="s">
        <v>270</v>
      </c>
    </row>
    <row r="5" spans="1:11" ht="42" thickBot="1" x14ac:dyDescent="0.35">
      <c r="A5" s="103"/>
      <c r="B5" s="28" t="s">
        <v>272</v>
      </c>
      <c r="C5" s="29" t="s">
        <v>273</v>
      </c>
      <c r="D5" s="30" t="s">
        <v>274</v>
      </c>
      <c r="E5" s="30" t="s">
        <v>275</v>
      </c>
      <c r="F5" s="535"/>
      <c r="G5" s="535"/>
      <c r="H5" s="29" t="s">
        <v>271</v>
      </c>
      <c r="I5" s="535"/>
      <c r="J5" s="535"/>
      <c r="K5" s="538"/>
    </row>
    <row r="6" spans="1:11" ht="14.4" customHeight="1" thickBot="1" x14ac:dyDescent="0.35">
      <c r="A6" s="719" t="s">
        <v>332</v>
      </c>
      <c r="B6" s="701">
        <v>78238.415191801498</v>
      </c>
      <c r="C6" s="701">
        <v>77605.040970000002</v>
      </c>
      <c r="D6" s="702">
        <v>-633.37422180150998</v>
      </c>
      <c r="E6" s="703">
        <v>0.99190456222400003</v>
      </c>
      <c r="F6" s="701">
        <v>79930.854477725399</v>
      </c>
      <c r="G6" s="702">
        <v>79930.854477725399</v>
      </c>
      <c r="H6" s="704">
        <v>7061.50388999999</v>
      </c>
      <c r="I6" s="701">
        <v>82794.459099999993</v>
      </c>
      <c r="J6" s="702">
        <v>2863.60462227464</v>
      </c>
      <c r="K6" s="705">
        <v>1.0358260228909999</v>
      </c>
    </row>
    <row r="7" spans="1:11" ht="14.4" customHeight="1" thickBot="1" x14ac:dyDescent="0.35">
      <c r="A7" s="720" t="s">
        <v>333</v>
      </c>
      <c r="B7" s="701">
        <v>37798.519934163996</v>
      </c>
      <c r="C7" s="701">
        <v>36516.862439999997</v>
      </c>
      <c r="D7" s="702">
        <v>-1281.6574941639699</v>
      </c>
      <c r="E7" s="703">
        <v>0.96609238942599995</v>
      </c>
      <c r="F7" s="701">
        <v>38443.8806740281</v>
      </c>
      <c r="G7" s="702">
        <v>38443.8806740281</v>
      </c>
      <c r="H7" s="704">
        <v>2384.18424</v>
      </c>
      <c r="I7" s="701">
        <v>35492.015079999997</v>
      </c>
      <c r="J7" s="702">
        <v>-2951.8655940280501</v>
      </c>
      <c r="K7" s="705">
        <v>0.923216242942</v>
      </c>
    </row>
    <row r="8" spans="1:11" ht="14.4" customHeight="1" thickBot="1" x14ac:dyDescent="0.35">
      <c r="A8" s="721" t="s">
        <v>334</v>
      </c>
      <c r="B8" s="701">
        <v>35610.124969537297</v>
      </c>
      <c r="C8" s="701">
        <v>34343.163439999997</v>
      </c>
      <c r="D8" s="702">
        <v>-1266.96152953726</v>
      </c>
      <c r="E8" s="703">
        <v>0.96442131189799996</v>
      </c>
      <c r="F8" s="701">
        <v>36248.677870611398</v>
      </c>
      <c r="G8" s="702">
        <v>36248.677870611398</v>
      </c>
      <c r="H8" s="704">
        <v>2146.0692399999998</v>
      </c>
      <c r="I8" s="701">
        <v>33338.86608</v>
      </c>
      <c r="J8" s="702">
        <v>-2909.8117906113998</v>
      </c>
      <c r="K8" s="705">
        <v>0.91972640213199996</v>
      </c>
    </row>
    <row r="9" spans="1:11" ht="14.4" customHeight="1" thickBot="1" x14ac:dyDescent="0.35">
      <c r="A9" s="722" t="s">
        <v>335</v>
      </c>
      <c r="B9" s="706">
        <v>0</v>
      </c>
      <c r="C9" s="706">
        <v>6.0000000000000002E-5</v>
      </c>
      <c r="D9" s="707">
        <v>6.0000000000000002E-5</v>
      </c>
      <c r="E9" s="708" t="s">
        <v>330</v>
      </c>
      <c r="F9" s="706">
        <v>0</v>
      </c>
      <c r="G9" s="707">
        <v>0</v>
      </c>
      <c r="H9" s="709">
        <v>0</v>
      </c>
      <c r="I9" s="706">
        <v>0</v>
      </c>
      <c r="J9" s="707">
        <v>0</v>
      </c>
      <c r="K9" s="710" t="s">
        <v>330</v>
      </c>
    </row>
    <row r="10" spans="1:11" ht="14.4" customHeight="1" thickBot="1" x14ac:dyDescent="0.35">
      <c r="A10" s="723" t="s">
        <v>336</v>
      </c>
      <c r="B10" s="701">
        <v>0</v>
      </c>
      <c r="C10" s="701">
        <v>6.0000000000000002E-5</v>
      </c>
      <c r="D10" s="702">
        <v>6.0000000000000002E-5</v>
      </c>
      <c r="E10" s="711" t="s">
        <v>330</v>
      </c>
      <c r="F10" s="701">
        <v>0</v>
      </c>
      <c r="G10" s="702">
        <v>0</v>
      </c>
      <c r="H10" s="704">
        <v>0</v>
      </c>
      <c r="I10" s="701">
        <v>0</v>
      </c>
      <c r="J10" s="702">
        <v>0</v>
      </c>
      <c r="K10" s="712" t="s">
        <v>330</v>
      </c>
    </row>
    <row r="11" spans="1:11" ht="14.4" customHeight="1" thickBot="1" x14ac:dyDescent="0.35">
      <c r="A11" s="722" t="s">
        <v>337</v>
      </c>
      <c r="B11" s="706">
        <v>32161.0504322286</v>
      </c>
      <c r="C11" s="706">
        <v>31155.037939999998</v>
      </c>
      <c r="D11" s="707">
        <v>-1006.01249222859</v>
      </c>
      <c r="E11" s="713">
        <v>0.96871953873600003</v>
      </c>
      <c r="F11" s="706">
        <v>32772.096023884304</v>
      </c>
      <c r="G11" s="707">
        <v>32772.096023884304</v>
      </c>
      <c r="H11" s="709">
        <v>2070.3628100000001</v>
      </c>
      <c r="I11" s="706">
        <v>29706.023959999999</v>
      </c>
      <c r="J11" s="707">
        <v>-3066.07206388433</v>
      </c>
      <c r="K11" s="714">
        <v>0.90644260099600005</v>
      </c>
    </row>
    <row r="12" spans="1:11" ht="14.4" customHeight="1" thickBot="1" x14ac:dyDescent="0.35">
      <c r="A12" s="723" t="s">
        <v>338</v>
      </c>
      <c r="B12" s="701">
        <v>187.00001688226399</v>
      </c>
      <c r="C12" s="701">
        <v>174.47484</v>
      </c>
      <c r="D12" s="702">
        <v>-12.525176882263001</v>
      </c>
      <c r="E12" s="703">
        <v>0.93302045052600002</v>
      </c>
      <c r="F12" s="701">
        <v>200</v>
      </c>
      <c r="G12" s="702">
        <v>200</v>
      </c>
      <c r="H12" s="704">
        <v>2.5699100000000001</v>
      </c>
      <c r="I12" s="701">
        <v>79.270009999999999</v>
      </c>
      <c r="J12" s="702">
        <v>-120.72999</v>
      </c>
      <c r="K12" s="705">
        <v>0.39635005000000001</v>
      </c>
    </row>
    <row r="13" spans="1:11" ht="14.4" customHeight="1" thickBot="1" x14ac:dyDescent="0.35">
      <c r="A13" s="723" t="s">
        <v>339</v>
      </c>
      <c r="B13" s="701">
        <v>24771.562694582299</v>
      </c>
      <c r="C13" s="701">
        <v>25701.778900000001</v>
      </c>
      <c r="D13" s="702">
        <v>930.21620541767697</v>
      </c>
      <c r="E13" s="703">
        <v>1.0375517772889999</v>
      </c>
      <c r="F13" s="701">
        <v>25500</v>
      </c>
      <c r="G13" s="702">
        <v>25500</v>
      </c>
      <c r="H13" s="704">
        <v>1703.8425</v>
      </c>
      <c r="I13" s="701">
        <v>24977.6774</v>
      </c>
      <c r="J13" s="702">
        <v>-522.32259999999997</v>
      </c>
      <c r="K13" s="705">
        <v>0.97951676078399996</v>
      </c>
    </row>
    <row r="14" spans="1:11" ht="14.4" customHeight="1" thickBot="1" x14ac:dyDescent="0.35">
      <c r="A14" s="723" t="s">
        <v>340</v>
      </c>
      <c r="B14" s="701">
        <v>4500.07372054606</v>
      </c>
      <c r="C14" s="701">
        <v>4012.4842699999999</v>
      </c>
      <c r="D14" s="702">
        <v>-487.58945054606301</v>
      </c>
      <c r="E14" s="703">
        <v>0.89164856381699997</v>
      </c>
      <c r="F14" s="701">
        <v>4500</v>
      </c>
      <c r="G14" s="702">
        <v>4500</v>
      </c>
      <c r="H14" s="704">
        <v>38.279999999998999</v>
      </c>
      <c r="I14" s="701">
        <v>2373.9460899999999</v>
      </c>
      <c r="J14" s="702">
        <v>-2126.0539100000001</v>
      </c>
      <c r="K14" s="705">
        <v>0.52754357555499998</v>
      </c>
    </row>
    <row r="15" spans="1:11" ht="14.4" customHeight="1" thickBot="1" x14ac:dyDescent="0.35">
      <c r="A15" s="723" t="s">
        <v>341</v>
      </c>
      <c r="B15" s="701">
        <v>1.0000000902790001</v>
      </c>
      <c r="C15" s="701">
        <v>0.23188</v>
      </c>
      <c r="D15" s="702">
        <v>-0.76812009027899997</v>
      </c>
      <c r="E15" s="703">
        <v>0.23187997906499999</v>
      </c>
      <c r="F15" s="701">
        <v>0.24658267787400001</v>
      </c>
      <c r="G15" s="702">
        <v>0.24658267787400001</v>
      </c>
      <c r="H15" s="704">
        <v>0</v>
      </c>
      <c r="I15" s="701">
        <v>0</v>
      </c>
      <c r="J15" s="702">
        <v>-0.24658267787400001</v>
      </c>
      <c r="K15" s="705">
        <v>0</v>
      </c>
    </row>
    <row r="16" spans="1:11" ht="14.4" customHeight="1" thickBot="1" x14ac:dyDescent="0.35">
      <c r="A16" s="723" t="s">
        <v>342</v>
      </c>
      <c r="B16" s="701">
        <v>2700</v>
      </c>
      <c r="C16" s="701">
        <v>1265.6540500000001</v>
      </c>
      <c r="D16" s="702">
        <v>-1434.3459499999999</v>
      </c>
      <c r="E16" s="703">
        <v>0.46876075925900001</v>
      </c>
      <c r="F16" s="701">
        <v>2571.8494412064601</v>
      </c>
      <c r="G16" s="702">
        <v>2571.8494412064601</v>
      </c>
      <c r="H16" s="704">
        <v>325.67039999999901</v>
      </c>
      <c r="I16" s="701">
        <v>2275.1304599999999</v>
      </c>
      <c r="J16" s="702">
        <v>-296.71898120646301</v>
      </c>
      <c r="K16" s="705">
        <v>0.88462816817599998</v>
      </c>
    </row>
    <row r="17" spans="1:11" ht="14.4" customHeight="1" thickBot="1" x14ac:dyDescent="0.35">
      <c r="A17" s="723" t="s">
        <v>343</v>
      </c>
      <c r="B17" s="701">
        <v>1.414000127655</v>
      </c>
      <c r="C17" s="701">
        <v>0.413999999999</v>
      </c>
      <c r="D17" s="702">
        <v>-1.0000001276549999</v>
      </c>
      <c r="E17" s="703">
        <v>0.29278639506600002</v>
      </c>
      <c r="F17" s="701">
        <v>0</v>
      </c>
      <c r="G17" s="702">
        <v>0</v>
      </c>
      <c r="H17" s="704">
        <v>0</v>
      </c>
      <c r="I17" s="701">
        <v>0</v>
      </c>
      <c r="J17" s="702">
        <v>0</v>
      </c>
      <c r="K17" s="712" t="s">
        <v>330</v>
      </c>
    </row>
    <row r="18" spans="1:11" ht="14.4" customHeight="1" thickBot="1" x14ac:dyDescent="0.35">
      <c r="A18" s="722" t="s">
        <v>344</v>
      </c>
      <c r="B18" s="706">
        <v>10.586447898659999</v>
      </c>
      <c r="C18" s="706">
        <v>11.08</v>
      </c>
      <c r="D18" s="707">
        <v>0.49355210133900002</v>
      </c>
      <c r="E18" s="713">
        <v>1.046621124107</v>
      </c>
      <c r="F18" s="706">
        <v>11.717318675694999</v>
      </c>
      <c r="G18" s="707">
        <v>11.717318675694999</v>
      </c>
      <c r="H18" s="709">
        <v>0</v>
      </c>
      <c r="I18" s="706">
        <v>2.1680000000000001</v>
      </c>
      <c r="J18" s="707">
        <v>-9.5493186756949999</v>
      </c>
      <c r="K18" s="714">
        <v>0.185025265592</v>
      </c>
    </row>
    <row r="19" spans="1:11" ht="14.4" customHeight="1" thickBot="1" x14ac:dyDescent="0.35">
      <c r="A19" s="723" t="s">
        <v>345</v>
      </c>
      <c r="B19" s="701">
        <v>10.586447898659999</v>
      </c>
      <c r="C19" s="701">
        <v>11.08</v>
      </c>
      <c r="D19" s="702">
        <v>0.49355210133900002</v>
      </c>
      <c r="E19" s="703">
        <v>1.046621124107</v>
      </c>
      <c r="F19" s="701">
        <v>11.717318675694999</v>
      </c>
      <c r="G19" s="702">
        <v>11.717318675694999</v>
      </c>
      <c r="H19" s="704">
        <v>0</v>
      </c>
      <c r="I19" s="701">
        <v>2.1680000000000001</v>
      </c>
      <c r="J19" s="702">
        <v>-9.5493186756949999</v>
      </c>
      <c r="K19" s="705">
        <v>0.185025265592</v>
      </c>
    </row>
    <row r="20" spans="1:11" ht="14.4" customHeight="1" thickBot="1" x14ac:dyDescent="0.35">
      <c r="A20" s="722" t="s">
        <v>346</v>
      </c>
      <c r="B20" s="706">
        <v>2994.5592903472502</v>
      </c>
      <c r="C20" s="706">
        <v>2754.97075</v>
      </c>
      <c r="D20" s="707">
        <v>-239.58854034724499</v>
      </c>
      <c r="E20" s="713">
        <v>0.91999205321400002</v>
      </c>
      <c r="F20" s="706">
        <v>2995.4788964289701</v>
      </c>
      <c r="G20" s="707">
        <v>2995.4788964289701</v>
      </c>
      <c r="H20" s="709">
        <v>45.378239999999003</v>
      </c>
      <c r="I20" s="706">
        <v>2976.06853</v>
      </c>
      <c r="J20" s="707">
        <v>-19.410366428964</v>
      </c>
      <c r="K20" s="714">
        <v>0.993520112442</v>
      </c>
    </row>
    <row r="21" spans="1:11" ht="14.4" customHeight="1" thickBot="1" x14ac:dyDescent="0.35">
      <c r="A21" s="723" t="s">
        <v>347</v>
      </c>
      <c r="B21" s="701">
        <v>1.0000000902790001</v>
      </c>
      <c r="C21" s="701">
        <v>0.2165</v>
      </c>
      <c r="D21" s="702">
        <v>-0.78350009027900003</v>
      </c>
      <c r="E21" s="703">
        <v>0.21649998045400001</v>
      </c>
      <c r="F21" s="701">
        <v>0.21492766999599999</v>
      </c>
      <c r="G21" s="702">
        <v>0.21492766999599999</v>
      </c>
      <c r="H21" s="704">
        <v>0</v>
      </c>
      <c r="I21" s="701">
        <v>2.6694899999990001</v>
      </c>
      <c r="J21" s="702">
        <v>2.4545623300030002</v>
      </c>
      <c r="K21" s="705">
        <v>0</v>
      </c>
    </row>
    <row r="22" spans="1:11" ht="14.4" customHeight="1" thickBot="1" x14ac:dyDescent="0.35">
      <c r="A22" s="723" t="s">
        <v>348</v>
      </c>
      <c r="B22" s="701">
        <v>0.55902005046799996</v>
      </c>
      <c r="C22" s="701">
        <v>0.27224999999999999</v>
      </c>
      <c r="D22" s="702">
        <v>-0.28677005046800003</v>
      </c>
      <c r="E22" s="703">
        <v>0.48701294304499998</v>
      </c>
      <c r="F22" s="701">
        <v>0.26396875896799998</v>
      </c>
      <c r="G22" s="702">
        <v>0.26396875896799998</v>
      </c>
      <c r="H22" s="704">
        <v>0</v>
      </c>
      <c r="I22" s="701">
        <v>0</v>
      </c>
      <c r="J22" s="702">
        <v>-0.26396875896799998</v>
      </c>
      <c r="K22" s="705">
        <v>0</v>
      </c>
    </row>
    <row r="23" spans="1:11" ht="14.4" customHeight="1" thickBot="1" x14ac:dyDescent="0.35">
      <c r="A23" s="723" t="s">
        <v>349</v>
      </c>
      <c r="B23" s="701">
        <v>23.000002076428</v>
      </c>
      <c r="C23" s="701">
        <v>27.655149999999999</v>
      </c>
      <c r="D23" s="702">
        <v>4.6551479235709996</v>
      </c>
      <c r="E23" s="703">
        <v>1.202397717535</v>
      </c>
      <c r="F23" s="701">
        <v>35</v>
      </c>
      <c r="G23" s="702">
        <v>35</v>
      </c>
      <c r="H23" s="704">
        <v>1.7939000000000001</v>
      </c>
      <c r="I23" s="701">
        <v>34.684010000000001</v>
      </c>
      <c r="J23" s="702">
        <v>-0.31598999999999999</v>
      </c>
      <c r="K23" s="705">
        <v>0.99097171428499997</v>
      </c>
    </row>
    <row r="24" spans="1:11" ht="14.4" customHeight="1" thickBot="1" x14ac:dyDescent="0.35">
      <c r="A24" s="723" t="s">
        <v>350</v>
      </c>
      <c r="B24" s="701">
        <v>2898.0002616299498</v>
      </c>
      <c r="C24" s="701">
        <v>2661.9624800000001</v>
      </c>
      <c r="D24" s="702">
        <v>-236.03778162994601</v>
      </c>
      <c r="E24" s="703">
        <v>0.91855149747300002</v>
      </c>
      <c r="F24" s="701">
        <v>2885</v>
      </c>
      <c r="G24" s="702">
        <v>2885</v>
      </c>
      <c r="H24" s="704">
        <v>38.882559999999003</v>
      </c>
      <c r="I24" s="701">
        <v>2839.4376999999999</v>
      </c>
      <c r="J24" s="702">
        <v>-45.562299999998999</v>
      </c>
      <c r="K24" s="705">
        <v>0.98420717504300004</v>
      </c>
    </row>
    <row r="25" spans="1:11" ht="14.4" customHeight="1" thickBot="1" x14ac:dyDescent="0.35">
      <c r="A25" s="723" t="s">
        <v>351</v>
      </c>
      <c r="B25" s="701">
        <v>0</v>
      </c>
      <c r="C25" s="701">
        <v>0</v>
      </c>
      <c r="D25" s="702">
        <v>0</v>
      </c>
      <c r="E25" s="703">
        <v>1</v>
      </c>
      <c r="F25" s="701">
        <v>0</v>
      </c>
      <c r="G25" s="702">
        <v>0</v>
      </c>
      <c r="H25" s="704">
        <v>0</v>
      </c>
      <c r="I25" s="701">
        <v>28.497920000000001</v>
      </c>
      <c r="J25" s="702">
        <v>28.497920000000001</v>
      </c>
      <c r="K25" s="712" t="s">
        <v>352</v>
      </c>
    </row>
    <row r="26" spans="1:11" ht="14.4" customHeight="1" thickBot="1" x14ac:dyDescent="0.35">
      <c r="A26" s="723" t="s">
        <v>353</v>
      </c>
      <c r="B26" s="701">
        <v>10.000000902794</v>
      </c>
      <c r="C26" s="701">
        <v>9.3126200000000008</v>
      </c>
      <c r="D26" s="702">
        <v>-0.68738090279399999</v>
      </c>
      <c r="E26" s="703">
        <v>0.93126191592600005</v>
      </c>
      <c r="F26" s="701">
        <v>10</v>
      </c>
      <c r="G26" s="702">
        <v>10</v>
      </c>
      <c r="H26" s="704">
        <v>0.83999999999899999</v>
      </c>
      <c r="I26" s="701">
        <v>9.3913100000000007</v>
      </c>
      <c r="J26" s="702">
        <v>-0.60868999999999995</v>
      </c>
      <c r="K26" s="705">
        <v>0.93913099999899996</v>
      </c>
    </row>
    <row r="27" spans="1:11" ht="14.4" customHeight="1" thickBot="1" x14ac:dyDescent="0.35">
      <c r="A27" s="723" t="s">
        <v>354</v>
      </c>
      <c r="B27" s="701">
        <v>62.000005597327998</v>
      </c>
      <c r="C27" s="701">
        <v>55.551749999999998</v>
      </c>
      <c r="D27" s="702">
        <v>-6.448255597328</v>
      </c>
      <c r="E27" s="703">
        <v>0.89599588685099996</v>
      </c>
      <c r="F27" s="701">
        <v>65</v>
      </c>
      <c r="G27" s="702">
        <v>65</v>
      </c>
      <c r="H27" s="704">
        <v>3.8617799999989999</v>
      </c>
      <c r="I27" s="701">
        <v>61.278829999999999</v>
      </c>
      <c r="J27" s="702">
        <v>-3.7211699999999999</v>
      </c>
      <c r="K27" s="705">
        <v>0.94275123076900003</v>
      </c>
    </row>
    <row r="28" spans="1:11" ht="14.4" customHeight="1" thickBot="1" x14ac:dyDescent="0.35">
      <c r="A28" s="723" t="s">
        <v>355</v>
      </c>
      <c r="B28" s="701">
        <v>0</v>
      </c>
      <c r="C28" s="701">
        <v>0</v>
      </c>
      <c r="D28" s="702">
        <v>0</v>
      </c>
      <c r="E28" s="703">
        <v>1</v>
      </c>
      <c r="F28" s="701">
        <v>0</v>
      </c>
      <c r="G28" s="702">
        <v>0</v>
      </c>
      <c r="H28" s="704">
        <v>0</v>
      </c>
      <c r="I28" s="701">
        <v>0.10927000000000001</v>
      </c>
      <c r="J28" s="702">
        <v>0.10927000000000001</v>
      </c>
      <c r="K28" s="712" t="s">
        <v>352</v>
      </c>
    </row>
    <row r="29" spans="1:11" ht="14.4" customHeight="1" thickBot="1" x14ac:dyDescent="0.35">
      <c r="A29" s="722" t="s">
        <v>356</v>
      </c>
      <c r="B29" s="706">
        <v>129.37131454852599</v>
      </c>
      <c r="C29" s="706">
        <v>130.85377</v>
      </c>
      <c r="D29" s="707">
        <v>1.482455451474</v>
      </c>
      <c r="E29" s="713">
        <v>1.011458919287</v>
      </c>
      <c r="F29" s="706">
        <v>144.71271903282701</v>
      </c>
      <c r="G29" s="707">
        <v>144.71271903282701</v>
      </c>
      <c r="H29" s="709">
        <v>6.5848899999989996</v>
      </c>
      <c r="I29" s="706">
        <v>118.78326</v>
      </c>
      <c r="J29" s="707">
        <v>-25.929459032825999</v>
      </c>
      <c r="K29" s="714">
        <v>0.82082114684700003</v>
      </c>
    </row>
    <row r="30" spans="1:11" ht="14.4" customHeight="1" thickBot="1" x14ac:dyDescent="0.35">
      <c r="A30" s="723" t="s">
        <v>357</v>
      </c>
      <c r="B30" s="701">
        <v>116.232716774297</v>
      </c>
      <c r="C30" s="701">
        <v>106.38312000000001</v>
      </c>
      <c r="D30" s="702">
        <v>-9.8495967742969999</v>
      </c>
      <c r="E30" s="703">
        <v>0.915259687223</v>
      </c>
      <c r="F30" s="701">
        <v>137.775684196794</v>
      </c>
      <c r="G30" s="702">
        <v>137.775684196794</v>
      </c>
      <c r="H30" s="704">
        <v>5.3234799999989999</v>
      </c>
      <c r="I30" s="701">
        <v>101.73560999999999</v>
      </c>
      <c r="J30" s="702">
        <v>-36.040074196794002</v>
      </c>
      <c r="K30" s="705">
        <v>0.738414841436</v>
      </c>
    </row>
    <row r="31" spans="1:11" ht="14.4" customHeight="1" thickBot="1" x14ac:dyDescent="0.35">
      <c r="A31" s="723" t="s">
        <v>358</v>
      </c>
      <c r="B31" s="701">
        <v>13.138597774228</v>
      </c>
      <c r="C31" s="701">
        <v>24.470649999999999</v>
      </c>
      <c r="D31" s="702">
        <v>11.332052225770999</v>
      </c>
      <c r="E31" s="703">
        <v>1.8625008863570001</v>
      </c>
      <c r="F31" s="701">
        <v>6.9370348360319998</v>
      </c>
      <c r="G31" s="702">
        <v>6.9370348360319998</v>
      </c>
      <c r="H31" s="704">
        <v>1.2614099999999999</v>
      </c>
      <c r="I31" s="701">
        <v>17.047650000000001</v>
      </c>
      <c r="J31" s="702">
        <v>10.110615163966999</v>
      </c>
      <c r="K31" s="705">
        <v>2.4574836948269998</v>
      </c>
    </row>
    <row r="32" spans="1:11" ht="14.4" customHeight="1" thickBot="1" x14ac:dyDescent="0.35">
      <c r="A32" s="722" t="s">
        <v>359</v>
      </c>
      <c r="B32" s="706">
        <v>253.891512337704</v>
      </c>
      <c r="C32" s="706">
        <v>200.58251999999999</v>
      </c>
      <c r="D32" s="707">
        <v>-53.308992337703998</v>
      </c>
      <c r="E32" s="713">
        <v>0.79003239672299996</v>
      </c>
      <c r="F32" s="706">
        <v>228.256050225612</v>
      </c>
      <c r="G32" s="707">
        <v>228.256050225612</v>
      </c>
      <c r="H32" s="709">
        <v>19.607659999999999</v>
      </c>
      <c r="I32" s="706">
        <v>336.94150000000002</v>
      </c>
      <c r="J32" s="707">
        <v>108.685449774388</v>
      </c>
      <c r="K32" s="714">
        <v>1.476155833183</v>
      </c>
    </row>
    <row r="33" spans="1:11" ht="14.4" customHeight="1" thickBot="1" x14ac:dyDescent="0.35">
      <c r="A33" s="723" t="s">
        <v>360</v>
      </c>
      <c r="B33" s="701">
        <v>1.780473181781</v>
      </c>
      <c r="C33" s="701">
        <v>1.089</v>
      </c>
      <c r="D33" s="702">
        <v>-0.69147318178100003</v>
      </c>
      <c r="E33" s="703">
        <v>0.61163516032800003</v>
      </c>
      <c r="F33" s="701">
        <v>0</v>
      </c>
      <c r="G33" s="702">
        <v>0</v>
      </c>
      <c r="H33" s="704">
        <v>2.2494999999990002</v>
      </c>
      <c r="I33" s="701">
        <v>9.1236799999990001</v>
      </c>
      <c r="J33" s="702">
        <v>9.1236799999990001</v>
      </c>
      <c r="K33" s="712" t="s">
        <v>330</v>
      </c>
    </row>
    <row r="34" spans="1:11" ht="14.4" customHeight="1" thickBot="1" x14ac:dyDescent="0.35">
      <c r="A34" s="723" t="s">
        <v>361</v>
      </c>
      <c r="B34" s="701">
        <v>11.315677300678001</v>
      </c>
      <c r="C34" s="701">
        <v>8.2434899999999995</v>
      </c>
      <c r="D34" s="702">
        <v>-3.0721873006779998</v>
      </c>
      <c r="E34" s="703">
        <v>0.72850168672600002</v>
      </c>
      <c r="F34" s="701">
        <v>10</v>
      </c>
      <c r="G34" s="702">
        <v>10</v>
      </c>
      <c r="H34" s="704">
        <v>0.73752999999900004</v>
      </c>
      <c r="I34" s="701">
        <v>7.9359900000000003</v>
      </c>
      <c r="J34" s="702">
        <v>-2.0640100000000001</v>
      </c>
      <c r="K34" s="705">
        <v>0.79359900000000005</v>
      </c>
    </row>
    <row r="35" spans="1:11" ht="14.4" customHeight="1" thickBot="1" x14ac:dyDescent="0.35">
      <c r="A35" s="723" t="s">
        <v>362</v>
      </c>
      <c r="B35" s="701">
        <v>37.748702710578002</v>
      </c>
      <c r="C35" s="701">
        <v>27.151820000000001</v>
      </c>
      <c r="D35" s="702">
        <v>-10.596882710578001</v>
      </c>
      <c r="E35" s="703">
        <v>0.71927822813300002</v>
      </c>
      <c r="F35" s="701">
        <v>27.654477364752999</v>
      </c>
      <c r="G35" s="702">
        <v>27.654477364752999</v>
      </c>
      <c r="H35" s="704">
        <v>2.65001</v>
      </c>
      <c r="I35" s="701">
        <v>37.941969999999998</v>
      </c>
      <c r="J35" s="702">
        <v>10.287492635246</v>
      </c>
      <c r="K35" s="705">
        <v>1.372000978342</v>
      </c>
    </row>
    <row r="36" spans="1:11" ht="14.4" customHeight="1" thickBot="1" x14ac:dyDescent="0.35">
      <c r="A36" s="723" t="s">
        <v>363</v>
      </c>
      <c r="B36" s="701">
        <v>38.724903058831003</v>
      </c>
      <c r="C36" s="701">
        <v>36.340150000000001</v>
      </c>
      <c r="D36" s="702">
        <v>-2.384753058831</v>
      </c>
      <c r="E36" s="703">
        <v>0.938418101261</v>
      </c>
      <c r="F36" s="701">
        <v>35</v>
      </c>
      <c r="G36" s="702">
        <v>35</v>
      </c>
      <c r="H36" s="704">
        <v>3.4700199999989998</v>
      </c>
      <c r="I36" s="701">
        <v>38.172089999999997</v>
      </c>
      <c r="J36" s="702">
        <v>3.1720899999999999</v>
      </c>
      <c r="K36" s="705">
        <v>1.0906311428569999</v>
      </c>
    </row>
    <row r="37" spans="1:11" ht="14.4" customHeight="1" thickBot="1" x14ac:dyDescent="0.35">
      <c r="A37" s="723" t="s">
        <v>364</v>
      </c>
      <c r="B37" s="701">
        <v>7.0831202876299999</v>
      </c>
      <c r="C37" s="701">
        <v>7.3072999999999997</v>
      </c>
      <c r="D37" s="702">
        <v>0.224179712369</v>
      </c>
      <c r="E37" s="703">
        <v>1.031649852503</v>
      </c>
      <c r="F37" s="701">
        <v>12.892016910217</v>
      </c>
      <c r="G37" s="702">
        <v>12.892016910217</v>
      </c>
      <c r="H37" s="704">
        <v>0.723999999999</v>
      </c>
      <c r="I37" s="701">
        <v>6.0569100000000002</v>
      </c>
      <c r="J37" s="702">
        <v>-6.8351069102170001</v>
      </c>
      <c r="K37" s="705">
        <v>0.46981865150899998</v>
      </c>
    </row>
    <row r="38" spans="1:11" ht="14.4" customHeight="1" thickBot="1" x14ac:dyDescent="0.35">
      <c r="A38" s="723" t="s">
        <v>365</v>
      </c>
      <c r="B38" s="701">
        <v>0</v>
      </c>
      <c r="C38" s="701">
        <v>2.24E-2</v>
      </c>
      <c r="D38" s="702">
        <v>2.24E-2</v>
      </c>
      <c r="E38" s="711" t="s">
        <v>352</v>
      </c>
      <c r="F38" s="701">
        <v>0</v>
      </c>
      <c r="G38" s="702">
        <v>0</v>
      </c>
      <c r="H38" s="704">
        <v>0</v>
      </c>
      <c r="I38" s="701">
        <v>7.1599999999999997E-2</v>
      </c>
      <c r="J38" s="702">
        <v>7.1599999999999997E-2</v>
      </c>
      <c r="K38" s="712" t="s">
        <v>352</v>
      </c>
    </row>
    <row r="39" spans="1:11" ht="14.4" customHeight="1" thickBot="1" x14ac:dyDescent="0.35">
      <c r="A39" s="723" t="s">
        <v>366</v>
      </c>
      <c r="B39" s="701">
        <v>0</v>
      </c>
      <c r="C39" s="701">
        <v>0.50214999999999999</v>
      </c>
      <c r="D39" s="702">
        <v>0.50214999999999999</v>
      </c>
      <c r="E39" s="711" t="s">
        <v>352</v>
      </c>
      <c r="F39" s="701">
        <v>0</v>
      </c>
      <c r="G39" s="702">
        <v>0</v>
      </c>
      <c r="H39" s="704">
        <v>0</v>
      </c>
      <c r="I39" s="701">
        <v>2.44876</v>
      </c>
      <c r="J39" s="702">
        <v>2.44876</v>
      </c>
      <c r="K39" s="712" t="s">
        <v>352</v>
      </c>
    </row>
    <row r="40" spans="1:11" ht="14.4" customHeight="1" thickBot="1" x14ac:dyDescent="0.35">
      <c r="A40" s="723" t="s">
        <v>367</v>
      </c>
      <c r="B40" s="701">
        <v>2.3153941134510001</v>
      </c>
      <c r="C40" s="701">
        <v>1.8587100000000001</v>
      </c>
      <c r="D40" s="702">
        <v>-0.45668411345100002</v>
      </c>
      <c r="E40" s="703">
        <v>0.802761823225</v>
      </c>
      <c r="F40" s="701">
        <v>3</v>
      </c>
      <c r="G40" s="702">
        <v>3</v>
      </c>
      <c r="H40" s="704">
        <v>0</v>
      </c>
      <c r="I40" s="701">
        <v>0.71604999999999996</v>
      </c>
      <c r="J40" s="702">
        <v>-2.2839499999999999</v>
      </c>
      <c r="K40" s="705">
        <v>0.23868333333299999</v>
      </c>
    </row>
    <row r="41" spans="1:11" ht="14.4" customHeight="1" thickBot="1" x14ac:dyDescent="0.35">
      <c r="A41" s="723" t="s">
        <v>368</v>
      </c>
      <c r="B41" s="701">
        <v>100.72374345450601</v>
      </c>
      <c r="C41" s="701">
        <v>59.255279999999999</v>
      </c>
      <c r="D41" s="702">
        <v>-41.468463454504999</v>
      </c>
      <c r="E41" s="703">
        <v>0.58829505305999996</v>
      </c>
      <c r="F41" s="701">
        <v>79.709555950639995</v>
      </c>
      <c r="G41" s="702">
        <v>79.709555950639995</v>
      </c>
      <c r="H41" s="704">
        <v>3.1235699999989999</v>
      </c>
      <c r="I41" s="701">
        <v>104.86246</v>
      </c>
      <c r="J41" s="702">
        <v>25.152904049359002</v>
      </c>
      <c r="K41" s="705">
        <v>1.315556946082</v>
      </c>
    </row>
    <row r="42" spans="1:11" ht="14.4" customHeight="1" thickBot="1" x14ac:dyDescent="0.35">
      <c r="A42" s="723" t="s">
        <v>369</v>
      </c>
      <c r="B42" s="701">
        <v>0</v>
      </c>
      <c r="C42" s="701">
        <v>0</v>
      </c>
      <c r="D42" s="702">
        <v>0</v>
      </c>
      <c r="E42" s="711" t="s">
        <v>330</v>
      </c>
      <c r="F42" s="701">
        <v>0</v>
      </c>
      <c r="G42" s="702">
        <v>0</v>
      </c>
      <c r="H42" s="704">
        <v>0</v>
      </c>
      <c r="I42" s="701">
        <v>25.761150000000001</v>
      </c>
      <c r="J42" s="702">
        <v>25.761150000000001</v>
      </c>
      <c r="K42" s="712" t="s">
        <v>352</v>
      </c>
    </row>
    <row r="43" spans="1:11" ht="14.4" customHeight="1" thickBot="1" x14ac:dyDescent="0.35">
      <c r="A43" s="723" t="s">
        <v>370</v>
      </c>
      <c r="B43" s="701">
        <v>0</v>
      </c>
      <c r="C43" s="701">
        <v>0</v>
      </c>
      <c r="D43" s="702">
        <v>0</v>
      </c>
      <c r="E43" s="703">
        <v>1</v>
      </c>
      <c r="F43" s="701">
        <v>0</v>
      </c>
      <c r="G43" s="702">
        <v>0</v>
      </c>
      <c r="H43" s="704">
        <v>0</v>
      </c>
      <c r="I43" s="701">
        <v>18.401910000000001</v>
      </c>
      <c r="J43" s="702">
        <v>18.401910000000001</v>
      </c>
      <c r="K43" s="712" t="s">
        <v>352</v>
      </c>
    </row>
    <row r="44" spans="1:11" ht="14.4" customHeight="1" thickBot="1" x14ac:dyDescent="0.35">
      <c r="A44" s="723" t="s">
        <v>371</v>
      </c>
      <c r="B44" s="701">
        <v>0</v>
      </c>
      <c r="C44" s="701">
        <v>0</v>
      </c>
      <c r="D44" s="702">
        <v>0</v>
      </c>
      <c r="E44" s="703">
        <v>1</v>
      </c>
      <c r="F44" s="701">
        <v>0</v>
      </c>
      <c r="G44" s="702">
        <v>0</v>
      </c>
      <c r="H44" s="704">
        <v>0</v>
      </c>
      <c r="I44" s="701">
        <v>8.2399900000000006</v>
      </c>
      <c r="J44" s="702">
        <v>8.2399900000000006</v>
      </c>
      <c r="K44" s="712" t="s">
        <v>352</v>
      </c>
    </row>
    <row r="45" spans="1:11" ht="14.4" customHeight="1" thickBot="1" x14ac:dyDescent="0.35">
      <c r="A45" s="723" t="s">
        <v>372</v>
      </c>
      <c r="B45" s="701">
        <v>54.199498230246</v>
      </c>
      <c r="C45" s="701">
        <v>58.812220000000003</v>
      </c>
      <c r="D45" s="702">
        <v>4.6127217697529996</v>
      </c>
      <c r="E45" s="703">
        <v>1.0851063556</v>
      </c>
      <c r="F45" s="701">
        <v>60</v>
      </c>
      <c r="G45" s="702">
        <v>60</v>
      </c>
      <c r="H45" s="704">
        <v>6.6530299999990001</v>
      </c>
      <c r="I45" s="701">
        <v>77.208939999999998</v>
      </c>
      <c r="J45" s="702">
        <v>17.208939999999998</v>
      </c>
      <c r="K45" s="705">
        <v>1.286815666666</v>
      </c>
    </row>
    <row r="46" spans="1:11" ht="14.4" customHeight="1" thickBot="1" x14ac:dyDescent="0.35">
      <c r="A46" s="722" t="s">
        <v>373</v>
      </c>
      <c r="B46" s="706">
        <v>22.290174828729</v>
      </c>
      <c r="C46" s="706">
        <v>31.462959999999999</v>
      </c>
      <c r="D46" s="707">
        <v>9.1727851712700001</v>
      </c>
      <c r="E46" s="713">
        <v>1.411516968428</v>
      </c>
      <c r="F46" s="706">
        <v>35.416862363961997</v>
      </c>
      <c r="G46" s="707">
        <v>35.416862363961997</v>
      </c>
      <c r="H46" s="709">
        <v>0.46132999999899998</v>
      </c>
      <c r="I46" s="706">
        <v>54.56306</v>
      </c>
      <c r="J46" s="707">
        <v>19.146197636037002</v>
      </c>
      <c r="K46" s="714">
        <v>1.5405955343890001</v>
      </c>
    </row>
    <row r="47" spans="1:11" ht="14.4" customHeight="1" thickBot="1" x14ac:dyDescent="0.35">
      <c r="A47" s="723" t="s">
        <v>374</v>
      </c>
      <c r="B47" s="701">
        <v>0</v>
      </c>
      <c r="C47" s="701">
        <v>0</v>
      </c>
      <c r="D47" s="702">
        <v>0</v>
      </c>
      <c r="E47" s="711" t="s">
        <v>330</v>
      </c>
      <c r="F47" s="701">
        <v>0</v>
      </c>
      <c r="G47" s="702">
        <v>0</v>
      </c>
      <c r="H47" s="704">
        <v>0</v>
      </c>
      <c r="I47" s="701">
        <v>0.46185999999999999</v>
      </c>
      <c r="J47" s="702">
        <v>0.46185999999999999</v>
      </c>
      <c r="K47" s="712" t="s">
        <v>352</v>
      </c>
    </row>
    <row r="48" spans="1:11" ht="14.4" customHeight="1" thickBot="1" x14ac:dyDescent="0.35">
      <c r="A48" s="723" t="s">
        <v>375</v>
      </c>
      <c r="B48" s="701">
        <v>12.051238866942001</v>
      </c>
      <c r="C48" s="701">
        <v>27.53473</v>
      </c>
      <c r="D48" s="702">
        <v>15.483491133057001</v>
      </c>
      <c r="E48" s="703">
        <v>2.2848049320079999</v>
      </c>
      <c r="F48" s="701">
        <v>29.773786956146999</v>
      </c>
      <c r="G48" s="702">
        <v>29.773786956146999</v>
      </c>
      <c r="H48" s="704">
        <v>0</v>
      </c>
      <c r="I48" s="701">
        <v>7.8311200000000003</v>
      </c>
      <c r="J48" s="702">
        <v>-21.942666956147001</v>
      </c>
      <c r="K48" s="705">
        <v>0.26302062319199998</v>
      </c>
    </row>
    <row r="49" spans="1:11" ht="14.4" customHeight="1" thickBot="1" x14ac:dyDescent="0.35">
      <c r="A49" s="723" t="s">
        <v>376</v>
      </c>
      <c r="B49" s="701">
        <v>4.0917570460280004</v>
      </c>
      <c r="C49" s="701">
        <v>0.01</v>
      </c>
      <c r="D49" s="702">
        <v>-4.0817570460279997</v>
      </c>
      <c r="E49" s="703">
        <v>2.4439378700000002E-3</v>
      </c>
      <c r="F49" s="701">
        <v>1.0702586569E-2</v>
      </c>
      <c r="G49" s="702">
        <v>1.0702586569E-2</v>
      </c>
      <c r="H49" s="704">
        <v>0</v>
      </c>
      <c r="I49" s="701">
        <v>42.688800000000001</v>
      </c>
      <c r="J49" s="702">
        <v>42.678097413430002</v>
      </c>
      <c r="K49" s="705">
        <v>0</v>
      </c>
    </row>
    <row r="50" spans="1:11" ht="14.4" customHeight="1" thickBot="1" x14ac:dyDescent="0.35">
      <c r="A50" s="723" t="s">
        <v>377</v>
      </c>
      <c r="B50" s="701">
        <v>0</v>
      </c>
      <c r="C50" s="701">
        <v>0.76229999999999998</v>
      </c>
      <c r="D50" s="702">
        <v>0.76229999999999998</v>
      </c>
      <c r="E50" s="711" t="s">
        <v>352</v>
      </c>
      <c r="F50" s="701">
        <v>0</v>
      </c>
      <c r="G50" s="702">
        <v>0</v>
      </c>
      <c r="H50" s="704">
        <v>4.0999999999000003E-2</v>
      </c>
      <c r="I50" s="701">
        <v>0.43430000000000002</v>
      </c>
      <c r="J50" s="702">
        <v>0.43430000000000002</v>
      </c>
      <c r="K50" s="712" t="s">
        <v>330</v>
      </c>
    </row>
    <row r="51" spans="1:11" ht="14.4" customHeight="1" thickBot="1" x14ac:dyDescent="0.35">
      <c r="A51" s="723" t="s">
        <v>378</v>
      </c>
      <c r="B51" s="701">
        <v>6.1471789157580004</v>
      </c>
      <c r="C51" s="701">
        <v>3.1559300000000001</v>
      </c>
      <c r="D51" s="702">
        <v>-2.9912489157579998</v>
      </c>
      <c r="E51" s="703">
        <v>0.51339485042599997</v>
      </c>
      <c r="F51" s="701">
        <v>5.6323728212460002</v>
      </c>
      <c r="G51" s="702">
        <v>5.6323728212460002</v>
      </c>
      <c r="H51" s="704">
        <v>0.420329999999</v>
      </c>
      <c r="I51" s="701">
        <v>3.1469800000000001</v>
      </c>
      <c r="J51" s="702">
        <v>-2.4853928212460001</v>
      </c>
      <c r="K51" s="705">
        <v>0.55873076940599997</v>
      </c>
    </row>
    <row r="52" spans="1:11" ht="14.4" customHeight="1" thickBot="1" x14ac:dyDescent="0.35">
      <c r="A52" s="722" t="s">
        <v>379</v>
      </c>
      <c r="B52" s="706">
        <v>38.37579734781</v>
      </c>
      <c r="C52" s="706">
        <v>59.175440000000002</v>
      </c>
      <c r="D52" s="707">
        <v>20.799642652189</v>
      </c>
      <c r="E52" s="713">
        <v>1.541998970436</v>
      </c>
      <c r="F52" s="706">
        <v>61</v>
      </c>
      <c r="G52" s="707">
        <v>61</v>
      </c>
      <c r="H52" s="709">
        <v>3.6743099999990001</v>
      </c>
      <c r="I52" s="706">
        <v>144.31777</v>
      </c>
      <c r="J52" s="707">
        <v>83.317769999999001</v>
      </c>
      <c r="K52" s="714">
        <v>2.3658650819670002</v>
      </c>
    </row>
    <row r="53" spans="1:11" ht="14.4" customHeight="1" thickBot="1" x14ac:dyDescent="0.35">
      <c r="A53" s="723" t="s">
        <v>380</v>
      </c>
      <c r="B53" s="701">
        <v>0</v>
      </c>
      <c r="C53" s="701">
        <v>20.064260000000001</v>
      </c>
      <c r="D53" s="702">
        <v>20.064260000000001</v>
      </c>
      <c r="E53" s="711" t="s">
        <v>330</v>
      </c>
      <c r="F53" s="701">
        <v>23</v>
      </c>
      <c r="G53" s="702">
        <v>23</v>
      </c>
      <c r="H53" s="704">
        <v>0.54207999999900003</v>
      </c>
      <c r="I53" s="701">
        <v>104.93814</v>
      </c>
      <c r="J53" s="702">
        <v>81.938139999998995</v>
      </c>
      <c r="K53" s="705">
        <v>4.5625278260859998</v>
      </c>
    </row>
    <row r="54" spans="1:11" ht="14.4" customHeight="1" thickBot="1" x14ac:dyDescent="0.35">
      <c r="A54" s="723" t="s">
        <v>381</v>
      </c>
      <c r="B54" s="701">
        <v>0</v>
      </c>
      <c r="C54" s="701">
        <v>2.4523999999999999</v>
      </c>
      <c r="D54" s="702">
        <v>2.4523999999999999</v>
      </c>
      <c r="E54" s="711" t="s">
        <v>352</v>
      </c>
      <c r="F54" s="701">
        <v>0</v>
      </c>
      <c r="G54" s="702">
        <v>0</v>
      </c>
      <c r="H54" s="704">
        <v>0</v>
      </c>
      <c r="I54" s="701">
        <v>2.52888</v>
      </c>
      <c r="J54" s="702">
        <v>2.52888</v>
      </c>
      <c r="K54" s="712" t="s">
        <v>330</v>
      </c>
    </row>
    <row r="55" spans="1:11" ht="14.4" customHeight="1" thickBot="1" x14ac:dyDescent="0.35">
      <c r="A55" s="723" t="s">
        <v>382</v>
      </c>
      <c r="B55" s="701">
        <v>1.0193898590349999</v>
      </c>
      <c r="C55" s="701">
        <v>0.78771000000000002</v>
      </c>
      <c r="D55" s="702">
        <v>-0.23167985903499999</v>
      </c>
      <c r="E55" s="703">
        <v>0.77272693368199996</v>
      </c>
      <c r="F55" s="701">
        <v>1</v>
      </c>
      <c r="G55" s="702">
        <v>1</v>
      </c>
      <c r="H55" s="704">
        <v>0.16941000000000001</v>
      </c>
      <c r="I55" s="701">
        <v>0.66552999999999995</v>
      </c>
      <c r="J55" s="702">
        <v>-0.33446999999999999</v>
      </c>
      <c r="K55" s="705">
        <v>0.66552999999999995</v>
      </c>
    </row>
    <row r="56" spans="1:11" ht="14.4" customHeight="1" thickBot="1" x14ac:dyDescent="0.35">
      <c r="A56" s="723" t="s">
        <v>383</v>
      </c>
      <c r="B56" s="701">
        <v>37.356407488774003</v>
      </c>
      <c r="C56" s="701">
        <v>35.871070000000003</v>
      </c>
      <c r="D56" s="702">
        <v>-1.4853374887740001</v>
      </c>
      <c r="E56" s="703">
        <v>0.96023874915600005</v>
      </c>
      <c r="F56" s="701">
        <v>37</v>
      </c>
      <c r="G56" s="702">
        <v>37</v>
      </c>
      <c r="H56" s="704">
        <v>2.9628199999999998</v>
      </c>
      <c r="I56" s="701">
        <v>36.185220000000001</v>
      </c>
      <c r="J56" s="702">
        <v>-0.81477999999899997</v>
      </c>
      <c r="K56" s="705">
        <v>0.97797891891800004</v>
      </c>
    </row>
    <row r="57" spans="1:11" ht="14.4" customHeight="1" thickBot="1" x14ac:dyDescent="0.35">
      <c r="A57" s="721" t="s">
        <v>42</v>
      </c>
      <c r="B57" s="701">
        <v>2188.3949646267101</v>
      </c>
      <c r="C57" s="701">
        <v>2173.6990000000001</v>
      </c>
      <c r="D57" s="702">
        <v>-14.695964626705999</v>
      </c>
      <c r="E57" s="703">
        <v>0.993284592194</v>
      </c>
      <c r="F57" s="701">
        <v>2195.2028034166601</v>
      </c>
      <c r="G57" s="702">
        <v>2195.2028034166601</v>
      </c>
      <c r="H57" s="704">
        <v>238.11500000000001</v>
      </c>
      <c r="I57" s="701">
        <v>2153.1489999999999</v>
      </c>
      <c r="J57" s="702">
        <v>-42.053803416656997</v>
      </c>
      <c r="K57" s="705">
        <v>0.98084286182900005</v>
      </c>
    </row>
    <row r="58" spans="1:11" ht="14.4" customHeight="1" thickBot="1" x14ac:dyDescent="0.35">
      <c r="A58" s="722" t="s">
        <v>384</v>
      </c>
      <c r="B58" s="706">
        <v>2188.3949646267101</v>
      </c>
      <c r="C58" s="706">
        <v>2173.6990000000001</v>
      </c>
      <c r="D58" s="707">
        <v>-14.695964626705999</v>
      </c>
      <c r="E58" s="713">
        <v>0.993284592194</v>
      </c>
      <c r="F58" s="706">
        <v>2195.2028034166601</v>
      </c>
      <c r="G58" s="707">
        <v>2195.2028034166601</v>
      </c>
      <c r="H58" s="709">
        <v>238.11500000000001</v>
      </c>
      <c r="I58" s="706">
        <v>2153.1489999999999</v>
      </c>
      <c r="J58" s="707">
        <v>-42.053803416656997</v>
      </c>
      <c r="K58" s="714">
        <v>0.98084286182900005</v>
      </c>
    </row>
    <row r="59" spans="1:11" ht="14.4" customHeight="1" thickBot="1" x14ac:dyDescent="0.35">
      <c r="A59" s="723" t="s">
        <v>385</v>
      </c>
      <c r="B59" s="701">
        <v>638.96967435943998</v>
      </c>
      <c r="C59" s="701">
        <v>564.10299999999995</v>
      </c>
      <c r="D59" s="702">
        <v>-74.866674359439997</v>
      </c>
      <c r="E59" s="703">
        <v>0.88283219475999997</v>
      </c>
      <c r="F59" s="701">
        <v>581.99999999999795</v>
      </c>
      <c r="G59" s="702">
        <v>581.99999999999795</v>
      </c>
      <c r="H59" s="704">
        <v>51.448999999999003</v>
      </c>
      <c r="I59" s="701">
        <v>592.83100000000002</v>
      </c>
      <c r="J59" s="702">
        <v>10.831000000002</v>
      </c>
      <c r="K59" s="705">
        <v>1.0186099656350001</v>
      </c>
    </row>
    <row r="60" spans="1:11" ht="14.4" customHeight="1" thickBot="1" x14ac:dyDescent="0.35">
      <c r="A60" s="723" t="s">
        <v>386</v>
      </c>
      <c r="B60" s="701">
        <v>227.479329382804</v>
      </c>
      <c r="C60" s="701">
        <v>237.23400000000001</v>
      </c>
      <c r="D60" s="702">
        <v>9.754670617196</v>
      </c>
      <c r="E60" s="703">
        <v>1.042881569255</v>
      </c>
      <c r="F60" s="701">
        <v>256.20280341666597</v>
      </c>
      <c r="G60" s="702">
        <v>256.20280341666597</v>
      </c>
      <c r="H60" s="704">
        <v>15.872</v>
      </c>
      <c r="I60" s="701">
        <v>233.20400000000001</v>
      </c>
      <c r="J60" s="702">
        <v>-22.998803416665002</v>
      </c>
      <c r="K60" s="705">
        <v>0.91023203840800004</v>
      </c>
    </row>
    <row r="61" spans="1:11" ht="14.4" customHeight="1" thickBot="1" x14ac:dyDescent="0.35">
      <c r="A61" s="723" t="s">
        <v>387</v>
      </c>
      <c r="B61" s="701">
        <v>1321.94596088446</v>
      </c>
      <c r="C61" s="701">
        <v>1372.3620000000001</v>
      </c>
      <c r="D61" s="702">
        <v>50.416039115536996</v>
      </c>
      <c r="E61" s="703">
        <v>1.038137745874</v>
      </c>
      <c r="F61" s="701">
        <v>1356.99999999999</v>
      </c>
      <c r="G61" s="702">
        <v>1356.99999999999</v>
      </c>
      <c r="H61" s="704">
        <v>170.79400000000001</v>
      </c>
      <c r="I61" s="701">
        <v>1327.114</v>
      </c>
      <c r="J61" s="702">
        <v>-29.885999999993999</v>
      </c>
      <c r="K61" s="705">
        <v>0.97797641856999995</v>
      </c>
    </row>
    <row r="62" spans="1:11" ht="14.4" customHeight="1" thickBot="1" x14ac:dyDescent="0.35">
      <c r="A62" s="724" t="s">
        <v>388</v>
      </c>
      <c r="B62" s="706">
        <v>4835.7109620874699</v>
      </c>
      <c r="C62" s="706">
        <v>3046.7921200000001</v>
      </c>
      <c r="D62" s="707">
        <v>-1788.91884208747</v>
      </c>
      <c r="E62" s="713">
        <v>0.63006084190800005</v>
      </c>
      <c r="F62" s="706">
        <v>2944.9738036972799</v>
      </c>
      <c r="G62" s="707">
        <v>2944.9738036972799</v>
      </c>
      <c r="H62" s="709">
        <v>648.83038999999906</v>
      </c>
      <c r="I62" s="706">
        <v>4982.3052399999997</v>
      </c>
      <c r="J62" s="707">
        <v>2037.33143630272</v>
      </c>
      <c r="K62" s="714">
        <v>1.691799510659</v>
      </c>
    </row>
    <row r="63" spans="1:11" ht="14.4" customHeight="1" thickBot="1" x14ac:dyDescent="0.35">
      <c r="A63" s="721" t="s">
        <v>45</v>
      </c>
      <c r="B63" s="701">
        <v>753.707703382099</v>
      </c>
      <c r="C63" s="701">
        <v>399.08956999999998</v>
      </c>
      <c r="D63" s="702">
        <v>-354.61813338209902</v>
      </c>
      <c r="E63" s="703">
        <v>0.52950177928200004</v>
      </c>
      <c r="F63" s="701">
        <v>298.59169671361502</v>
      </c>
      <c r="G63" s="702">
        <v>298.59169671361502</v>
      </c>
      <c r="H63" s="704">
        <v>112.85157</v>
      </c>
      <c r="I63" s="701">
        <v>796.06817999999998</v>
      </c>
      <c r="J63" s="702">
        <v>497.47648328638502</v>
      </c>
      <c r="K63" s="705">
        <v>2.6660760790119999</v>
      </c>
    </row>
    <row r="64" spans="1:11" ht="14.4" customHeight="1" thickBot="1" x14ac:dyDescent="0.35">
      <c r="A64" s="725" t="s">
        <v>389</v>
      </c>
      <c r="B64" s="701">
        <v>753.707703382099</v>
      </c>
      <c r="C64" s="701">
        <v>399.08956999999998</v>
      </c>
      <c r="D64" s="702">
        <v>-354.61813338209902</v>
      </c>
      <c r="E64" s="703">
        <v>0.52950177928200004</v>
      </c>
      <c r="F64" s="701">
        <v>298.59169671361502</v>
      </c>
      <c r="G64" s="702">
        <v>298.59169671361502</v>
      </c>
      <c r="H64" s="704">
        <v>112.85157</v>
      </c>
      <c r="I64" s="701">
        <v>796.06817999999998</v>
      </c>
      <c r="J64" s="702">
        <v>497.47648328638502</v>
      </c>
      <c r="K64" s="705">
        <v>2.6660760790119999</v>
      </c>
    </row>
    <row r="65" spans="1:11" ht="14.4" customHeight="1" thickBot="1" x14ac:dyDescent="0.35">
      <c r="A65" s="723" t="s">
        <v>390</v>
      </c>
      <c r="B65" s="701">
        <v>76.279883051793007</v>
      </c>
      <c r="C65" s="701">
        <v>5.9628800000000002</v>
      </c>
      <c r="D65" s="702">
        <v>-70.317003051792994</v>
      </c>
      <c r="E65" s="703">
        <v>7.8171068982000005E-2</v>
      </c>
      <c r="F65" s="701">
        <v>6.0011862469470003</v>
      </c>
      <c r="G65" s="702">
        <v>6.0011862469470003</v>
      </c>
      <c r="H65" s="704">
        <v>27.81024</v>
      </c>
      <c r="I65" s="701">
        <v>361.23788000000002</v>
      </c>
      <c r="J65" s="702">
        <v>355.23669375305201</v>
      </c>
      <c r="K65" s="705">
        <v>60.194412426997999</v>
      </c>
    </row>
    <row r="66" spans="1:11" ht="14.4" customHeight="1" thickBot="1" x14ac:dyDescent="0.35">
      <c r="A66" s="723" t="s">
        <v>391</v>
      </c>
      <c r="B66" s="701">
        <v>1.3485685015</v>
      </c>
      <c r="C66" s="701">
        <v>0</v>
      </c>
      <c r="D66" s="702">
        <v>-1.3485685015</v>
      </c>
      <c r="E66" s="703">
        <v>0</v>
      </c>
      <c r="F66" s="701">
        <v>0</v>
      </c>
      <c r="G66" s="702">
        <v>0</v>
      </c>
      <c r="H66" s="704">
        <v>0</v>
      </c>
      <c r="I66" s="701">
        <v>2.62</v>
      </c>
      <c r="J66" s="702">
        <v>2.62</v>
      </c>
      <c r="K66" s="712" t="s">
        <v>352</v>
      </c>
    </row>
    <row r="67" spans="1:11" ht="14.4" customHeight="1" thickBot="1" x14ac:dyDescent="0.35">
      <c r="A67" s="723" t="s">
        <v>392</v>
      </c>
      <c r="B67" s="701">
        <v>517.61097845740096</v>
      </c>
      <c r="C67" s="701">
        <v>122.86272</v>
      </c>
      <c r="D67" s="702">
        <v>-394.74825845740003</v>
      </c>
      <c r="E67" s="703">
        <v>0.23736498086999999</v>
      </c>
      <c r="F67" s="701">
        <v>143.59051046666701</v>
      </c>
      <c r="G67" s="702">
        <v>143.59051046666701</v>
      </c>
      <c r="H67" s="704">
        <v>5.2526099999989997</v>
      </c>
      <c r="I67" s="701">
        <v>228.59453999999999</v>
      </c>
      <c r="J67" s="702">
        <v>85.004029533332002</v>
      </c>
      <c r="K67" s="705">
        <v>1.5919891868689999</v>
      </c>
    </row>
    <row r="68" spans="1:11" ht="14.4" customHeight="1" thickBot="1" x14ac:dyDescent="0.35">
      <c r="A68" s="723" t="s">
        <v>393</v>
      </c>
      <c r="B68" s="701">
        <v>79.583046848934998</v>
      </c>
      <c r="C68" s="701">
        <v>167.85133999999999</v>
      </c>
      <c r="D68" s="702">
        <v>88.268293151064</v>
      </c>
      <c r="E68" s="703">
        <v>2.1091343778099998</v>
      </c>
      <c r="F68" s="701">
        <v>45</v>
      </c>
      <c r="G68" s="702">
        <v>45</v>
      </c>
      <c r="H68" s="704">
        <v>73.603089999999</v>
      </c>
      <c r="I68" s="701">
        <v>131.96487999999999</v>
      </c>
      <c r="J68" s="702">
        <v>86.964879999999994</v>
      </c>
      <c r="K68" s="705">
        <v>2.9325528888879999</v>
      </c>
    </row>
    <row r="69" spans="1:11" ht="14.4" customHeight="1" thickBot="1" x14ac:dyDescent="0.35">
      <c r="A69" s="723" t="s">
        <v>394</v>
      </c>
      <c r="B69" s="701">
        <v>78.885226522468997</v>
      </c>
      <c r="C69" s="701">
        <v>102.41262999999999</v>
      </c>
      <c r="D69" s="702">
        <v>23.527403477530001</v>
      </c>
      <c r="E69" s="703">
        <v>1.2982485379669999</v>
      </c>
      <c r="F69" s="701">
        <v>104</v>
      </c>
      <c r="G69" s="702">
        <v>104</v>
      </c>
      <c r="H69" s="704">
        <v>5.3337499999990001</v>
      </c>
      <c r="I69" s="701">
        <v>67.447299999999998</v>
      </c>
      <c r="J69" s="702">
        <v>-36.552699999999</v>
      </c>
      <c r="K69" s="705">
        <v>0.64853173076899995</v>
      </c>
    </row>
    <row r="70" spans="1:11" ht="14.4" customHeight="1" thickBot="1" x14ac:dyDescent="0.35">
      <c r="A70" s="723" t="s">
        <v>395</v>
      </c>
      <c r="B70" s="701">
        <v>0</v>
      </c>
      <c r="C70" s="701">
        <v>0</v>
      </c>
      <c r="D70" s="702">
        <v>0</v>
      </c>
      <c r="E70" s="703">
        <v>1</v>
      </c>
      <c r="F70" s="701">
        <v>0</v>
      </c>
      <c r="G70" s="702">
        <v>0</v>
      </c>
      <c r="H70" s="704">
        <v>0.85187999999899999</v>
      </c>
      <c r="I70" s="701">
        <v>4.2035799999999997</v>
      </c>
      <c r="J70" s="702">
        <v>4.2035799999999997</v>
      </c>
      <c r="K70" s="712" t="s">
        <v>352</v>
      </c>
    </row>
    <row r="71" spans="1:11" ht="14.4" customHeight="1" thickBot="1" x14ac:dyDescent="0.35">
      <c r="A71" s="726" t="s">
        <v>46</v>
      </c>
      <c r="B71" s="706">
        <v>0</v>
      </c>
      <c r="C71" s="706">
        <v>61.26</v>
      </c>
      <c r="D71" s="707">
        <v>61.26</v>
      </c>
      <c r="E71" s="708" t="s">
        <v>330</v>
      </c>
      <c r="F71" s="706">
        <v>0</v>
      </c>
      <c r="G71" s="707">
        <v>0</v>
      </c>
      <c r="H71" s="709">
        <v>0</v>
      </c>
      <c r="I71" s="706">
        <v>73.418000000000006</v>
      </c>
      <c r="J71" s="707">
        <v>73.418000000000006</v>
      </c>
      <c r="K71" s="710" t="s">
        <v>330</v>
      </c>
    </row>
    <row r="72" spans="1:11" ht="14.4" customHeight="1" thickBot="1" x14ac:dyDescent="0.35">
      <c r="A72" s="722" t="s">
        <v>396</v>
      </c>
      <c r="B72" s="706">
        <v>0</v>
      </c>
      <c r="C72" s="706">
        <v>39.947000000000003</v>
      </c>
      <c r="D72" s="707">
        <v>39.947000000000003</v>
      </c>
      <c r="E72" s="708" t="s">
        <v>330</v>
      </c>
      <c r="F72" s="706">
        <v>0</v>
      </c>
      <c r="G72" s="707">
        <v>0</v>
      </c>
      <c r="H72" s="709">
        <v>0</v>
      </c>
      <c r="I72" s="706">
        <v>73.418000000000006</v>
      </c>
      <c r="J72" s="707">
        <v>73.418000000000006</v>
      </c>
      <c r="K72" s="710" t="s">
        <v>330</v>
      </c>
    </row>
    <row r="73" spans="1:11" ht="14.4" customHeight="1" thickBot="1" x14ac:dyDescent="0.35">
      <c r="A73" s="723" t="s">
        <v>397</v>
      </c>
      <c r="B73" s="701">
        <v>0</v>
      </c>
      <c r="C73" s="701">
        <v>37.872</v>
      </c>
      <c r="D73" s="702">
        <v>37.872</v>
      </c>
      <c r="E73" s="711" t="s">
        <v>330</v>
      </c>
      <c r="F73" s="701">
        <v>0</v>
      </c>
      <c r="G73" s="702">
        <v>0</v>
      </c>
      <c r="H73" s="704">
        <v>0</v>
      </c>
      <c r="I73" s="701">
        <v>59.453000000000003</v>
      </c>
      <c r="J73" s="702">
        <v>59.453000000000003</v>
      </c>
      <c r="K73" s="712" t="s">
        <v>330</v>
      </c>
    </row>
    <row r="74" spans="1:11" ht="14.4" customHeight="1" thickBot="1" x14ac:dyDescent="0.35">
      <c r="A74" s="723" t="s">
        <v>398</v>
      </c>
      <c r="B74" s="701">
        <v>0</v>
      </c>
      <c r="C74" s="701">
        <v>2.0750000000000002</v>
      </c>
      <c r="D74" s="702">
        <v>2.0750000000000002</v>
      </c>
      <c r="E74" s="711" t="s">
        <v>330</v>
      </c>
      <c r="F74" s="701">
        <v>0</v>
      </c>
      <c r="G74" s="702">
        <v>0</v>
      </c>
      <c r="H74" s="704">
        <v>0</v>
      </c>
      <c r="I74" s="701">
        <v>13.965</v>
      </c>
      <c r="J74" s="702">
        <v>13.965</v>
      </c>
      <c r="K74" s="712" t="s">
        <v>330</v>
      </c>
    </row>
    <row r="75" spans="1:11" ht="14.4" customHeight="1" thickBot="1" x14ac:dyDescent="0.35">
      <c r="A75" s="722" t="s">
        <v>399</v>
      </c>
      <c r="B75" s="706">
        <v>0</v>
      </c>
      <c r="C75" s="706">
        <v>21.312999999999999</v>
      </c>
      <c r="D75" s="707">
        <v>21.312999999999999</v>
      </c>
      <c r="E75" s="708" t="s">
        <v>330</v>
      </c>
      <c r="F75" s="706">
        <v>0</v>
      </c>
      <c r="G75" s="707">
        <v>0</v>
      </c>
      <c r="H75" s="709">
        <v>0</v>
      </c>
      <c r="I75" s="706">
        <v>9.7699626167013807E-15</v>
      </c>
      <c r="J75" s="707">
        <v>9.7699626167013807E-15</v>
      </c>
      <c r="K75" s="710" t="s">
        <v>330</v>
      </c>
    </row>
    <row r="76" spans="1:11" ht="14.4" customHeight="1" thickBot="1" x14ac:dyDescent="0.35">
      <c r="A76" s="723" t="s">
        <v>400</v>
      </c>
      <c r="B76" s="701">
        <v>0</v>
      </c>
      <c r="C76" s="701">
        <v>21.312999999999999</v>
      </c>
      <c r="D76" s="702">
        <v>21.312999999999999</v>
      </c>
      <c r="E76" s="711" t="s">
        <v>330</v>
      </c>
      <c r="F76" s="701">
        <v>0</v>
      </c>
      <c r="G76" s="702">
        <v>0</v>
      </c>
      <c r="H76" s="704">
        <v>0</v>
      </c>
      <c r="I76" s="701">
        <v>9.7699626167013807E-15</v>
      </c>
      <c r="J76" s="702">
        <v>9.7699626167013807E-15</v>
      </c>
      <c r="K76" s="712" t="s">
        <v>330</v>
      </c>
    </row>
    <row r="77" spans="1:11" ht="14.4" customHeight="1" thickBot="1" x14ac:dyDescent="0.35">
      <c r="A77" s="721" t="s">
        <v>47</v>
      </c>
      <c r="B77" s="701">
        <v>4082.0032587053702</v>
      </c>
      <c r="C77" s="701">
        <v>2586.4425500000002</v>
      </c>
      <c r="D77" s="702">
        <v>-1495.56070870537</v>
      </c>
      <c r="E77" s="703">
        <v>0.63362089299699997</v>
      </c>
      <c r="F77" s="701">
        <v>2646.3821069836699</v>
      </c>
      <c r="G77" s="702">
        <v>2646.3821069836699</v>
      </c>
      <c r="H77" s="704">
        <v>535.97881999999902</v>
      </c>
      <c r="I77" s="701">
        <v>4112.8190599999998</v>
      </c>
      <c r="J77" s="702">
        <v>1466.4369530163301</v>
      </c>
      <c r="K77" s="705">
        <v>1.5541289555819999</v>
      </c>
    </row>
    <row r="78" spans="1:11" ht="14.4" customHeight="1" thickBot="1" x14ac:dyDescent="0.35">
      <c r="A78" s="722" t="s">
        <v>401</v>
      </c>
      <c r="B78" s="706">
        <v>0.50510370112400005</v>
      </c>
      <c r="C78" s="706">
        <v>0</v>
      </c>
      <c r="D78" s="707">
        <v>-0.50510370112400005</v>
      </c>
      <c r="E78" s="713">
        <v>0</v>
      </c>
      <c r="F78" s="706">
        <v>0</v>
      </c>
      <c r="G78" s="707">
        <v>0</v>
      </c>
      <c r="H78" s="709">
        <v>0</v>
      </c>
      <c r="I78" s="706">
        <v>0</v>
      </c>
      <c r="J78" s="707">
        <v>0</v>
      </c>
      <c r="K78" s="714">
        <v>0</v>
      </c>
    </row>
    <row r="79" spans="1:11" ht="14.4" customHeight="1" thickBot="1" x14ac:dyDescent="0.35">
      <c r="A79" s="723" t="s">
        <v>402</v>
      </c>
      <c r="B79" s="701">
        <v>0.50510370112400005</v>
      </c>
      <c r="C79" s="701">
        <v>0</v>
      </c>
      <c r="D79" s="702">
        <v>-0.50510370112400005</v>
      </c>
      <c r="E79" s="703">
        <v>0</v>
      </c>
      <c r="F79" s="701">
        <v>0</v>
      </c>
      <c r="G79" s="702">
        <v>0</v>
      </c>
      <c r="H79" s="704">
        <v>0</v>
      </c>
      <c r="I79" s="701">
        <v>0</v>
      </c>
      <c r="J79" s="702">
        <v>0</v>
      </c>
      <c r="K79" s="705">
        <v>0</v>
      </c>
    </row>
    <row r="80" spans="1:11" ht="14.4" customHeight="1" thickBot="1" x14ac:dyDescent="0.35">
      <c r="A80" s="722" t="s">
        <v>403</v>
      </c>
      <c r="B80" s="706">
        <v>72.676064930213997</v>
      </c>
      <c r="C80" s="706">
        <v>97.80753</v>
      </c>
      <c r="D80" s="707">
        <v>25.131465069786</v>
      </c>
      <c r="E80" s="713">
        <v>1.345801125775</v>
      </c>
      <c r="F80" s="706">
        <v>98.610569068917002</v>
      </c>
      <c r="G80" s="707">
        <v>98.610569068917002</v>
      </c>
      <c r="H80" s="709">
        <v>6.6456499999989997</v>
      </c>
      <c r="I80" s="706">
        <v>85.390460000000004</v>
      </c>
      <c r="J80" s="707">
        <v>-13.220109068917001</v>
      </c>
      <c r="K80" s="714">
        <v>0.86593618520000004</v>
      </c>
    </row>
    <row r="81" spans="1:11" ht="14.4" customHeight="1" thickBot="1" x14ac:dyDescent="0.35">
      <c r="A81" s="723" t="s">
        <v>404</v>
      </c>
      <c r="B81" s="701">
        <v>38.738341526016001</v>
      </c>
      <c r="C81" s="701">
        <v>62.660400000000003</v>
      </c>
      <c r="D81" s="702">
        <v>23.922058473983999</v>
      </c>
      <c r="E81" s="703">
        <v>1.61752923671</v>
      </c>
      <c r="F81" s="701">
        <v>58.062021085047</v>
      </c>
      <c r="G81" s="702">
        <v>58.062021085047</v>
      </c>
      <c r="H81" s="704">
        <v>3.9740999999989999</v>
      </c>
      <c r="I81" s="701">
        <v>55.522599999999997</v>
      </c>
      <c r="J81" s="702">
        <v>-2.539421085047</v>
      </c>
      <c r="K81" s="705">
        <v>0.95626364639700001</v>
      </c>
    </row>
    <row r="82" spans="1:11" ht="14.4" customHeight="1" thickBot="1" x14ac:dyDescent="0.35">
      <c r="A82" s="723" t="s">
        <v>405</v>
      </c>
      <c r="B82" s="701">
        <v>3.7279293499019999</v>
      </c>
      <c r="C82" s="701">
        <v>2</v>
      </c>
      <c r="D82" s="702">
        <v>-1.7279293499020001</v>
      </c>
      <c r="E82" s="703">
        <v>0.53649085384399997</v>
      </c>
      <c r="F82" s="701">
        <v>2.6494277236110002</v>
      </c>
      <c r="G82" s="702">
        <v>2.6494277236110002</v>
      </c>
      <c r="H82" s="704">
        <v>0</v>
      </c>
      <c r="I82" s="701">
        <v>0</v>
      </c>
      <c r="J82" s="702">
        <v>-2.6494277236110002</v>
      </c>
      <c r="K82" s="705">
        <v>0</v>
      </c>
    </row>
    <row r="83" spans="1:11" ht="14.4" customHeight="1" thickBot="1" x14ac:dyDescent="0.35">
      <c r="A83" s="723" t="s">
        <v>406</v>
      </c>
      <c r="B83" s="701">
        <v>30.209794054296001</v>
      </c>
      <c r="C83" s="701">
        <v>33.147129999999997</v>
      </c>
      <c r="D83" s="702">
        <v>2.937335945704</v>
      </c>
      <c r="E83" s="703">
        <v>1.0972312469400001</v>
      </c>
      <c r="F83" s="701">
        <v>37.899120260258002</v>
      </c>
      <c r="G83" s="702">
        <v>37.899120260258002</v>
      </c>
      <c r="H83" s="704">
        <v>2.6715499999999999</v>
      </c>
      <c r="I83" s="701">
        <v>29.86786</v>
      </c>
      <c r="J83" s="702">
        <v>-8.0312602602579997</v>
      </c>
      <c r="K83" s="705">
        <v>0.78808847790900005</v>
      </c>
    </row>
    <row r="84" spans="1:11" ht="14.4" customHeight="1" thickBot="1" x14ac:dyDescent="0.35">
      <c r="A84" s="722" t="s">
        <v>407</v>
      </c>
      <c r="B84" s="706">
        <v>24.3311304138</v>
      </c>
      <c r="C84" s="706">
        <v>23.021599999999999</v>
      </c>
      <c r="D84" s="707">
        <v>-1.3095304137999999</v>
      </c>
      <c r="E84" s="713">
        <v>0.94617880914100005</v>
      </c>
      <c r="F84" s="706">
        <v>28</v>
      </c>
      <c r="G84" s="707">
        <v>28</v>
      </c>
      <c r="H84" s="709">
        <v>0</v>
      </c>
      <c r="I84" s="706">
        <v>23.021599999999999</v>
      </c>
      <c r="J84" s="707">
        <v>-4.9783999999999997</v>
      </c>
      <c r="K84" s="714">
        <v>0.82219999999899995</v>
      </c>
    </row>
    <row r="85" spans="1:11" ht="14.4" customHeight="1" thickBot="1" x14ac:dyDescent="0.35">
      <c r="A85" s="723" t="s">
        <v>408</v>
      </c>
      <c r="B85" s="701">
        <v>19.999968169289001</v>
      </c>
      <c r="C85" s="701">
        <v>19.440000000000001</v>
      </c>
      <c r="D85" s="702">
        <v>-0.55996816928899995</v>
      </c>
      <c r="E85" s="703">
        <v>0.97200154697399999</v>
      </c>
      <c r="F85" s="701">
        <v>20</v>
      </c>
      <c r="G85" s="702">
        <v>20</v>
      </c>
      <c r="H85" s="704">
        <v>0</v>
      </c>
      <c r="I85" s="701">
        <v>19.440000000000001</v>
      </c>
      <c r="J85" s="702">
        <v>-0.56000000000000005</v>
      </c>
      <c r="K85" s="705">
        <v>0.971999999999</v>
      </c>
    </row>
    <row r="86" spans="1:11" ht="14.4" customHeight="1" thickBot="1" x14ac:dyDescent="0.35">
      <c r="A86" s="723" t="s">
        <v>409</v>
      </c>
      <c r="B86" s="701">
        <v>4.3311622445109998</v>
      </c>
      <c r="C86" s="701">
        <v>3.5815999999999999</v>
      </c>
      <c r="D86" s="702">
        <v>-0.74956224451099995</v>
      </c>
      <c r="E86" s="703">
        <v>0.82693738950499995</v>
      </c>
      <c r="F86" s="701">
        <v>8</v>
      </c>
      <c r="G86" s="702">
        <v>8</v>
      </c>
      <c r="H86" s="704">
        <v>0</v>
      </c>
      <c r="I86" s="701">
        <v>3.5815999999999999</v>
      </c>
      <c r="J86" s="702">
        <v>-4.4184000000000001</v>
      </c>
      <c r="K86" s="705">
        <v>0.44769999999900001</v>
      </c>
    </row>
    <row r="87" spans="1:11" ht="14.4" customHeight="1" thickBot="1" x14ac:dyDescent="0.35">
      <c r="A87" s="722" t="s">
        <v>410</v>
      </c>
      <c r="B87" s="706">
        <v>26.557455239753999</v>
      </c>
      <c r="C87" s="706">
        <v>2.585</v>
      </c>
      <c r="D87" s="707">
        <v>-23.972455239754002</v>
      </c>
      <c r="E87" s="713">
        <v>9.7336133174E-2</v>
      </c>
      <c r="F87" s="706">
        <v>0</v>
      </c>
      <c r="G87" s="707">
        <v>0</v>
      </c>
      <c r="H87" s="709">
        <v>0</v>
      </c>
      <c r="I87" s="706">
        <v>0</v>
      </c>
      <c r="J87" s="707">
        <v>0</v>
      </c>
      <c r="K87" s="710" t="s">
        <v>330</v>
      </c>
    </row>
    <row r="88" spans="1:11" ht="14.4" customHeight="1" thickBot="1" x14ac:dyDescent="0.35">
      <c r="A88" s="723" t="s">
        <v>411</v>
      </c>
      <c r="B88" s="701">
        <v>26.557455239753999</v>
      </c>
      <c r="C88" s="701">
        <v>2.585</v>
      </c>
      <c r="D88" s="702">
        <v>-23.972455239754002</v>
      </c>
      <c r="E88" s="703">
        <v>9.7336133174E-2</v>
      </c>
      <c r="F88" s="701">
        <v>0</v>
      </c>
      <c r="G88" s="702">
        <v>0</v>
      </c>
      <c r="H88" s="704">
        <v>0</v>
      </c>
      <c r="I88" s="701">
        <v>0</v>
      </c>
      <c r="J88" s="702">
        <v>0</v>
      </c>
      <c r="K88" s="712" t="s">
        <v>330</v>
      </c>
    </row>
    <row r="89" spans="1:11" ht="14.4" customHeight="1" thickBot="1" x14ac:dyDescent="0.35">
      <c r="A89" s="722" t="s">
        <v>412</v>
      </c>
      <c r="B89" s="706">
        <v>587.51627867538002</v>
      </c>
      <c r="C89" s="706">
        <v>601.66711999999995</v>
      </c>
      <c r="D89" s="707">
        <v>14.15084132462</v>
      </c>
      <c r="E89" s="713">
        <v>1.024085871044</v>
      </c>
      <c r="F89" s="706">
        <v>632.17332058969396</v>
      </c>
      <c r="G89" s="707">
        <v>632.17332058969396</v>
      </c>
      <c r="H89" s="709">
        <v>44.814909999999003</v>
      </c>
      <c r="I89" s="706">
        <v>560.77322000000004</v>
      </c>
      <c r="J89" s="707">
        <v>-71.400100589694006</v>
      </c>
      <c r="K89" s="714">
        <v>0.88705613118299997</v>
      </c>
    </row>
    <row r="90" spans="1:11" ht="14.4" customHeight="1" thickBot="1" x14ac:dyDescent="0.35">
      <c r="A90" s="723" t="s">
        <v>413</v>
      </c>
      <c r="B90" s="701">
        <v>501.40115269059402</v>
      </c>
      <c r="C90" s="701">
        <v>488.61610999999999</v>
      </c>
      <c r="D90" s="702">
        <v>-12.785042690593</v>
      </c>
      <c r="E90" s="703">
        <v>0.97450136956800004</v>
      </c>
      <c r="F90" s="701">
        <v>506</v>
      </c>
      <c r="G90" s="702">
        <v>506</v>
      </c>
      <c r="H90" s="704">
        <v>37.211579999999003</v>
      </c>
      <c r="I90" s="701">
        <v>455.54459000000003</v>
      </c>
      <c r="J90" s="702">
        <v>-50.455410000000001</v>
      </c>
      <c r="K90" s="705">
        <v>0.90028575098800001</v>
      </c>
    </row>
    <row r="91" spans="1:11" ht="14.4" customHeight="1" thickBot="1" x14ac:dyDescent="0.35">
      <c r="A91" s="723" t="s">
        <v>414</v>
      </c>
      <c r="B91" s="701">
        <v>0</v>
      </c>
      <c r="C91" s="701">
        <v>9.8373000000000008</v>
      </c>
      <c r="D91" s="702">
        <v>9.8373000000000008</v>
      </c>
      <c r="E91" s="711" t="s">
        <v>352</v>
      </c>
      <c r="F91" s="701">
        <v>0</v>
      </c>
      <c r="G91" s="702">
        <v>0</v>
      </c>
      <c r="H91" s="704">
        <v>0</v>
      </c>
      <c r="I91" s="701">
        <v>13.68277</v>
      </c>
      <c r="J91" s="702">
        <v>13.68277</v>
      </c>
      <c r="K91" s="712" t="s">
        <v>330</v>
      </c>
    </row>
    <row r="92" spans="1:11" ht="14.4" customHeight="1" thickBot="1" x14ac:dyDescent="0.35">
      <c r="A92" s="723" t="s">
        <v>415</v>
      </c>
      <c r="B92" s="701">
        <v>0</v>
      </c>
      <c r="C92" s="701">
        <v>19.809999999999999</v>
      </c>
      <c r="D92" s="702">
        <v>19.809999999999999</v>
      </c>
      <c r="E92" s="711" t="s">
        <v>352</v>
      </c>
      <c r="F92" s="701">
        <v>22.245102122349</v>
      </c>
      <c r="G92" s="702">
        <v>22.245102122349</v>
      </c>
      <c r="H92" s="704">
        <v>0</v>
      </c>
      <c r="I92" s="701">
        <v>0</v>
      </c>
      <c r="J92" s="702">
        <v>-22.245102122349</v>
      </c>
      <c r="K92" s="705">
        <v>0</v>
      </c>
    </row>
    <row r="93" spans="1:11" ht="14.4" customHeight="1" thickBot="1" x14ac:dyDescent="0.35">
      <c r="A93" s="723" t="s">
        <v>416</v>
      </c>
      <c r="B93" s="701">
        <v>86.115125984784996</v>
      </c>
      <c r="C93" s="701">
        <v>83.403710000000004</v>
      </c>
      <c r="D93" s="702">
        <v>-2.7114159847849999</v>
      </c>
      <c r="E93" s="703">
        <v>0.968514056575</v>
      </c>
      <c r="F93" s="701">
        <v>103.928218467345</v>
      </c>
      <c r="G93" s="702">
        <v>103.928218467345</v>
      </c>
      <c r="H93" s="704">
        <v>7.6033299999989996</v>
      </c>
      <c r="I93" s="701">
        <v>91.545860000000005</v>
      </c>
      <c r="J93" s="702">
        <v>-12.382358467344</v>
      </c>
      <c r="K93" s="705">
        <v>0.88085662729500003</v>
      </c>
    </row>
    <row r="94" spans="1:11" ht="14.4" customHeight="1" thickBot="1" x14ac:dyDescent="0.35">
      <c r="A94" s="722" t="s">
        <v>417</v>
      </c>
      <c r="B94" s="706">
        <v>3325.4172973641998</v>
      </c>
      <c r="C94" s="706">
        <v>1790.43155</v>
      </c>
      <c r="D94" s="707">
        <v>-1534.98574736419</v>
      </c>
      <c r="E94" s="713">
        <v>0.53840808232299997</v>
      </c>
      <c r="F94" s="706">
        <v>1852.59821732506</v>
      </c>
      <c r="G94" s="707">
        <v>1852.59821732506</v>
      </c>
      <c r="H94" s="709">
        <v>484.51825999999897</v>
      </c>
      <c r="I94" s="706">
        <v>3427.76899</v>
      </c>
      <c r="J94" s="707">
        <v>1575.1707726749401</v>
      </c>
      <c r="K94" s="714">
        <v>1.8502495349200001</v>
      </c>
    </row>
    <row r="95" spans="1:11" ht="14.4" customHeight="1" thickBot="1" x14ac:dyDescent="0.35">
      <c r="A95" s="723" t="s">
        <v>418</v>
      </c>
      <c r="B95" s="701">
        <v>32.999947479328</v>
      </c>
      <c r="C95" s="701">
        <v>25.904</v>
      </c>
      <c r="D95" s="702">
        <v>-7.0959474793280002</v>
      </c>
      <c r="E95" s="703">
        <v>0.78497094627800001</v>
      </c>
      <c r="F95" s="701">
        <v>26.999999999999002</v>
      </c>
      <c r="G95" s="702">
        <v>26.999999999999002</v>
      </c>
      <c r="H95" s="704">
        <v>28.5</v>
      </c>
      <c r="I95" s="701">
        <v>28.5</v>
      </c>
      <c r="J95" s="702">
        <v>1.5</v>
      </c>
      <c r="K95" s="705">
        <v>1.055555555555</v>
      </c>
    </row>
    <row r="96" spans="1:11" ht="14.4" customHeight="1" thickBot="1" x14ac:dyDescent="0.35">
      <c r="A96" s="723" t="s">
        <v>419</v>
      </c>
      <c r="B96" s="701">
        <v>163.689673424727</v>
      </c>
      <c r="C96" s="701">
        <v>203.07023000000001</v>
      </c>
      <c r="D96" s="702">
        <v>39.380556575272998</v>
      </c>
      <c r="E96" s="703">
        <v>1.2405805800159999</v>
      </c>
      <c r="F96" s="701">
        <v>191.525019554061</v>
      </c>
      <c r="G96" s="702">
        <v>191.525019554061</v>
      </c>
      <c r="H96" s="704">
        <v>-13.2935</v>
      </c>
      <c r="I96" s="701">
        <v>128.07230999999999</v>
      </c>
      <c r="J96" s="702">
        <v>-63.45270955406</v>
      </c>
      <c r="K96" s="705">
        <v>0.66869754300600004</v>
      </c>
    </row>
    <row r="97" spans="1:11" ht="14.4" customHeight="1" thickBot="1" x14ac:dyDescent="0.35">
      <c r="A97" s="723" t="s">
        <v>420</v>
      </c>
      <c r="B97" s="701">
        <v>2.999995225393</v>
      </c>
      <c r="C97" s="701">
        <v>3.9266000000000001</v>
      </c>
      <c r="D97" s="702">
        <v>0.92660477460599999</v>
      </c>
      <c r="E97" s="703">
        <v>1.308868749777</v>
      </c>
      <c r="F97" s="701">
        <v>3</v>
      </c>
      <c r="G97" s="702">
        <v>3</v>
      </c>
      <c r="H97" s="704">
        <v>0</v>
      </c>
      <c r="I97" s="701">
        <v>5.353599999999</v>
      </c>
      <c r="J97" s="702">
        <v>2.353599999999</v>
      </c>
      <c r="K97" s="705">
        <v>1.784533333333</v>
      </c>
    </row>
    <row r="98" spans="1:11" ht="14.4" customHeight="1" thickBot="1" x14ac:dyDescent="0.35">
      <c r="A98" s="723" t="s">
        <v>421</v>
      </c>
      <c r="B98" s="701">
        <v>239.40236516462201</v>
      </c>
      <c r="C98" s="701">
        <v>250.27423999999999</v>
      </c>
      <c r="D98" s="702">
        <v>10.871874835378</v>
      </c>
      <c r="E98" s="703">
        <v>1.0454125623520001</v>
      </c>
      <c r="F98" s="701">
        <v>169.26629586157699</v>
      </c>
      <c r="G98" s="702">
        <v>169.26629586157699</v>
      </c>
      <c r="H98" s="704">
        <v>0</v>
      </c>
      <c r="I98" s="701">
        <v>161.13292999999999</v>
      </c>
      <c r="J98" s="702">
        <v>-8.1333658615769995</v>
      </c>
      <c r="K98" s="705">
        <v>0.95194928901700004</v>
      </c>
    </row>
    <row r="99" spans="1:11" ht="14.4" customHeight="1" thickBot="1" x14ac:dyDescent="0.35">
      <c r="A99" s="723" t="s">
        <v>422</v>
      </c>
      <c r="B99" s="701">
        <v>2886.3253160701202</v>
      </c>
      <c r="C99" s="701">
        <v>1307.25648</v>
      </c>
      <c r="D99" s="702">
        <v>-1579.0688360701199</v>
      </c>
      <c r="E99" s="703">
        <v>0.45291376987900001</v>
      </c>
      <c r="F99" s="701">
        <v>1461.80690190942</v>
      </c>
      <c r="G99" s="702">
        <v>1461.80690190942</v>
      </c>
      <c r="H99" s="704">
        <v>469.31175999999903</v>
      </c>
      <c r="I99" s="701">
        <v>3102.9759800000002</v>
      </c>
      <c r="J99" s="702">
        <v>1641.1690780905799</v>
      </c>
      <c r="K99" s="705">
        <v>2.1226989528820002</v>
      </c>
    </row>
    <row r="100" spans="1:11" ht="14.4" customHeight="1" thickBot="1" x14ac:dyDescent="0.35">
      <c r="A100" s="723" t="s">
        <v>423</v>
      </c>
      <c r="B100" s="701">
        <v>0</v>
      </c>
      <c r="C100" s="701">
        <v>0</v>
      </c>
      <c r="D100" s="702">
        <v>0</v>
      </c>
      <c r="E100" s="703">
        <v>1</v>
      </c>
      <c r="F100" s="701">
        <v>0</v>
      </c>
      <c r="G100" s="702">
        <v>0</v>
      </c>
      <c r="H100" s="704">
        <v>0</v>
      </c>
      <c r="I100" s="701">
        <v>1.73417</v>
      </c>
      <c r="J100" s="702">
        <v>1.73417</v>
      </c>
      <c r="K100" s="712" t="s">
        <v>352</v>
      </c>
    </row>
    <row r="101" spans="1:11" ht="14.4" customHeight="1" thickBot="1" x14ac:dyDescent="0.35">
      <c r="A101" s="722" t="s">
        <v>424</v>
      </c>
      <c r="B101" s="706">
        <v>44.999928380901999</v>
      </c>
      <c r="C101" s="706">
        <v>70.929749999999999</v>
      </c>
      <c r="D101" s="707">
        <v>25.929821619097002</v>
      </c>
      <c r="E101" s="713">
        <v>1.5762191752750001</v>
      </c>
      <c r="F101" s="706">
        <v>35</v>
      </c>
      <c r="G101" s="707">
        <v>35</v>
      </c>
      <c r="H101" s="709">
        <v>0</v>
      </c>
      <c r="I101" s="706">
        <v>15.608750000000001</v>
      </c>
      <c r="J101" s="707">
        <v>-19.391249999999999</v>
      </c>
      <c r="K101" s="714">
        <v>0.44596428571399999</v>
      </c>
    </row>
    <row r="102" spans="1:11" ht="14.4" customHeight="1" thickBot="1" x14ac:dyDescent="0.35">
      <c r="A102" s="723" t="s">
        <v>425</v>
      </c>
      <c r="B102" s="701">
        <v>0</v>
      </c>
      <c r="C102" s="701">
        <v>0.53949999999999998</v>
      </c>
      <c r="D102" s="702">
        <v>0.53949999999999998</v>
      </c>
      <c r="E102" s="711" t="s">
        <v>352</v>
      </c>
      <c r="F102" s="701">
        <v>0</v>
      </c>
      <c r="G102" s="702">
        <v>0</v>
      </c>
      <c r="H102" s="704">
        <v>0</v>
      </c>
      <c r="I102" s="701">
        <v>8.3789999999989995</v>
      </c>
      <c r="J102" s="702">
        <v>8.3789999999989995</v>
      </c>
      <c r="K102" s="712" t="s">
        <v>330</v>
      </c>
    </row>
    <row r="103" spans="1:11" ht="14.4" customHeight="1" thickBot="1" x14ac:dyDescent="0.35">
      <c r="A103" s="723" t="s">
        <v>426</v>
      </c>
      <c r="B103" s="701">
        <v>0</v>
      </c>
      <c r="C103" s="701">
        <v>0</v>
      </c>
      <c r="D103" s="702">
        <v>0</v>
      </c>
      <c r="E103" s="703">
        <v>1</v>
      </c>
      <c r="F103" s="701">
        <v>0</v>
      </c>
      <c r="G103" s="702">
        <v>0</v>
      </c>
      <c r="H103" s="704">
        <v>0</v>
      </c>
      <c r="I103" s="701">
        <v>6.05</v>
      </c>
      <c r="J103" s="702">
        <v>6.05</v>
      </c>
      <c r="K103" s="712" t="s">
        <v>352</v>
      </c>
    </row>
    <row r="104" spans="1:11" ht="14.4" customHeight="1" thickBot="1" x14ac:dyDescent="0.35">
      <c r="A104" s="723" t="s">
        <v>427</v>
      </c>
      <c r="B104" s="701">
        <v>44.999928380901999</v>
      </c>
      <c r="C104" s="701">
        <v>70.390249999999995</v>
      </c>
      <c r="D104" s="702">
        <v>25.390321619097001</v>
      </c>
      <c r="E104" s="703">
        <v>1.5642302673049999</v>
      </c>
      <c r="F104" s="701">
        <v>35</v>
      </c>
      <c r="G104" s="702">
        <v>35</v>
      </c>
      <c r="H104" s="704">
        <v>0</v>
      </c>
      <c r="I104" s="701">
        <v>0</v>
      </c>
      <c r="J104" s="702">
        <v>-35</v>
      </c>
      <c r="K104" s="705">
        <v>0</v>
      </c>
    </row>
    <row r="105" spans="1:11" ht="14.4" customHeight="1" thickBot="1" x14ac:dyDescent="0.35">
      <c r="A105" s="723" t="s">
        <v>428</v>
      </c>
      <c r="B105" s="701">
        <v>0</v>
      </c>
      <c r="C105" s="701">
        <v>0</v>
      </c>
      <c r="D105" s="702">
        <v>0</v>
      </c>
      <c r="E105" s="703">
        <v>1</v>
      </c>
      <c r="F105" s="701">
        <v>0</v>
      </c>
      <c r="G105" s="702">
        <v>0</v>
      </c>
      <c r="H105" s="704">
        <v>0</v>
      </c>
      <c r="I105" s="701">
        <v>1.1797500000000001</v>
      </c>
      <c r="J105" s="702">
        <v>1.1797500000000001</v>
      </c>
      <c r="K105" s="712" t="s">
        <v>352</v>
      </c>
    </row>
    <row r="106" spans="1:11" ht="14.4" customHeight="1" thickBot="1" x14ac:dyDescent="0.35">
      <c r="A106" s="722" t="s">
        <v>429</v>
      </c>
      <c r="B106" s="706">
        <v>0</v>
      </c>
      <c r="C106" s="706">
        <v>0</v>
      </c>
      <c r="D106" s="707">
        <v>0</v>
      </c>
      <c r="E106" s="708" t="s">
        <v>330</v>
      </c>
      <c r="F106" s="706">
        <v>0</v>
      </c>
      <c r="G106" s="707">
        <v>0</v>
      </c>
      <c r="H106" s="709">
        <v>0</v>
      </c>
      <c r="I106" s="706">
        <v>0.25603999999999999</v>
      </c>
      <c r="J106" s="707">
        <v>0.25603999999999999</v>
      </c>
      <c r="K106" s="710" t="s">
        <v>352</v>
      </c>
    </row>
    <row r="107" spans="1:11" ht="14.4" customHeight="1" thickBot="1" x14ac:dyDescent="0.35">
      <c r="A107" s="723" t="s">
        <v>430</v>
      </c>
      <c r="B107" s="701">
        <v>0</v>
      </c>
      <c r="C107" s="701">
        <v>0</v>
      </c>
      <c r="D107" s="702">
        <v>0</v>
      </c>
      <c r="E107" s="711" t="s">
        <v>330</v>
      </c>
      <c r="F107" s="701">
        <v>0</v>
      </c>
      <c r="G107" s="702">
        <v>0</v>
      </c>
      <c r="H107" s="704">
        <v>0</v>
      </c>
      <c r="I107" s="701">
        <v>0.25603999999999999</v>
      </c>
      <c r="J107" s="702">
        <v>0.25603999999999999</v>
      </c>
      <c r="K107" s="712" t="s">
        <v>352</v>
      </c>
    </row>
    <row r="108" spans="1:11" ht="14.4" customHeight="1" thickBot="1" x14ac:dyDescent="0.35">
      <c r="A108" s="720" t="s">
        <v>48</v>
      </c>
      <c r="B108" s="701">
        <v>24034.002169777301</v>
      </c>
      <c r="C108" s="701">
        <v>26331.0131</v>
      </c>
      <c r="D108" s="702">
        <v>2297.0109302226701</v>
      </c>
      <c r="E108" s="703">
        <v>1.09557338449</v>
      </c>
      <c r="F108" s="701">
        <v>26063</v>
      </c>
      <c r="G108" s="702">
        <v>26063</v>
      </c>
      <c r="H108" s="704">
        <v>2836.63634</v>
      </c>
      <c r="I108" s="701">
        <v>29874.913479999999</v>
      </c>
      <c r="J108" s="702">
        <v>3811.9134799999902</v>
      </c>
      <c r="K108" s="705">
        <v>1.146257663354</v>
      </c>
    </row>
    <row r="109" spans="1:11" ht="14.4" customHeight="1" thickBot="1" x14ac:dyDescent="0.35">
      <c r="A109" s="726" t="s">
        <v>431</v>
      </c>
      <c r="B109" s="706">
        <v>17750.001602461001</v>
      </c>
      <c r="C109" s="706">
        <v>19463.463</v>
      </c>
      <c r="D109" s="707">
        <v>1713.461397539</v>
      </c>
      <c r="E109" s="713">
        <v>1.0965330277659999</v>
      </c>
      <c r="F109" s="706">
        <v>19193</v>
      </c>
      <c r="G109" s="707">
        <v>19193</v>
      </c>
      <c r="H109" s="709">
        <v>2103.5250000000001</v>
      </c>
      <c r="I109" s="706">
        <v>22010.465</v>
      </c>
      <c r="J109" s="707">
        <v>2817.4649999999901</v>
      </c>
      <c r="K109" s="714">
        <v>1.146796488303</v>
      </c>
    </row>
    <row r="110" spans="1:11" ht="14.4" customHeight="1" thickBot="1" x14ac:dyDescent="0.35">
      <c r="A110" s="722" t="s">
        <v>432</v>
      </c>
      <c r="B110" s="706">
        <v>17700.001597947001</v>
      </c>
      <c r="C110" s="706">
        <v>19390.403999999999</v>
      </c>
      <c r="D110" s="707">
        <v>1690.4024020529801</v>
      </c>
      <c r="E110" s="713">
        <v>1.095502951946</v>
      </c>
      <c r="F110" s="706">
        <v>19080</v>
      </c>
      <c r="G110" s="707">
        <v>19080</v>
      </c>
      <c r="H110" s="709">
        <v>2097.9749999999999</v>
      </c>
      <c r="I110" s="706">
        <v>21861.407999999999</v>
      </c>
      <c r="J110" s="707">
        <v>2781.4079999999899</v>
      </c>
      <c r="K110" s="714">
        <v>1.1457761006280001</v>
      </c>
    </row>
    <row r="111" spans="1:11" ht="14.4" customHeight="1" thickBot="1" x14ac:dyDescent="0.35">
      <c r="A111" s="723" t="s">
        <v>433</v>
      </c>
      <c r="B111" s="701">
        <v>17700.001597947001</v>
      </c>
      <c r="C111" s="701">
        <v>19390.403999999999</v>
      </c>
      <c r="D111" s="702">
        <v>1690.4024020529801</v>
      </c>
      <c r="E111" s="703">
        <v>1.095502951946</v>
      </c>
      <c r="F111" s="701">
        <v>19080</v>
      </c>
      <c r="G111" s="702">
        <v>19080</v>
      </c>
      <c r="H111" s="704">
        <v>2097.9749999999999</v>
      </c>
      <c r="I111" s="701">
        <v>21861.407999999999</v>
      </c>
      <c r="J111" s="702">
        <v>2781.4079999999899</v>
      </c>
      <c r="K111" s="705">
        <v>1.1457761006280001</v>
      </c>
    </row>
    <row r="112" spans="1:11" ht="14.4" customHeight="1" thickBot="1" x14ac:dyDescent="0.35">
      <c r="A112" s="722" t="s">
        <v>434</v>
      </c>
      <c r="B112" s="706">
        <v>0</v>
      </c>
      <c r="C112" s="706">
        <v>59.2</v>
      </c>
      <c r="D112" s="707">
        <v>59.2</v>
      </c>
      <c r="E112" s="708" t="s">
        <v>330</v>
      </c>
      <c r="F112" s="706">
        <v>60</v>
      </c>
      <c r="G112" s="707">
        <v>59.999999999998998</v>
      </c>
      <c r="H112" s="709">
        <v>4.7999999999989997</v>
      </c>
      <c r="I112" s="706">
        <v>67.2</v>
      </c>
      <c r="J112" s="707">
        <v>7.2</v>
      </c>
      <c r="K112" s="714">
        <v>1.1200000000000001</v>
      </c>
    </row>
    <row r="113" spans="1:11" ht="14.4" customHeight="1" thickBot="1" x14ac:dyDescent="0.35">
      <c r="A113" s="723" t="s">
        <v>435</v>
      </c>
      <c r="B113" s="701">
        <v>0</v>
      </c>
      <c r="C113" s="701">
        <v>59.2</v>
      </c>
      <c r="D113" s="702">
        <v>59.2</v>
      </c>
      <c r="E113" s="711" t="s">
        <v>330</v>
      </c>
      <c r="F113" s="701">
        <v>60</v>
      </c>
      <c r="G113" s="702">
        <v>59.999999999998998</v>
      </c>
      <c r="H113" s="704">
        <v>4.7999999999989997</v>
      </c>
      <c r="I113" s="701">
        <v>67.2</v>
      </c>
      <c r="J113" s="702">
        <v>7.2</v>
      </c>
      <c r="K113" s="705">
        <v>1.1200000000000001</v>
      </c>
    </row>
    <row r="114" spans="1:11" ht="14.4" customHeight="1" thickBot="1" x14ac:dyDescent="0.35">
      <c r="A114" s="722" t="s">
        <v>436</v>
      </c>
      <c r="B114" s="706">
        <v>50.000004513973998</v>
      </c>
      <c r="C114" s="706">
        <v>13.859</v>
      </c>
      <c r="D114" s="707">
        <v>-36.141004513974003</v>
      </c>
      <c r="E114" s="713">
        <v>0.277179974976</v>
      </c>
      <c r="F114" s="706">
        <v>53</v>
      </c>
      <c r="G114" s="707">
        <v>53</v>
      </c>
      <c r="H114" s="709">
        <v>0</v>
      </c>
      <c r="I114" s="706">
        <v>34.606999999999999</v>
      </c>
      <c r="J114" s="707">
        <v>-18.393000000000001</v>
      </c>
      <c r="K114" s="714">
        <v>0.65296226415000003</v>
      </c>
    </row>
    <row r="115" spans="1:11" ht="14.4" customHeight="1" thickBot="1" x14ac:dyDescent="0.35">
      <c r="A115" s="723" t="s">
        <v>437</v>
      </c>
      <c r="B115" s="701">
        <v>50.000004513973998</v>
      </c>
      <c r="C115" s="701">
        <v>13.859</v>
      </c>
      <c r="D115" s="702">
        <v>-36.141004513974003</v>
      </c>
      <c r="E115" s="703">
        <v>0.277179974976</v>
      </c>
      <c r="F115" s="701">
        <v>53</v>
      </c>
      <c r="G115" s="702">
        <v>53</v>
      </c>
      <c r="H115" s="704">
        <v>0</v>
      </c>
      <c r="I115" s="701">
        <v>34.606999999999999</v>
      </c>
      <c r="J115" s="702">
        <v>-18.393000000000001</v>
      </c>
      <c r="K115" s="705">
        <v>0.65296226415000003</v>
      </c>
    </row>
    <row r="116" spans="1:11" ht="14.4" customHeight="1" thickBot="1" x14ac:dyDescent="0.35">
      <c r="A116" s="725" t="s">
        <v>438</v>
      </c>
      <c r="B116" s="701">
        <v>0</v>
      </c>
      <c r="C116" s="701">
        <v>0</v>
      </c>
      <c r="D116" s="702">
        <v>0</v>
      </c>
      <c r="E116" s="703">
        <v>1</v>
      </c>
      <c r="F116" s="701">
        <v>0</v>
      </c>
      <c r="G116" s="702">
        <v>0</v>
      </c>
      <c r="H116" s="704">
        <v>0.74999999999900002</v>
      </c>
      <c r="I116" s="701">
        <v>47.25</v>
      </c>
      <c r="J116" s="702">
        <v>47.25</v>
      </c>
      <c r="K116" s="712" t="s">
        <v>352</v>
      </c>
    </row>
    <row r="117" spans="1:11" ht="14.4" customHeight="1" thickBot="1" x14ac:dyDescent="0.35">
      <c r="A117" s="723" t="s">
        <v>439</v>
      </c>
      <c r="B117" s="701">
        <v>0</v>
      </c>
      <c r="C117" s="701">
        <v>0</v>
      </c>
      <c r="D117" s="702">
        <v>0</v>
      </c>
      <c r="E117" s="703">
        <v>1</v>
      </c>
      <c r="F117" s="701">
        <v>0</v>
      </c>
      <c r="G117" s="702">
        <v>0</v>
      </c>
      <c r="H117" s="704">
        <v>0.74999999999900002</v>
      </c>
      <c r="I117" s="701">
        <v>47.25</v>
      </c>
      <c r="J117" s="702">
        <v>47.25</v>
      </c>
      <c r="K117" s="712" t="s">
        <v>352</v>
      </c>
    </row>
    <row r="118" spans="1:11" ht="14.4" customHeight="1" thickBot="1" x14ac:dyDescent="0.35">
      <c r="A118" s="721" t="s">
        <v>440</v>
      </c>
      <c r="B118" s="701">
        <v>6018.0005433019896</v>
      </c>
      <c r="C118" s="701">
        <v>6576.4780099999998</v>
      </c>
      <c r="D118" s="702">
        <v>558.47746669800995</v>
      </c>
      <c r="E118" s="703">
        <v>1.092801165882</v>
      </c>
      <c r="F118" s="701">
        <v>6487.99999999999</v>
      </c>
      <c r="G118" s="702">
        <v>6487.99999999999</v>
      </c>
      <c r="H118" s="704">
        <v>691.15249999999901</v>
      </c>
      <c r="I118" s="701">
        <v>7426.5260799999996</v>
      </c>
      <c r="J118" s="702">
        <v>938.52608000000998</v>
      </c>
      <c r="K118" s="705">
        <v>1.14465568434</v>
      </c>
    </row>
    <row r="119" spans="1:11" ht="14.4" customHeight="1" thickBot="1" x14ac:dyDescent="0.35">
      <c r="A119" s="722" t="s">
        <v>441</v>
      </c>
      <c r="B119" s="706">
        <v>1593.0001438152301</v>
      </c>
      <c r="C119" s="706">
        <v>1745.13102</v>
      </c>
      <c r="D119" s="707">
        <v>152.130876184768</v>
      </c>
      <c r="E119" s="713">
        <v>1.0954995997800001</v>
      </c>
      <c r="F119" s="706">
        <v>1716.99999999999</v>
      </c>
      <c r="G119" s="707">
        <v>1716.99999999999</v>
      </c>
      <c r="H119" s="709">
        <v>188.886</v>
      </c>
      <c r="I119" s="706">
        <v>1971.7764</v>
      </c>
      <c r="J119" s="707">
        <v>254.77640000000699</v>
      </c>
      <c r="K119" s="714">
        <v>1.1483846243439999</v>
      </c>
    </row>
    <row r="120" spans="1:11" ht="14.4" customHeight="1" thickBot="1" x14ac:dyDescent="0.35">
      <c r="A120" s="723" t="s">
        <v>442</v>
      </c>
      <c r="B120" s="701">
        <v>1593.0001438152301</v>
      </c>
      <c r="C120" s="701">
        <v>1745.13102</v>
      </c>
      <c r="D120" s="702">
        <v>152.130876184768</v>
      </c>
      <c r="E120" s="703">
        <v>1.0954995997800001</v>
      </c>
      <c r="F120" s="701">
        <v>1716.99999999999</v>
      </c>
      <c r="G120" s="702">
        <v>1716.99999999999</v>
      </c>
      <c r="H120" s="704">
        <v>188.886</v>
      </c>
      <c r="I120" s="701">
        <v>1971.7764</v>
      </c>
      <c r="J120" s="702">
        <v>254.77640000000699</v>
      </c>
      <c r="K120" s="705">
        <v>1.1483846243439999</v>
      </c>
    </row>
    <row r="121" spans="1:11" ht="14.4" customHeight="1" thickBot="1" x14ac:dyDescent="0.35">
      <c r="A121" s="722" t="s">
        <v>443</v>
      </c>
      <c r="B121" s="706">
        <v>4425.0003994867602</v>
      </c>
      <c r="C121" s="706">
        <v>4831.34699</v>
      </c>
      <c r="D121" s="707">
        <v>406.34659051324297</v>
      </c>
      <c r="E121" s="713">
        <v>1.091829729678</v>
      </c>
      <c r="F121" s="706">
        <v>4771</v>
      </c>
      <c r="G121" s="707">
        <v>4771</v>
      </c>
      <c r="H121" s="709">
        <v>502.26649999999898</v>
      </c>
      <c r="I121" s="706">
        <v>5454.7496799999999</v>
      </c>
      <c r="J121" s="707">
        <v>683.74968000000194</v>
      </c>
      <c r="K121" s="714">
        <v>1.1433137036259999</v>
      </c>
    </row>
    <row r="122" spans="1:11" ht="14.4" customHeight="1" thickBot="1" x14ac:dyDescent="0.35">
      <c r="A122" s="723" t="s">
        <v>444</v>
      </c>
      <c r="B122" s="701">
        <v>4425.0003994867602</v>
      </c>
      <c r="C122" s="701">
        <v>4831.34699</v>
      </c>
      <c r="D122" s="702">
        <v>406.34659051324297</v>
      </c>
      <c r="E122" s="703">
        <v>1.091829729678</v>
      </c>
      <c r="F122" s="701">
        <v>4771</v>
      </c>
      <c r="G122" s="702">
        <v>4771</v>
      </c>
      <c r="H122" s="704">
        <v>502.26649999999898</v>
      </c>
      <c r="I122" s="701">
        <v>5454.7496799999999</v>
      </c>
      <c r="J122" s="702">
        <v>683.74968000000194</v>
      </c>
      <c r="K122" s="705">
        <v>1.1433137036259999</v>
      </c>
    </row>
    <row r="123" spans="1:11" ht="14.4" customHeight="1" thickBot="1" x14ac:dyDescent="0.35">
      <c r="A123" s="721" t="s">
        <v>445</v>
      </c>
      <c r="B123" s="701">
        <v>266.000024014345</v>
      </c>
      <c r="C123" s="701">
        <v>291.07209</v>
      </c>
      <c r="D123" s="702">
        <v>25.072065985654</v>
      </c>
      <c r="E123" s="703">
        <v>1.094255878654</v>
      </c>
      <c r="F123" s="701">
        <v>382</v>
      </c>
      <c r="G123" s="702">
        <v>382</v>
      </c>
      <c r="H123" s="704">
        <v>41.958839999999</v>
      </c>
      <c r="I123" s="701">
        <v>437.92239999999998</v>
      </c>
      <c r="J123" s="702">
        <v>55.922399999999001</v>
      </c>
      <c r="K123" s="705">
        <v>1.146393717277</v>
      </c>
    </row>
    <row r="124" spans="1:11" ht="14.4" customHeight="1" thickBot="1" x14ac:dyDescent="0.35">
      <c r="A124" s="722" t="s">
        <v>446</v>
      </c>
      <c r="B124" s="706">
        <v>266.000024014345</v>
      </c>
      <c r="C124" s="706">
        <v>291.07209</v>
      </c>
      <c r="D124" s="707">
        <v>25.072065985654</v>
      </c>
      <c r="E124" s="713">
        <v>1.094255878654</v>
      </c>
      <c r="F124" s="706">
        <v>382</v>
      </c>
      <c r="G124" s="707">
        <v>382</v>
      </c>
      <c r="H124" s="709">
        <v>41.958839999999</v>
      </c>
      <c r="I124" s="706">
        <v>437.92239999999998</v>
      </c>
      <c r="J124" s="707">
        <v>55.922399999999001</v>
      </c>
      <c r="K124" s="714">
        <v>1.146393717277</v>
      </c>
    </row>
    <row r="125" spans="1:11" ht="14.4" customHeight="1" thickBot="1" x14ac:dyDescent="0.35">
      <c r="A125" s="723" t="s">
        <v>447</v>
      </c>
      <c r="B125" s="701">
        <v>266.000024014345</v>
      </c>
      <c r="C125" s="701">
        <v>291.07209</v>
      </c>
      <c r="D125" s="702">
        <v>25.072065985654</v>
      </c>
      <c r="E125" s="703">
        <v>1.094255878654</v>
      </c>
      <c r="F125" s="701">
        <v>382</v>
      </c>
      <c r="G125" s="702">
        <v>382</v>
      </c>
      <c r="H125" s="704">
        <v>41.958839999999</v>
      </c>
      <c r="I125" s="701">
        <v>437.92239999999998</v>
      </c>
      <c r="J125" s="702">
        <v>55.922399999999001</v>
      </c>
      <c r="K125" s="705">
        <v>1.146393717277</v>
      </c>
    </row>
    <row r="126" spans="1:11" ht="14.4" customHeight="1" thickBot="1" x14ac:dyDescent="0.35">
      <c r="A126" s="720" t="s">
        <v>448</v>
      </c>
      <c r="B126" s="701">
        <v>0</v>
      </c>
      <c r="C126" s="701">
        <v>19.933420000000002</v>
      </c>
      <c r="D126" s="702">
        <v>19.933420000000002</v>
      </c>
      <c r="E126" s="711" t="s">
        <v>330</v>
      </c>
      <c r="F126" s="701">
        <v>0</v>
      </c>
      <c r="G126" s="702">
        <v>0</v>
      </c>
      <c r="H126" s="704">
        <v>0.14874999999999999</v>
      </c>
      <c r="I126" s="701">
        <v>39.169269999999997</v>
      </c>
      <c r="J126" s="702">
        <v>39.169269999999997</v>
      </c>
      <c r="K126" s="712" t="s">
        <v>330</v>
      </c>
    </row>
    <row r="127" spans="1:11" ht="14.4" customHeight="1" thickBot="1" x14ac:dyDescent="0.35">
      <c r="A127" s="721" t="s">
        <v>449</v>
      </c>
      <c r="B127" s="701">
        <v>0</v>
      </c>
      <c r="C127" s="701">
        <v>19.933420000000002</v>
      </c>
      <c r="D127" s="702">
        <v>19.933420000000002</v>
      </c>
      <c r="E127" s="711" t="s">
        <v>330</v>
      </c>
      <c r="F127" s="701">
        <v>0</v>
      </c>
      <c r="G127" s="702">
        <v>0</v>
      </c>
      <c r="H127" s="704">
        <v>0.14874999999999999</v>
      </c>
      <c r="I127" s="701">
        <v>39.169269999999997</v>
      </c>
      <c r="J127" s="702">
        <v>39.169269999999997</v>
      </c>
      <c r="K127" s="712" t="s">
        <v>330</v>
      </c>
    </row>
    <row r="128" spans="1:11" ht="14.4" customHeight="1" thickBot="1" x14ac:dyDescent="0.35">
      <c r="A128" s="722" t="s">
        <v>450</v>
      </c>
      <c r="B128" s="706">
        <v>0</v>
      </c>
      <c r="C128" s="706">
        <v>16.28342</v>
      </c>
      <c r="D128" s="707">
        <v>16.28342</v>
      </c>
      <c r="E128" s="708" t="s">
        <v>330</v>
      </c>
      <c r="F128" s="706">
        <v>0</v>
      </c>
      <c r="G128" s="707">
        <v>0</v>
      </c>
      <c r="H128" s="709">
        <v>0.14874999999999999</v>
      </c>
      <c r="I128" s="706">
        <v>33.386470000000003</v>
      </c>
      <c r="J128" s="707">
        <v>33.386470000000003</v>
      </c>
      <c r="K128" s="710" t="s">
        <v>330</v>
      </c>
    </row>
    <row r="129" spans="1:11" ht="14.4" customHeight="1" thickBot="1" x14ac:dyDescent="0.35">
      <c r="A129" s="723" t="s">
        <v>451</v>
      </c>
      <c r="B129" s="701">
        <v>0</v>
      </c>
      <c r="C129" s="701">
        <v>3.32342</v>
      </c>
      <c r="D129" s="702">
        <v>3.32342</v>
      </c>
      <c r="E129" s="711" t="s">
        <v>330</v>
      </c>
      <c r="F129" s="701">
        <v>0</v>
      </c>
      <c r="G129" s="702">
        <v>0</v>
      </c>
      <c r="H129" s="704">
        <v>0.14874999999999999</v>
      </c>
      <c r="I129" s="701">
        <v>9.1564700000000006</v>
      </c>
      <c r="J129" s="702">
        <v>9.1564700000000006</v>
      </c>
      <c r="K129" s="712" t="s">
        <v>330</v>
      </c>
    </row>
    <row r="130" spans="1:11" ht="14.4" customHeight="1" thickBot="1" x14ac:dyDescent="0.35">
      <c r="A130" s="723" t="s">
        <v>452</v>
      </c>
      <c r="B130" s="701">
        <v>0</v>
      </c>
      <c r="C130" s="701">
        <v>0</v>
      </c>
      <c r="D130" s="702">
        <v>0</v>
      </c>
      <c r="E130" s="711" t="s">
        <v>330</v>
      </c>
      <c r="F130" s="701">
        <v>0</v>
      </c>
      <c r="G130" s="702">
        <v>0</v>
      </c>
      <c r="H130" s="704">
        <v>0</v>
      </c>
      <c r="I130" s="701">
        <v>4.3</v>
      </c>
      <c r="J130" s="702">
        <v>4.3</v>
      </c>
      <c r="K130" s="712" t="s">
        <v>352</v>
      </c>
    </row>
    <row r="131" spans="1:11" ht="14.4" customHeight="1" thickBot="1" x14ac:dyDescent="0.35">
      <c r="A131" s="723" t="s">
        <v>453</v>
      </c>
      <c r="B131" s="701">
        <v>0</v>
      </c>
      <c r="C131" s="701">
        <v>12.85</v>
      </c>
      <c r="D131" s="702">
        <v>12.85</v>
      </c>
      <c r="E131" s="711" t="s">
        <v>330</v>
      </c>
      <c r="F131" s="701">
        <v>0</v>
      </c>
      <c r="G131" s="702">
        <v>0</v>
      </c>
      <c r="H131" s="704">
        <v>0</v>
      </c>
      <c r="I131" s="701">
        <v>19.93</v>
      </c>
      <c r="J131" s="702">
        <v>19.93</v>
      </c>
      <c r="K131" s="712" t="s">
        <v>330</v>
      </c>
    </row>
    <row r="132" spans="1:11" ht="14.4" customHeight="1" thickBot="1" x14ac:dyDescent="0.35">
      <c r="A132" s="723" t="s">
        <v>454</v>
      </c>
      <c r="B132" s="701">
        <v>0</v>
      </c>
      <c r="C132" s="701">
        <v>0.11</v>
      </c>
      <c r="D132" s="702">
        <v>0.11</v>
      </c>
      <c r="E132" s="711" t="s">
        <v>330</v>
      </c>
      <c r="F132" s="701">
        <v>0</v>
      </c>
      <c r="G132" s="702">
        <v>0</v>
      </c>
      <c r="H132" s="704">
        <v>0</v>
      </c>
      <c r="I132" s="701">
        <v>0</v>
      </c>
      <c r="J132" s="702">
        <v>0</v>
      </c>
      <c r="K132" s="712" t="s">
        <v>330</v>
      </c>
    </row>
    <row r="133" spans="1:11" ht="14.4" customHeight="1" thickBot="1" x14ac:dyDescent="0.35">
      <c r="A133" s="725" t="s">
        <v>455</v>
      </c>
      <c r="B133" s="701">
        <v>0</v>
      </c>
      <c r="C133" s="701">
        <v>0.45</v>
      </c>
      <c r="D133" s="702">
        <v>0.45</v>
      </c>
      <c r="E133" s="711" t="s">
        <v>330</v>
      </c>
      <c r="F133" s="701">
        <v>0</v>
      </c>
      <c r="G133" s="702">
        <v>0</v>
      </c>
      <c r="H133" s="704">
        <v>0</v>
      </c>
      <c r="I133" s="701">
        <v>1</v>
      </c>
      <c r="J133" s="702">
        <v>1</v>
      </c>
      <c r="K133" s="712" t="s">
        <v>330</v>
      </c>
    </row>
    <row r="134" spans="1:11" ht="14.4" customHeight="1" thickBot="1" x14ac:dyDescent="0.35">
      <c r="A134" s="723" t="s">
        <v>456</v>
      </c>
      <c r="B134" s="701">
        <v>0</v>
      </c>
      <c r="C134" s="701">
        <v>0.45</v>
      </c>
      <c r="D134" s="702">
        <v>0.45</v>
      </c>
      <c r="E134" s="711" t="s">
        <v>330</v>
      </c>
      <c r="F134" s="701">
        <v>0</v>
      </c>
      <c r="G134" s="702">
        <v>0</v>
      </c>
      <c r="H134" s="704">
        <v>0</v>
      </c>
      <c r="I134" s="701">
        <v>1</v>
      </c>
      <c r="J134" s="702">
        <v>1</v>
      </c>
      <c r="K134" s="712" t="s">
        <v>330</v>
      </c>
    </row>
    <row r="135" spans="1:11" ht="14.4" customHeight="1" thickBot="1" x14ac:dyDescent="0.35">
      <c r="A135" s="725" t="s">
        <v>457</v>
      </c>
      <c r="B135" s="701">
        <v>0</v>
      </c>
      <c r="C135" s="701">
        <v>3.2</v>
      </c>
      <c r="D135" s="702">
        <v>3.2</v>
      </c>
      <c r="E135" s="711" t="s">
        <v>330</v>
      </c>
      <c r="F135" s="701">
        <v>0</v>
      </c>
      <c r="G135" s="702">
        <v>0</v>
      </c>
      <c r="H135" s="704">
        <v>0</v>
      </c>
      <c r="I135" s="701">
        <v>1</v>
      </c>
      <c r="J135" s="702">
        <v>1</v>
      </c>
      <c r="K135" s="712" t="s">
        <v>330</v>
      </c>
    </row>
    <row r="136" spans="1:11" ht="14.4" customHeight="1" thickBot="1" x14ac:dyDescent="0.35">
      <c r="A136" s="723" t="s">
        <v>458</v>
      </c>
      <c r="B136" s="701">
        <v>0</v>
      </c>
      <c r="C136" s="701">
        <v>3.2</v>
      </c>
      <c r="D136" s="702">
        <v>3.2</v>
      </c>
      <c r="E136" s="711" t="s">
        <v>330</v>
      </c>
      <c r="F136" s="701">
        <v>0</v>
      </c>
      <c r="G136" s="702">
        <v>0</v>
      </c>
      <c r="H136" s="704">
        <v>0</v>
      </c>
      <c r="I136" s="701">
        <v>1</v>
      </c>
      <c r="J136" s="702">
        <v>1</v>
      </c>
      <c r="K136" s="712" t="s">
        <v>330</v>
      </c>
    </row>
    <row r="137" spans="1:11" ht="14.4" customHeight="1" thickBot="1" x14ac:dyDescent="0.35">
      <c r="A137" s="722" t="s">
        <v>459</v>
      </c>
      <c r="B137" s="706">
        <v>0</v>
      </c>
      <c r="C137" s="706">
        <v>0</v>
      </c>
      <c r="D137" s="707">
        <v>0</v>
      </c>
      <c r="E137" s="713">
        <v>1</v>
      </c>
      <c r="F137" s="706">
        <v>0</v>
      </c>
      <c r="G137" s="707">
        <v>0</v>
      </c>
      <c r="H137" s="709">
        <v>0</v>
      </c>
      <c r="I137" s="706">
        <v>3.7827999999999999</v>
      </c>
      <c r="J137" s="707">
        <v>3.7827999999999999</v>
      </c>
      <c r="K137" s="710" t="s">
        <v>352</v>
      </c>
    </row>
    <row r="138" spans="1:11" ht="14.4" customHeight="1" thickBot="1" x14ac:dyDescent="0.35">
      <c r="A138" s="723" t="s">
        <v>460</v>
      </c>
      <c r="B138" s="701">
        <v>0</v>
      </c>
      <c r="C138" s="701">
        <v>0</v>
      </c>
      <c r="D138" s="702">
        <v>0</v>
      </c>
      <c r="E138" s="703">
        <v>1</v>
      </c>
      <c r="F138" s="701">
        <v>0</v>
      </c>
      <c r="G138" s="702">
        <v>0</v>
      </c>
      <c r="H138" s="704">
        <v>0</v>
      </c>
      <c r="I138" s="701">
        <v>3.7827999999999999</v>
      </c>
      <c r="J138" s="702">
        <v>3.7827999999999999</v>
      </c>
      <c r="K138" s="712" t="s">
        <v>352</v>
      </c>
    </row>
    <row r="139" spans="1:11" ht="14.4" customHeight="1" thickBot="1" x14ac:dyDescent="0.35">
      <c r="A139" s="720" t="s">
        <v>461</v>
      </c>
      <c r="B139" s="701">
        <v>11570.182125772701</v>
      </c>
      <c r="C139" s="701">
        <v>11689.74389</v>
      </c>
      <c r="D139" s="702">
        <v>119.561764227268</v>
      </c>
      <c r="E139" s="703">
        <v>1.010333611254</v>
      </c>
      <c r="F139" s="701">
        <v>12479</v>
      </c>
      <c r="G139" s="702">
        <v>12479</v>
      </c>
      <c r="H139" s="704">
        <v>1191.70417</v>
      </c>
      <c r="I139" s="701">
        <v>12405.388650000001</v>
      </c>
      <c r="J139" s="702">
        <v>-73.611350000016998</v>
      </c>
      <c r="K139" s="705">
        <v>0.99410118198499997</v>
      </c>
    </row>
    <row r="140" spans="1:11" ht="14.4" customHeight="1" thickBot="1" x14ac:dyDescent="0.35">
      <c r="A140" s="721" t="s">
        <v>462</v>
      </c>
      <c r="B140" s="701">
        <v>11543.026655784201</v>
      </c>
      <c r="C140" s="701">
        <v>11578.63</v>
      </c>
      <c r="D140" s="702">
        <v>35.603344215821998</v>
      </c>
      <c r="E140" s="703">
        <v>1.003084402841</v>
      </c>
      <c r="F140" s="701">
        <v>12426</v>
      </c>
      <c r="G140" s="702">
        <v>12426</v>
      </c>
      <c r="H140" s="704">
        <v>1160.45</v>
      </c>
      <c r="I140" s="701">
        <v>11775.063</v>
      </c>
      <c r="J140" s="702">
        <v>-650.93700000001604</v>
      </c>
      <c r="K140" s="705">
        <v>0.94761492032799999</v>
      </c>
    </row>
    <row r="141" spans="1:11" ht="14.4" customHeight="1" thickBot="1" x14ac:dyDescent="0.35">
      <c r="A141" s="722" t="s">
        <v>463</v>
      </c>
      <c r="B141" s="706">
        <v>11543.026655784201</v>
      </c>
      <c r="C141" s="706">
        <v>11578.63</v>
      </c>
      <c r="D141" s="707">
        <v>35.603344215821998</v>
      </c>
      <c r="E141" s="713">
        <v>1.003084402841</v>
      </c>
      <c r="F141" s="706">
        <v>12426</v>
      </c>
      <c r="G141" s="707">
        <v>12426</v>
      </c>
      <c r="H141" s="709">
        <v>1160.45</v>
      </c>
      <c r="I141" s="706">
        <v>11759.48</v>
      </c>
      <c r="J141" s="707">
        <v>-666.52000000001897</v>
      </c>
      <c r="K141" s="714">
        <v>0.94636085626900002</v>
      </c>
    </row>
    <row r="142" spans="1:11" ht="14.4" customHeight="1" thickBot="1" x14ac:dyDescent="0.35">
      <c r="A142" s="723" t="s">
        <v>464</v>
      </c>
      <c r="B142" s="701">
        <v>372.00085904459098</v>
      </c>
      <c r="C142" s="701">
        <v>403.79199999999997</v>
      </c>
      <c r="D142" s="702">
        <v>31.791140955408999</v>
      </c>
      <c r="E142" s="703">
        <v>1.0854598589819999</v>
      </c>
      <c r="F142" s="701">
        <v>468.00000000000102</v>
      </c>
      <c r="G142" s="702">
        <v>468.00000000000102</v>
      </c>
      <c r="H142" s="704">
        <v>60.096999999998999</v>
      </c>
      <c r="I142" s="701">
        <v>538.38499999999999</v>
      </c>
      <c r="J142" s="702">
        <v>70.384999999998996</v>
      </c>
      <c r="K142" s="705">
        <v>1.1503952991449999</v>
      </c>
    </row>
    <row r="143" spans="1:11" ht="14.4" customHeight="1" thickBot="1" x14ac:dyDescent="0.35">
      <c r="A143" s="723" t="s">
        <v>465</v>
      </c>
      <c r="B143" s="701">
        <v>2417.0055814805801</v>
      </c>
      <c r="C143" s="701">
        <v>2418.3130000000001</v>
      </c>
      <c r="D143" s="702">
        <v>1.307418519417</v>
      </c>
      <c r="E143" s="703">
        <v>1.0005409249070001</v>
      </c>
      <c r="F143" s="701">
        <v>2526</v>
      </c>
      <c r="G143" s="702">
        <v>2526</v>
      </c>
      <c r="H143" s="704">
        <v>236.87700000000001</v>
      </c>
      <c r="I143" s="701">
        <v>2280.9299999999998</v>
      </c>
      <c r="J143" s="702">
        <v>-245.070000000005</v>
      </c>
      <c r="K143" s="705">
        <v>0.90298099762399997</v>
      </c>
    </row>
    <row r="144" spans="1:11" ht="14.4" customHeight="1" thickBot="1" x14ac:dyDescent="0.35">
      <c r="A144" s="723" t="s">
        <v>466</v>
      </c>
      <c r="B144" s="701">
        <v>23.000053112972001</v>
      </c>
      <c r="C144" s="701">
        <v>23.076000000000001</v>
      </c>
      <c r="D144" s="702">
        <v>7.5946887027000004E-2</v>
      </c>
      <c r="E144" s="703">
        <v>1.0033020309409999</v>
      </c>
      <c r="F144" s="701">
        <v>23</v>
      </c>
      <c r="G144" s="702">
        <v>23</v>
      </c>
      <c r="H144" s="704">
        <v>12.161</v>
      </c>
      <c r="I144" s="701">
        <v>53.91</v>
      </c>
      <c r="J144" s="702">
        <v>30.909999999998998</v>
      </c>
      <c r="K144" s="705">
        <v>2.343913043478</v>
      </c>
    </row>
    <row r="145" spans="1:11" ht="14.4" customHeight="1" thickBot="1" x14ac:dyDescent="0.35">
      <c r="A145" s="723" t="s">
        <v>467</v>
      </c>
      <c r="B145" s="701">
        <v>649.00149870951498</v>
      </c>
      <c r="C145" s="701">
        <v>651.95600000000002</v>
      </c>
      <c r="D145" s="702">
        <v>2.9545012904850001</v>
      </c>
      <c r="E145" s="703">
        <v>1.004552379765</v>
      </c>
      <c r="F145" s="701">
        <v>655.00000000000102</v>
      </c>
      <c r="G145" s="702">
        <v>655.00000000000102</v>
      </c>
      <c r="H145" s="704">
        <v>80.244999999998996</v>
      </c>
      <c r="I145" s="701">
        <v>732.85400000000004</v>
      </c>
      <c r="J145" s="702">
        <v>77.853999999999004</v>
      </c>
      <c r="K145" s="705">
        <v>1.118861068702</v>
      </c>
    </row>
    <row r="146" spans="1:11" ht="14.4" customHeight="1" thickBot="1" x14ac:dyDescent="0.35">
      <c r="A146" s="723" t="s">
        <v>468</v>
      </c>
      <c r="B146" s="701">
        <v>8082.01866343652</v>
      </c>
      <c r="C146" s="701">
        <v>8081.4930000000004</v>
      </c>
      <c r="D146" s="702">
        <v>-0.52566343651699998</v>
      </c>
      <c r="E146" s="703">
        <v>0.99993495889299999</v>
      </c>
      <c r="F146" s="701">
        <v>8754.0000000000091</v>
      </c>
      <c r="G146" s="702">
        <v>8754.0000000000091</v>
      </c>
      <c r="H146" s="704">
        <v>771.06999999999903</v>
      </c>
      <c r="I146" s="701">
        <v>8153.4009999999998</v>
      </c>
      <c r="J146" s="702">
        <v>-600.59900000001198</v>
      </c>
      <c r="K146" s="705">
        <v>0.93139147818099999</v>
      </c>
    </row>
    <row r="147" spans="1:11" ht="14.4" customHeight="1" thickBot="1" x14ac:dyDescent="0.35">
      <c r="A147" s="722" t="s">
        <v>469</v>
      </c>
      <c r="B147" s="706">
        <v>0</v>
      </c>
      <c r="C147" s="706">
        <v>0</v>
      </c>
      <c r="D147" s="707">
        <v>0</v>
      </c>
      <c r="E147" s="708" t="s">
        <v>330</v>
      </c>
      <c r="F147" s="706">
        <v>0</v>
      </c>
      <c r="G147" s="707">
        <v>0</v>
      </c>
      <c r="H147" s="709">
        <v>0</v>
      </c>
      <c r="I147" s="706">
        <v>15.583</v>
      </c>
      <c r="J147" s="707">
        <v>15.583</v>
      </c>
      <c r="K147" s="710" t="s">
        <v>352</v>
      </c>
    </row>
    <row r="148" spans="1:11" ht="14.4" customHeight="1" thickBot="1" x14ac:dyDescent="0.35">
      <c r="A148" s="723" t="s">
        <v>470</v>
      </c>
      <c r="B148" s="701">
        <v>0</v>
      </c>
      <c r="C148" s="701">
        <v>0</v>
      </c>
      <c r="D148" s="702">
        <v>0</v>
      </c>
      <c r="E148" s="711" t="s">
        <v>330</v>
      </c>
      <c r="F148" s="701">
        <v>0</v>
      </c>
      <c r="G148" s="702">
        <v>0</v>
      </c>
      <c r="H148" s="704">
        <v>0</v>
      </c>
      <c r="I148" s="701">
        <v>15.583</v>
      </c>
      <c r="J148" s="702">
        <v>15.583</v>
      </c>
      <c r="K148" s="712" t="s">
        <v>352</v>
      </c>
    </row>
    <row r="149" spans="1:11" ht="14.4" customHeight="1" thickBot="1" x14ac:dyDescent="0.35">
      <c r="A149" s="721" t="s">
        <v>471</v>
      </c>
      <c r="B149" s="701">
        <v>27.155469988553001</v>
      </c>
      <c r="C149" s="701">
        <v>111.11389</v>
      </c>
      <c r="D149" s="702">
        <v>83.958420011445995</v>
      </c>
      <c r="E149" s="703">
        <v>4.0917682532040001</v>
      </c>
      <c r="F149" s="701">
        <v>53</v>
      </c>
      <c r="G149" s="702">
        <v>53</v>
      </c>
      <c r="H149" s="704">
        <v>31.254169999999998</v>
      </c>
      <c r="I149" s="701">
        <v>630.32565</v>
      </c>
      <c r="J149" s="702">
        <v>577.32565</v>
      </c>
      <c r="K149" s="705">
        <v>11.892936792452</v>
      </c>
    </row>
    <row r="150" spans="1:11" ht="14.4" customHeight="1" thickBot="1" x14ac:dyDescent="0.35">
      <c r="A150" s="722" t="s">
        <v>472</v>
      </c>
      <c r="B150" s="706">
        <v>0</v>
      </c>
      <c r="C150" s="706">
        <v>85.528999999999996</v>
      </c>
      <c r="D150" s="707">
        <v>85.528999999999996</v>
      </c>
      <c r="E150" s="708" t="s">
        <v>352</v>
      </c>
      <c r="F150" s="706">
        <v>53</v>
      </c>
      <c r="G150" s="707">
        <v>53</v>
      </c>
      <c r="H150" s="709">
        <v>26.62</v>
      </c>
      <c r="I150" s="706">
        <v>132.62809999999999</v>
      </c>
      <c r="J150" s="707">
        <v>79.628099999998994</v>
      </c>
      <c r="K150" s="714">
        <v>2.5024169811319998</v>
      </c>
    </row>
    <row r="151" spans="1:11" ht="14.4" customHeight="1" thickBot="1" x14ac:dyDescent="0.35">
      <c r="A151" s="723" t="s">
        <v>473</v>
      </c>
      <c r="B151" s="701">
        <v>0</v>
      </c>
      <c r="C151" s="701">
        <v>85.528999999999996</v>
      </c>
      <c r="D151" s="702">
        <v>85.528999999999996</v>
      </c>
      <c r="E151" s="711" t="s">
        <v>352</v>
      </c>
      <c r="F151" s="701">
        <v>53</v>
      </c>
      <c r="G151" s="702">
        <v>53</v>
      </c>
      <c r="H151" s="704">
        <v>26.62</v>
      </c>
      <c r="I151" s="701">
        <v>132.62809999999999</v>
      </c>
      <c r="J151" s="702">
        <v>79.628099999998994</v>
      </c>
      <c r="K151" s="705">
        <v>2.5024169811319998</v>
      </c>
    </row>
    <row r="152" spans="1:11" ht="14.4" customHeight="1" thickBot="1" x14ac:dyDescent="0.35">
      <c r="A152" s="722" t="s">
        <v>474</v>
      </c>
      <c r="B152" s="706">
        <v>0</v>
      </c>
      <c r="C152" s="706">
        <v>14.225009999999999</v>
      </c>
      <c r="D152" s="707">
        <v>14.225009999999999</v>
      </c>
      <c r="E152" s="708" t="s">
        <v>352</v>
      </c>
      <c r="F152" s="706">
        <v>0</v>
      </c>
      <c r="G152" s="707">
        <v>0</v>
      </c>
      <c r="H152" s="709">
        <v>0</v>
      </c>
      <c r="I152" s="706">
        <v>49.472079999999998</v>
      </c>
      <c r="J152" s="707">
        <v>49.472079999999998</v>
      </c>
      <c r="K152" s="710" t="s">
        <v>330</v>
      </c>
    </row>
    <row r="153" spans="1:11" ht="14.4" customHeight="1" thickBot="1" x14ac:dyDescent="0.35">
      <c r="A153" s="723" t="s">
        <v>475</v>
      </c>
      <c r="B153" s="701">
        <v>0</v>
      </c>
      <c r="C153" s="701">
        <v>14.225009999999999</v>
      </c>
      <c r="D153" s="702">
        <v>14.225009999999999</v>
      </c>
      <c r="E153" s="711" t="s">
        <v>352</v>
      </c>
      <c r="F153" s="701">
        <v>0</v>
      </c>
      <c r="G153" s="702">
        <v>0</v>
      </c>
      <c r="H153" s="704">
        <v>0</v>
      </c>
      <c r="I153" s="701">
        <v>17.97</v>
      </c>
      <c r="J153" s="702">
        <v>17.97</v>
      </c>
      <c r="K153" s="712" t="s">
        <v>330</v>
      </c>
    </row>
    <row r="154" spans="1:11" ht="14.4" customHeight="1" thickBot="1" x14ac:dyDescent="0.35">
      <c r="A154" s="723" t="s">
        <v>476</v>
      </c>
      <c r="B154" s="701">
        <v>0</v>
      </c>
      <c r="C154" s="701">
        <v>0</v>
      </c>
      <c r="D154" s="702">
        <v>0</v>
      </c>
      <c r="E154" s="703">
        <v>1</v>
      </c>
      <c r="F154" s="701">
        <v>0</v>
      </c>
      <c r="G154" s="702">
        <v>0</v>
      </c>
      <c r="H154" s="704">
        <v>0</v>
      </c>
      <c r="I154" s="701">
        <v>12.0479</v>
      </c>
      <c r="J154" s="702">
        <v>12.0479</v>
      </c>
      <c r="K154" s="712" t="s">
        <v>352</v>
      </c>
    </row>
    <row r="155" spans="1:11" ht="14.4" customHeight="1" thickBot="1" x14ac:dyDescent="0.35">
      <c r="A155" s="723" t="s">
        <v>477</v>
      </c>
      <c r="B155" s="701">
        <v>0</v>
      </c>
      <c r="C155" s="701">
        <v>0</v>
      </c>
      <c r="D155" s="702">
        <v>0</v>
      </c>
      <c r="E155" s="703">
        <v>1</v>
      </c>
      <c r="F155" s="701">
        <v>0</v>
      </c>
      <c r="G155" s="702">
        <v>0</v>
      </c>
      <c r="H155" s="704">
        <v>0</v>
      </c>
      <c r="I155" s="701">
        <v>4.9850000000000003</v>
      </c>
      <c r="J155" s="702">
        <v>4.9850000000000003</v>
      </c>
      <c r="K155" s="712" t="s">
        <v>352</v>
      </c>
    </row>
    <row r="156" spans="1:11" ht="14.4" customHeight="1" thickBot="1" x14ac:dyDescent="0.35">
      <c r="A156" s="723" t="s">
        <v>478</v>
      </c>
      <c r="B156" s="701">
        <v>0</v>
      </c>
      <c r="C156" s="701">
        <v>0</v>
      </c>
      <c r="D156" s="702">
        <v>0</v>
      </c>
      <c r="E156" s="703">
        <v>1</v>
      </c>
      <c r="F156" s="701">
        <v>0</v>
      </c>
      <c r="G156" s="702">
        <v>0</v>
      </c>
      <c r="H156" s="704">
        <v>0</v>
      </c>
      <c r="I156" s="701">
        <v>14.46918</v>
      </c>
      <c r="J156" s="702">
        <v>14.46918</v>
      </c>
      <c r="K156" s="712" t="s">
        <v>352</v>
      </c>
    </row>
    <row r="157" spans="1:11" ht="14.4" customHeight="1" thickBot="1" x14ac:dyDescent="0.35">
      <c r="A157" s="722" t="s">
        <v>479</v>
      </c>
      <c r="B157" s="706">
        <v>27.155469988553001</v>
      </c>
      <c r="C157" s="706">
        <v>4.5617000000000001</v>
      </c>
      <c r="D157" s="707">
        <v>-22.593769988552999</v>
      </c>
      <c r="E157" s="713">
        <v>0.16798457187099999</v>
      </c>
      <c r="F157" s="706">
        <v>0</v>
      </c>
      <c r="G157" s="707">
        <v>0</v>
      </c>
      <c r="H157" s="709">
        <v>0</v>
      </c>
      <c r="I157" s="706">
        <v>0</v>
      </c>
      <c r="J157" s="707">
        <v>0</v>
      </c>
      <c r="K157" s="710" t="s">
        <v>330</v>
      </c>
    </row>
    <row r="158" spans="1:11" ht="14.4" customHeight="1" thickBot="1" x14ac:dyDescent="0.35">
      <c r="A158" s="723" t="s">
        <v>480</v>
      </c>
      <c r="B158" s="701">
        <v>27.155469988553001</v>
      </c>
      <c r="C158" s="701">
        <v>4.5617000000000001</v>
      </c>
      <c r="D158" s="702">
        <v>-22.593769988552999</v>
      </c>
      <c r="E158" s="703">
        <v>0.16798457187099999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330</v>
      </c>
    </row>
    <row r="159" spans="1:11" ht="14.4" customHeight="1" thickBot="1" x14ac:dyDescent="0.35">
      <c r="A159" s="722" t="s">
        <v>481</v>
      </c>
      <c r="B159" s="706">
        <v>0</v>
      </c>
      <c r="C159" s="706">
        <v>6.7981800000000003</v>
      </c>
      <c r="D159" s="707">
        <v>6.7981800000000003</v>
      </c>
      <c r="E159" s="708" t="s">
        <v>330</v>
      </c>
      <c r="F159" s="706">
        <v>0</v>
      </c>
      <c r="G159" s="707">
        <v>0</v>
      </c>
      <c r="H159" s="709">
        <v>0</v>
      </c>
      <c r="I159" s="706">
        <v>443.59130000000101</v>
      </c>
      <c r="J159" s="707">
        <v>443.59130000000101</v>
      </c>
      <c r="K159" s="710" t="s">
        <v>330</v>
      </c>
    </row>
    <row r="160" spans="1:11" ht="14.4" customHeight="1" thickBot="1" x14ac:dyDescent="0.35">
      <c r="A160" s="723" t="s">
        <v>482</v>
      </c>
      <c r="B160" s="701">
        <v>0</v>
      </c>
      <c r="C160" s="701">
        <v>6.7981800000000003</v>
      </c>
      <c r="D160" s="702">
        <v>6.7981800000000003</v>
      </c>
      <c r="E160" s="711" t="s">
        <v>330</v>
      </c>
      <c r="F160" s="701">
        <v>0</v>
      </c>
      <c r="G160" s="702">
        <v>0</v>
      </c>
      <c r="H160" s="704">
        <v>0</v>
      </c>
      <c r="I160" s="701">
        <v>443.59130000000101</v>
      </c>
      <c r="J160" s="702">
        <v>443.59130000000101</v>
      </c>
      <c r="K160" s="712" t="s">
        <v>330</v>
      </c>
    </row>
    <row r="161" spans="1:11" ht="14.4" customHeight="1" thickBot="1" x14ac:dyDescent="0.35">
      <c r="A161" s="722" t="s">
        <v>483</v>
      </c>
      <c r="B161" s="706">
        <v>0</v>
      </c>
      <c r="C161" s="706">
        <v>0</v>
      </c>
      <c r="D161" s="707">
        <v>0</v>
      </c>
      <c r="E161" s="713">
        <v>1</v>
      </c>
      <c r="F161" s="706">
        <v>0</v>
      </c>
      <c r="G161" s="707">
        <v>0</v>
      </c>
      <c r="H161" s="709">
        <v>4.634169999999</v>
      </c>
      <c r="I161" s="706">
        <v>4.634169999999</v>
      </c>
      <c r="J161" s="707">
        <v>4.634169999999</v>
      </c>
      <c r="K161" s="710" t="s">
        <v>352</v>
      </c>
    </row>
    <row r="162" spans="1:11" ht="14.4" customHeight="1" thickBot="1" x14ac:dyDescent="0.35">
      <c r="A162" s="723" t="s">
        <v>484</v>
      </c>
      <c r="B162" s="701">
        <v>0</v>
      </c>
      <c r="C162" s="701">
        <v>0</v>
      </c>
      <c r="D162" s="702">
        <v>0</v>
      </c>
      <c r="E162" s="703">
        <v>1</v>
      </c>
      <c r="F162" s="701">
        <v>0</v>
      </c>
      <c r="G162" s="702">
        <v>0</v>
      </c>
      <c r="H162" s="704">
        <v>4.634169999999</v>
      </c>
      <c r="I162" s="701">
        <v>4.634169999999</v>
      </c>
      <c r="J162" s="702">
        <v>4.634169999999</v>
      </c>
      <c r="K162" s="712" t="s">
        <v>352</v>
      </c>
    </row>
    <row r="163" spans="1:11" ht="14.4" customHeight="1" thickBot="1" x14ac:dyDescent="0.35">
      <c r="A163" s="720" t="s">
        <v>485</v>
      </c>
      <c r="B163" s="701">
        <v>0</v>
      </c>
      <c r="C163" s="701">
        <v>0.69599999999999995</v>
      </c>
      <c r="D163" s="702">
        <v>0.69599999999999995</v>
      </c>
      <c r="E163" s="711" t="s">
        <v>330</v>
      </c>
      <c r="F163" s="701">
        <v>0</v>
      </c>
      <c r="G163" s="702">
        <v>0</v>
      </c>
      <c r="H163" s="704">
        <v>0</v>
      </c>
      <c r="I163" s="701">
        <v>0.66737999999999997</v>
      </c>
      <c r="J163" s="702">
        <v>0.66737999999999997</v>
      </c>
      <c r="K163" s="712" t="s">
        <v>330</v>
      </c>
    </row>
    <row r="164" spans="1:11" ht="14.4" customHeight="1" thickBot="1" x14ac:dyDescent="0.35">
      <c r="A164" s="721" t="s">
        <v>486</v>
      </c>
      <c r="B164" s="701">
        <v>0</v>
      </c>
      <c r="C164" s="701">
        <v>0.69599999999999995</v>
      </c>
      <c r="D164" s="702">
        <v>0.69599999999999995</v>
      </c>
      <c r="E164" s="711" t="s">
        <v>330</v>
      </c>
      <c r="F164" s="701">
        <v>0</v>
      </c>
      <c r="G164" s="702">
        <v>0</v>
      </c>
      <c r="H164" s="704">
        <v>0</v>
      </c>
      <c r="I164" s="701">
        <v>0.66737999999999997</v>
      </c>
      <c r="J164" s="702">
        <v>0.66737999999999997</v>
      </c>
      <c r="K164" s="712" t="s">
        <v>330</v>
      </c>
    </row>
    <row r="165" spans="1:11" ht="14.4" customHeight="1" thickBot="1" x14ac:dyDescent="0.35">
      <c r="A165" s="722" t="s">
        <v>487</v>
      </c>
      <c r="B165" s="706">
        <v>0</v>
      </c>
      <c r="C165" s="706">
        <v>0.69599999999999995</v>
      </c>
      <c r="D165" s="707">
        <v>0.69599999999999995</v>
      </c>
      <c r="E165" s="708" t="s">
        <v>330</v>
      </c>
      <c r="F165" s="706">
        <v>0</v>
      </c>
      <c r="G165" s="707">
        <v>0</v>
      </c>
      <c r="H165" s="709">
        <v>0</v>
      </c>
      <c r="I165" s="706">
        <v>0.66737999999999997</v>
      </c>
      <c r="J165" s="707">
        <v>0.66737999999999997</v>
      </c>
      <c r="K165" s="710" t="s">
        <v>330</v>
      </c>
    </row>
    <row r="166" spans="1:11" ht="14.4" customHeight="1" thickBot="1" x14ac:dyDescent="0.35">
      <c r="A166" s="723" t="s">
        <v>488</v>
      </c>
      <c r="B166" s="701">
        <v>0</v>
      </c>
      <c r="C166" s="701">
        <v>0.69599999999999995</v>
      </c>
      <c r="D166" s="702">
        <v>0.69599999999999995</v>
      </c>
      <c r="E166" s="711" t="s">
        <v>330</v>
      </c>
      <c r="F166" s="701">
        <v>0</v>
      </c>
      <c r="G166" s="702">
        <v>0</v>
      </c>
      <c r="H166" s="704">
        <v>0</v>
      </c>
      <c r="I166" s="701">
        <v>0.66737999999999997</v>
      </c>
      <c r="J166" s="702">
        <v>0.66737999999999997</v>
      </c>
      <c r="K166" s="712" t="s">
        <v>330</v>
      </c>
    </row>
    <row r="167" spans="1:11" ht="14.4" customHeight="1" thickBot="1" x14ac:dyDescent="0.35">
      <c r="A167" s="719" t="s">
        <v>489</v>
      </c>
      <c r="B167" s="701">
        <v>153023.28827073</v>
      </c>
      <c r="C167" s="701">
        <v>143414.19691</v>
      </c>
      <c r="D167" s="702">
        <v>-9609.0913607296807</v>
      </c>
      <c r="E167" s="703">
        <v>0.93720503938099997</v>
      </c>
      <c r="F167" s="701">
        <v>160420.39160985799</v>
      </c>
      <c r="G167" s="702">
        <v>160420.39160985799</v>
      </c>
      <c r="H167" s="704">
        <v>9819.3381000000008</v>
      </c>
      <c r="I167" s="701">
        <v>145838.03708000001</v>
      </c>
      <c r="J167" s="702">
        <v>-14582.354529858099</v>
      </c>
      <c r="K167" s="705">
        <v>0.90909912148000005</v>
      </c>
    </row>
    <row r="168" spans="1:11" ht="14.4" customHeight="1" thickBot="1" x14ac:dyDescent="0.35">
      <c r="A168" s="720" t="s">
        <v>490</v>
      </c>
      <c r="B168" s="701">
        <v>152952.916717257</v>
      </c>
      <c r="C168" s="701">
        <v>143411.41222999999</v>
      </c>
      <c r="D168" s="702">
        <v>-9541.5044872571598</v>
      </c>
      <c r="E168" s="703">
        <v>0.93761802852700005</v>
      </c>
      <c r="F168" s="701">
        <v>160417.82351284401</v>
      </c>
      <c r="G168" s="702">
        <v>160417.82351284401</v>
      </c>
      <c r="H168" s="704">
        <v>9751.9774099999995</v>
      </c>
      <c r="I168" s="701">
        <v>145656.7101</v>
      </c>
      <c r="J168" s="702">
        <v>-14761.113412844001</v>
      </c>
      <c r="K168" s="705">
        <v>0.90798333321299995</v>
      </c>
    </row>
    <row r="169" spans="1:11" ht="14.4" customHeight="1" thickBot="1" x14ac:dyDescent="0.35">
      <c r="A169" s="721" t="s">
        <v>491</v>
      </c>
      <c r="B169" s="701">
        <v>152952.916717257</v>
      </c>
      <c r="C169" s="701">
        <v>143411.41222999999</v>
      </c>
      <c r="D169" s="702">
        <v>-9541.5044872571598</v>
      </c>
      <c r="E169" s="703">
        <v>0.93761802852700005</v>
      </c>
      <c r="F169" s="701">
        <v>160417.82351284401</v>
      </c>
      <c r="G169" s="702">
        <v>160417.82351284401</v>
      </c>
      <c r="H169" s="704">
        <v>9751.9774099999995</v>
      </c>
      <c r="I169" s="701">
        <v>145656.7101</v>
      </c>
      <c r="J169" s="702">
        <v>-14761.113412844001</v>
      </c>
      <c r="K169" s="705">
        <v>0.90798333321299995</v>
      </c>
    </row>
    <row r="170" spans="1:11" ht="14.4" customHeight="1" thickBot="1" x14ac:dyDescent="0.35">
      <c r="A170" s="722" t="s">
        <v>492</v>
      </c>
      <c r="B170" s="706">
        <v>41.459090211037001</v>
      </c>
      <c r="C170" s="706">
        <v>18.591139999999999</v>
      </c>
      <c r="D170" s="707">
        <v>-22.867950211037002</v>
      </c>
      <c r="E170" s="713">
        <v>0.448421321002</v>
      </c>
      <c r="F170" s="706">
        <v>20</v>
      </c>
      <c r="G170" s="707">
        <v>20</v>
      </c>
      <c r="H170" s="709">
        <v>0</v>
      </c>
      <c r="I170" s="706">
        <v>65.507210000000001</v>
      </c>
      <c r="J170" s="707">
        <v>45.507210000000001</v>
      </c>
      <c r="K170" s="714">
        <v>3.2753605000000001</v>
      </c>
    </row>
    <row r="171" spans="1:11" ht="14.4" customHeight="1" thickBot="1" x14ac:dyDescent="0.35">
      <c r="A171" s="723" t="s">
        <v>493</v>
      </c>
      <c r="B171" s="701">
        <v>6.4351256075769996</v>
      </c>
      <c r="C171" s="701">
        <v>10.056050000000001</v>
      </c>
      <c r="D171" s="702">
        <v>3.6209243924229999</v>
      </c>
      <c r="E171" s="703">
        <v>1.562681230053</v>
      </c>
      <c r="F171" s="701">
        <v>10</v>
      </c>
      <c r="G171" s="702">
        <v>10</v>
      </c>
      <c r="H171" s="704">
        <v>0</v>
      </c>
      <c r="I171" s="701">
        <v>64.412369999999996</v>
      </c>
      <c r="J171" s="702">
        <v>54.412370000000003</v>
      </c>
      <c r="K171" s="705">
        <v>6.4412370000000001</v>
      </c>
    </row>
    <row r="172" spans="1:11" ht="14.4" customHeight="1" thickBot="1" x14ac:dyDescent="0.35">
      <c r="A172" s="723" t="s">
        <v>494</v>
      </c>
      <c r="B172" s="701">
        <v>35.023964603460001</v>
      </c>
      <c r="C172" s="701">
        <v>8.5350900000000003</v>
      </c>
      <c r="D172" s="702">
        <v>-26.488874603460001</v>
      </c>
      <c r="E172" s="703">
        <v>0.243692857066</v>
      </c>
      <c r="F172" s="701">
        <v>10</v>
      </c>
      <c r="G172" s="702">
        <v>10</v>
      </c>
      <c r="H172" s="704">
        <v>0</v>
      </c>
      <c r="I172" s="701">
        <v>1.09484</v>
      </c>
      <c r="J172" s="702">
        <v>-8.9051600000000004</v>
      </c>
      <c r="K172" s="705">
        <v>0.109484</v>
      </c>
    </row>
    <row r="173" spans="1:11" ht="14.4" customHeight="1" thickBot="1" x14ac:dyDescent="0.35">
      <c r="A173" s="722" t="s">
        <v>495</v>
      </c>
      <c r="B173" s="706">
        <v>102.000010227403</v>
      </c>
      <c r="C173" s="706">
        <v>125.91373</v>
      </c>
      <c r="D173" s="707">
        <v>23.913719772596998</v>
      </c>
      <c r="E173" s="713">
        <v>1.2344482095560001</v>
      </c>
      <c r="F173" s="706">
        <v>136</v>
      </c>
      <c r="G173" s="707">
        <v>136</v>
      </c>
      <c r="H173" s="709">
        <v>0</v>
      </c>
      <c r="I173" s="706">
        <v>154.34031999999999</v>
      </c>
      <c r="J173" s="707">
        <v>18.340319999999998</v>
      </c>
      <c r="K173" s="714">
        <v>1.134855294117</v>
      </c>
    </row>
    <row r="174" spans="1:11" ht="14.4" customHeight="1" thickBot="1" x14ac:dyDescent="0.35">
      <c r="A174" s="723" t="s">
        <v>496</v>
      </c>
      <c r="B174" s="701">
        <v>102.000010227403</v>
      </c>
      <c r="C174" s="701">
        <v>122.40133</v>
      </c>
      <c r="D174" s="702">
        <v>20.401319772596999</v>
      </c>
      <c r="E174" s="703">
        <v>1.2000129188919999</v>
      </c>
      <c r="F174" s="701">
        <v>136</v>
      </c>
      <c r="G174" s="702">
        <v>136</v>
      </c>
      <c r="H174" s="704">
        <v>0</v>
      </c>
      <c r="I174" s="701">
        <v>154.34031999999999</v>
      </c>
      <c r="J174" s="702">
        <v>18.340319999999998</v>
      </c>
      <c r="K174" s="705">
        <v>1.134855294117</v>
      </c>
    </row>
    <row r="175" spans="1:11" ht="14.4" customHeight="1" thickBot="1" x14ac:dyDescent="0.35">
      <c r="A175" s="723" t="s">
        <v>497</v>
      </c>
      <c r="B175" s="701">
        <v>0</v>
      </c>
      <c r="C175" s="701">
        <v>3.5124</v>
      </c>
      <c r="D175" s="702">
        <v>3.5124</v>
      </c>
      <c r="E175" s="711" t="s">
        <v>330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12" t="s">
        <v>330</v>
      </c>
    </row>
    <row r="176" spans="1:11" ht="14.4" customHeight="1" thickBot="1" x14ac:dyDescent="0.35">
      <c r="A176" s="722" t="s">
        <v>498</v>
      </c>
      <c r="B176" s="706">
        <v>3968.4426927315399</v>
      </c>
      <c r="C176" s="706">
        <v>4170.3316500000001</v>
      </c>
      <c r="D176" s="707">
        <v>201.888957268463</v>
      </c>
      <c r="E176" s="713">
        <v>1.050873597756</v>
      </c>
      <c r="F176" s="706">
        <v>4309.8235128439801</v>
      </c>
      <c r="G176" s="707">
        <v>4309.8235128439801</v>
      </c>
      <c r="H176" s="709">
        <v>178.06363999999999</v>
      </c>
      <c r="I176" s="706">
        <v>3543.0655499999998</v>
      </c>
      <c r="J176" s="707">
        <v>-766.75796284397802</v>
      </c>
      <c r="K176" s="714">
        <v>0.82209063536799998</v>
      </c>
    </row>
    <row r="177" spans="1:11" ht="14.4" customHeight="1" thickBot="1" x14ac:dyDescent="0.35">
      <c r="A177" s="723" t="s">
        <v>499</v>
      </c>
      <c r="B177" s="701">
        <v>0.442294865506</v>
      </c>
      <c r="C177" s="701">
        <v>0.50083999999999995</v>
      </c>
      <c r="D177" s="702">
        <v>5.8545134493000001E-2</v>
      </c>
      <c r="E177" s="703">
        <v>1.132366751368</v>
      </c>
      <c r="F177" s="701">
        <v>0</v>
      </c>
      <c r="G177" s="702">
        <v>0</v>
      </c>
      <c r="H177" s="704">
        <v>0</v>
      </c>
      <c r="I177" s="701">
        <v>6.9933699999999996</v>
      </c>
      <c r="J177" s="702">
        <v>6.9933699999999996</v>
      </c>
      <c r="K177" s="712" t="s">
        <v>330</v>
      </c>
    </row>
    <row r="178" spans="1:11" ht="14.4" customHeight="1" thickBot="1" x14ac:dyDescent="0.35">
      <c r="A178" s="723" t="s">
        <v>500</v>
      </c>
      <c r="B178" s="701">
        <v>3900.0003910477599</v>
      </c>
      <c r="C178" s="701">
        <v>3944.3210899999999</v>
      </c>
      <c r="D178" s="702">
        <v>44.320698952237002</v>
      </c>
      <c r="E178" s="703">
        <v>1.0113642806430001</v>
      </c>
      <c r="F178" s="701">
        <v>4218.8235128439801</v>
      </c>
      <c r="G178" s="702">
        <v>4218.8235128439801</v>
      </c>
      <c r="H178" s="704">
        <v>178.06363999999999</v>
      </c>
      <c r="I178" s="701">
        <v>3403.25153</v>
      </c>
      <c r="J178" s="702">
        <v>-815.57198284397805</v>
      </c>
      <c r="K178" s="705">
        <v>0.80668260230300004</v>
      </c>
    </row>
    <row r="179" spans="1:11" ht="14.4" customHeight="1" thickBot="1" x14ac:dyDescent="0.35">
      <c r="A179" s="723" t="s">
        <v>501</v>
      </c>
      <c r="B179" s="701">
        <v>68.000006818268005</v>
      </c>
      <c r="C179" s="701">
        <v>225.50971999999999</v>
      </c>
      <c r="D179" s="702">
        <v>157.509713181731</v>
      </c>
      <c r="E179" s="703">
        <v>3.316319079241</v>
      </c>
      <c r="F179" s="701">
        <v>91</v>
      </c>
      <c r="G179" s="702">
        <v>91</v>
      </c>
      <c r="H179" s="704">
        <v>0</v>
      </c>
      <c r="I179" s="701">
        <v>132.82065</v>
      </c>
      <c r="J179" s="702">
        <v>41.820650000000001</v>
      </c>
      <c r="K179" s="705">
        <v>1.459567582417</v>
      </c>
    </row>
    <row r="180" spans="1:11" ht="14.4" customHeight="1" thickBot="1" x14ac:dyDescent="0.35">
      <c r="A180" s="722" t="s">
        <v>502</v>
      </c>
      <c r="B180" s="706">
        <v>148841.01492408701</v>
      </c>
      <c r="C180" s="706">
        <v>134318.71333999999</v>
      </c>
      <c r="D180" s="707">
        <v>-14522.301584087199</v>
      </c>
      <c r="E180" s="713">
        <v>0.90243078098100005</v>
      </c>
      <c r="F180" s="706">
        <v>155952</v>
      </c>
      <c r="G180" s="707">
        <v>155952</v>
      </c>
      <c r="H180" s="709">
        <v>9583.6097699999991</v>
      </c>
      <c r="I180" s="706">
        <v>139104.69135000001</v>
      </c>
      <c r="J180" s="707">
        <v>-16847.308649999999</v>
      </c>
      <c r="K180" s="714">
        <v>0.89197119209700004</v>
      </c>
    </row>
    <row r="181" spans="1:11" ht="14.4" customHeight="1" thickBot="1" x14ac:dyDescent="0.35">
      <c r="A181" s="723" t="s">
        <v>503</v>
      </c>
      <c r="B181" s="701">
        <v>73893.007409151905</v>
      </c>
      <c r="C181" s="701">
        <v>62051.035159999999</v>
      </c>
      <c r="D181" s="702">
        <v>-11841.972249151901</v>
      </c>
      <c r="E181" s="703">
        <v>0.83974163910199995</v>
      </c>
      <c r="F181" s="701">
        <v>76196</v>
      </c>
      <c r="G181" s="702">
        <v>76196</v>
      </c>
      <c r="H181" s="704">
        <v>4374.5209400000003</v>
      </c>
      <c r="I181" s="701">
        <v>61502.570570000003</v>
      </c>
      <c r="J181" s="702">
        <v>-14693.42943</v>
      </c>
      <c r="K181" s="705">
        <v>0.80716271943399998</v>
      </c>
    </row>
    <row r="182" spans="1:11" ht="14.4" customHeight="1" thickBot="1" x14ac:dyDescent="0.35">
      <c r="A182" s="723" t="s">
        <v>504</v>
      </c>
      <c r="B182" s="701">
        <v>74343.007454272796</v>
      </c>
      <c r="C182" s="701">
        <v>70423.397169999997</v>
      </c>
      <c r="D182" s="702">
        <v>-3919.6102842727901</v>
      </c>
      <c r="E182" s="703">
        <v>0.94727667848599995</v>
      </c>
      <c r="F182" s="701">
        <v>77784</v>
      </c>
      <c r="G182" s="702">
        <v>77784</v>
      </c>
      <c r="H182" s="704">
        <v>5152.8918700000004</v>
      </c>
      <c r="I182" s="701">
        <v>75465.786030000003</v>
      </c>
      <c r="J182" s="702">
        <v>-2318.2139699999798</v>
      </c>
      <c r="K182" s="705">
        <v>0.97019677607200006</v>
      </c>
    </row>
    <row r="183" spans="1:11" ht="14.4" customHeight="1" thickBot="1" x14ac:dyDescent="0.35">
      <c r="A183" s="723" t="s">
        <v>505</v>
      </c>
      <c r="B183" s="701">
        <v>282.000028275761</v>
      </c>
      <c r="C183" s="701">
        <v>662.86836000000005</v>
      </c>
      <c r="D183" s="702">
        <v>380.868331724239</v>
      </c>
      <c r="E183" s="703">
        <v>2.3505967855850001</v>
      </c>
      <c r="F183" s="701">
        <v>674</v>
      </c>
      <c r="G183" s="702">
        <v>674</v>
      </c>
      <c r="H183" s="704">
        <v>18.732320000000001</v>
      </c>
      <c r="I183" s="701">
        <v>780.79673000000003</v>
      </c>
      <c r="J183" s="702">
        <v>106.79673</v>
      </c>
      <c r="K183" s="705">
        <v>1.158452121661</v>
      </c>
    </row>
    <row r="184" spans="1:11" ht="14.4" customHeight="1" thickBot="1" x14ac:dyDescent="0.35">
      <c r="A184" s="723" t="s">
        <v>506</v>
      </c>
      <c r="B184" s="701">
        <v>323.00003238677601</v>
      </c>
      <c r="C184" s="701">
        <v>1181.41265</v>
      </c>
      <c r="D184" s="702">
        <v>858.41261761322403</v>
      </c>
      <c r="E184" s="703">
        <v>3.6576239366599999</v>
      </c>
      <c r="F184" s="701">
        <v>1298</v>
      </c>
      <c r="G184" s="702">
        <v>1298</v>
      </c>
      <c r="H184" s="704">
        <v>37.464640000000003</v>
      </c>
      <c r="I184" s="701">
        <v>1355.53802</v>
      </c>
      <c r="J184" s="702">
        <v>57.538020000000003</v>
      </c>
      <c r="K184" s="705">
        <v>1.0443282126340001</v>
      </c>
    </row>
    <row r="185" spans="1:11" ht="14.4" customHeight="1" thickBot="1" x14ac:dyDescent="0.35">
      <c r="A185" s="722" t="s">
        <v>507</v>
      </c>
      <c r="B185" s="706">
        <v>0</v>
      </c>
      <c r="C185" s="706">
        <v>4777.8623699999998</v>
      </c>
      <c r="D185" s="707">
        <v>4777.8623699999998</v>
      </c>
      <c r="E185" s="708" t="s">
        <v>330</v>
      </c>
      <c r="F185" s="706">
        <v>0</v>
      </c>
      <c r="G185" s="707">
        <v>0</v>
      </c>
      <c r="H185" s="709">
        <v>-9.6959999999999997</v>
      </c>
      <c r="I185" s="706">
        <v>2789.1056699999999</v>
      </c>
      <c r="J185" s="707">
        <v>2789.1056699999999</v>
      </c>
      <c r="K185" s="710" t="s">
        <v>330</v>
      </c>
    </row>
    <row r="186" spans="1:11" ht="14.4" customHeight="1" thickBot="1" x14ac:dyDescent="0.35">
      <c r="A186" s="723" t="s">
        <v>508</v>
      </c>
      <c r="B186" s="701">
        <v>0</v>
      </c>
      <c r="C186" s="701">
        <v>652.95761000000005</v>
      </c>
      <c r="D186" s="702">
        <v>652.95761000000005</v>
      </c>
      <c r="E186" s="711" t="s">
        <v>330</v>
      </c>
      <c r="F186" s="701">
        <v>0</v>
      </c>
      <c r="G186" s="702">
        <v>0</v>
      </c>
      <c r="H186" s="704">
        <v>0</v>
      </c>
      <c r="I186" s="701">
        <v>1986.3581899999999</v>
      </c>
      <c r="J186" s="702">
        <v>1986.3581899999999</v>
      </c>
      <c r="K186" s="712" t="s">
        <v>330</v>
      </c>
    </row>
    <row r="187" spans="1:11" ht="14.4" customHeight="1" thickBot="1" x14ac:dyDescent="0.35">
      <c r="A187" s="723" t="s">
        <v>509</v>
      </c>
      <c r="B187" s="701">
        <v>0</v>
      </c>
      <c r="C187" s="701">
        <v>4124.9047600000004</v>
      </c>
      <c r="D187" s="702">
        <v>4124.9047600000004</v>
      </c>
      <c r="E187" s="711" t="s">
        <v>330</v>
      </c>
      <c r="F187" s="701">
        <v>0</v>
      </c>
      <c r="G187" s="702">
        <v>0</v>
      </c>
      <c r="H187" s="704">
        <v>-9.6959999999999997</v>
      </c>
      <c r="I187" s="701">
        <v>802.74748</v>
      </c>
      <c r="J187" s="702">
        <v>802.74748</v>
      </c>
      <c r="K187" s="712" t="s">
        <v>330</v>
      </c>
    </row>
    <row r="188" spans="1:11" ht="14.4" customHeight="1" thickBot="1" x14ac:dyDescent="0.35">
      <c r="A188" s="720" t="s">
        <v>510</v>
      </c>
      <c r="B188" s="701">
        <v>70.37155347254</v>
      </c>
      <c r="C188" s="701">
        <v>2.7846799999999998</v>
      </c>
      <c r="D188" s="702">
        <v>-67.586873472540006</v>
      </c>
      <c r="E188" s="703">
        <v>3.9571103130999999E-2</v>
      </c>
      <c r="F188" s="701">
        <v>2.5680970141609998</v>
      </c>
      <c r="G188" s="702">
        <v>2.5680970141609998</v>
      </c>
      <c r="H188" s="704">
        <v>13.14669</v>
      </c>
      <c r="I188" s="701">
        <v>127.11297999999999</v>
      </c>
      <c r="J188" s="702">
        <v>124.544882985839</v>
      </c>
      <c r="K188" s="705">
        <v>49.49695408665</v>
      </c>
    </row>
    <row r="189" spans="1:11" ht="14.4" customHeight="1" thickBot="1" x14ac:dyDescent="0.35">
      <c r="A189" s="721" t="s">
        <v>511</v>
      </c>
      <c r="B189" s="701">
        <v>0</v>
      </c>
      <c r="C189" s="701">
        <v>0</v>
      </c>
      <c r="D189" s="702">
        <v>0</v>
      </c>
      <c r="E189" s="711" t="s">
        <v>330</v>
      </c>
      <c r="F189" s="701">
        <v>0</v>
      </c>
      <c r="G189" s="702">
        <v>0</v>
      </c>
      <c r="H189" s="704">
        <v>0.75</v>
      </c>
      <c r="I189" s="701">
        <v>51.28884</v>
      </c>
      <c r="J189" s="702">
        <v>51.28884</v>
      </c>
      <c r="K189" s="712" t="s">
        <v>352</v>
      </c>
    </row>
    <row r="190" spans="1:11" ht="14.4" customHeight="1" thickBot="1" x14ac:dyDescent="0.35">
      <c r="A190" s="722" t="s">
        <v>512</v>
      </c>
      <c r="B190" s="706">
        <v>0</v>
      </c>
      <c r="C190" s="706">
        <v>0</v>
      </c>
      <c r="D190" s="707">
        <v>0</v>
      </c>
      <c r="E190" s="708" t="s">
        <v>330</v>
      </c>
      <c r="F190" s="706">
        <v>0</v>
      </c>
      <c r="G190" s="707">
        <v>0</v>
      </c>
      <c r="H190" s="709">
        <v>0</v>
      </c>
      <c r="I190" s="706">
        <v>4.0388400000000004</v>
      </c>
      <c r="J190" s="707">
        <v>4.0388400000000004</v>
      </c>
      <c r="K190" s="710" t="s">
        <v>352</v>
      </c>
    </row>
    <row r="191" spans="1:11" ht="14.4" customHeight="1" thickBot="1" x14ac:dyDescent="0.35">
      <c r="A191" s="723" t="s">
        <v>513</v>
      </c>
      <c r="B191" s="701">
        <v>0</v>
      </c>
      <c r="C191" s="701">
        <v>0</v>
      </c>
      <c r="D191" s="702">
        <v>0</v>
      </c>
      <c r="E191" s="711" t="s">
        <v>330</v>
      </c>
      <c r="F191" s="701">
        <v>0</v>
      </c>
      <c r="G191" s="702">
        <v>0</v>
      </c>
      <c r="H191" s="704">
        <v>0</v>
      </c>
      <c r="I191" s="701">
        <v>4.0388400000000004</v>
      </c>
      <c r="J191" s="702">
        <v>4.0388400000000004</v>
      </c>
      <c r="K191" s="712" t="s">
        <v>352</v>
      </c>
    </row>
    <row r="192" spans="1:11" ht="14.4" customHeight="1" thickBot="1" x14ac:dyDescent="0.35">
      <c r="A192" s="722" t="s">
        <v>514</v>
      </c>
      <c r="B192" s="706">
        <v>0</v>
      </c>
      <c r="C192" s="706">
        <v>0</v>
      </c>
      <c r="D192" s="707">
        <v>0</v>
      </c>
      <c r="E192" s="713">
        <v>1</v>
      </c>
      <c r="F192" s="706">
        <v>0</v>
      </c>
      <c r="G192" s="707">
        <v>0</v>
      </c>
      <c r="H192" s="709">
        <v>0.75</v>
      </c>
      <c r="I192" s="706">
        <v>47.25</v>
      </c>
      <c r="J192" s="707">
        <v>47.25</v>
      </c>
      <c r="K192" s="710" t="s">
        <v>352</v>
      </c>
    </row>
    <row r="193" spans="1:11" ht="14.4" customHeight="1" thickBot="1" x14ac:dyDescent="0.35">
      <c r="A193" s="723" t="s">
        <v>515</v>
      </c>
      <c r="B193" s="701">
        <v>0</v>
      </c>
      <c r="C193" s="701">
        <v>0</v>
      </c>
      <c r="D193" s="702">
        <v>0</v>
      </c>
      <c r="E193" s="703">
        <v>1</v>
      </c>
      <c r="F193" s="701">
        <v>0</v>
      </c>
      <c r="G193" s="702">
        <v>0</v>
      </c>
      <c r="H193" s="704">
        <v>0.75</v>
      </c>
      <c r="I193" s="701">
        <v>47.25</v>
      </c>
      <c r="J193" s="702">
        <v>47.25</v>
      </c>
      <c r="K193" s="712" t="s">
        <v>352</v>
      </c>
    </row>
    <row r="194" spans="1:11" ht="14.4" customHeight="1" thickBot="1" x14ac:dyDescent="0.35">
      <c r="A194" s="726" t="s">
        <v>516</v>
      </c>
      <c r="B194" s="706">
        <v>70.37155347254</v>
      </c>
      <c r="C194" s="706">
        <v>2.7846799999999998</v>
      </c>
      <c r="D194" s="707">
        <v>-67.586873472540006</v>
      </c>
      <c r="E194" s="713">
        <v>3.9571103130999999E-2</v>
      </c>
      <c r="F194" s="706">
        <v>2.5680970141609998</v>
      </c>
      <c r="G194" s="707">
        <v>2.5680970141609998</v>
      </c>
      <c r="H194" s="709">
        <v>12.39669</v>
      </c>
      <c r="I194" s="706">
        <v>75.82414</v>
      </c>
      <c r="J194" s="707">
        <v>73.256042985837993</v>
      </c>
      <c r="K194" s="714">
        <v>29.525418853682002</v>
      </c>
    </row>
    <row r="195" spans="1:11" ht="14.4" customHeight="1" thickBot="1" x14ac:dyDescent="0.35">
      <c r="A195" s="722" t="s">
        <v>517</v>
      </c>
      <c r="B195" s="706">
        <v>0</v>
      </c>
      <c r="C195" s="706">
        <v>-4.6000000000000001E-4</v>
      </c>
      <c r="D195" s="707">
        <v>-4.6000000000000001E-4</v>
      </c>
      <c r="E195" s="708" t="s">
        <v>330</v>
      </c>
      <c r="F195" s="706">
        <v>0</v>
      </c>
      <c r="G195" s="707">
        <v>0</v>
      </c>
      <c r="H195" s="709">
        <v>0</v>
      </c>
      <c r="I195" s="706">
        <v>-2.7105054312137599E-20</v>
      </c>
      <c r="J195" s="707">
        <v>-2.7105054312137599E-20</v>
      </c>
      <c r="K195" s="710" t="s">
        <v>330</v>
      </c>
    </row>
    <row r="196" spans="1:11" ht="14.4" customHeight="1" thickBot="1" x14ac:dyDescent="0.35">
      <c r="A196" s="723" t="s">
        <v>518</v>
      </c>
      <c r="B196" s="701">
        <v>0</v>
      </c>
      <c r="C196" s="701">
        <v>-4.6000000000000001E-4</v>
      </c>
      <c r="D196" s="702">
        <v>-4.6000000000000001E-4</v>
      </c>
      <c r="E196" s="711" t="s">
        <v>330</v>
      </c>
      <c r="F196" s="701">
        <v>0</v>
      </c>
      <c r="G196" s="702">
        <v>0</v>
      </c>
      <c r="H196" s="704">
        <v>0</v>
      </c>
      <c r="I196" s="701">
        <v>-2.7105054312137599E-20</v>
      </c>
      <c r="J196" s="702">
        <v>-2.7105054312137599E-20</v>
      </c>
      <c r="K196" s="712" t="s">
        <v>330</v>
      </c>
    </row>
    <row r="197" spans="1:11" ht="14.4" customHeight="1" thickBot="1" x14ac:dyDescent="0.35">
      <c r="A197" s="722" t="s">
        <v>519</v>
      </c>
      <c r="B197" s="706">
        <v>70.37155347254</v>
      </c>
      <c r="C197" s="706">
        <v>2.7851400000000002</v>
      </c>
      <c r="D197" s="707">
        <v>-67.586413472540002</v>
      </c>
      <c r="E197" s="713">
        <v>3.9577639863000003E-2</v>
      </c>
      <c r="F197" s="706">
        <v>2.5680970141609998</v>
      </c>
      <c r="G197" s="707">
        <v>2.5680970141609998</v>
      </c>
      <c r="H197" s="709">
        <v>12.39669</v>
      </c>
      <c r="I197" s="706">
        <v>75.82414</v>
      </c>
      <c r="J197" s="707">
        <v>73.256042985837993</v>
      </c>
      <c r="K197" s="714">
        <v>29.525418853682002</v>
      </c>
    </row>
    <row r="198" spans="1:11" ht="14.4" customHeight="1" thickBot="1" x14ac:dyDescent="0.35">
      <c r="A198" s="723" t="s">
        <v>520</v>
      </c>
      <c r="B198" s="701">
        <v>0.13609725854499999</v>
      </c>
      <c r="C198" s="701">
        <v>0</v>
      </c>
      <c r="D198" s="702">
        <v>-0.13609725854499999</v>
      </c>
      <c r="E198" s="703">
        <v>0</v>
      </c>
      <c r="F198" s="701">
        <v>0</v>
      </c>
      <c r="G198" s="702">
        <v>0</v>
      </c>
      <c r="H198" s="704">
        <v>0</v>
      </c>
      <c r="I198" s="701">
        <v>0</v>
      </c>
      <c r="J198" s="702">
        <v>0</v>
      </c>
      <c r="K198" s="705">
        <v>12</v>
      </c>
    </row>
    <row r="199" spans="1:11" ht="14.4" customHeight="1" thickBot="1" x14ac:dyDescent="0.35">
      <c r="A199" s="723" t="s">
        <v>521</v>
      </c>
      <c r="B199" s="701">
        <v>0</v>
      </c>
      <c r="C199" s="701">
        <v>0</v>
      </c>
      <c r="D199" s="702">
        <v>0</v>
      </c>
      <c r="E199" s="703">
        <v>1</v>
      </c>
      <c r="F199" s="701">
        <v>0</v>
      </c>
      <c r="G199" s="702">
        <v>0</v>
      </c>
      <c r="H199" s="704">
        <v>0</v>
      </c>
      <c r="I199" s="701">
        <v>41.32</v>
      </c>
      <c r="J199" s="702">
        <v>41.32</v>
      </c>
      <c r="K199" s="712" t="s">
        <v>352</v>
      </c>
    </row>
    <row r="200" spans="1:11" ht="14.4" customHeight="1" thickBot="1" x14ac:dyDescent="0.35">
      <c r="A200" s="723" t="s">
        <v>522</v>
      </c>
      <c r="B200" s="701">
        <v>70.235456213993999</v>
      </c>
      <c r="C200" s="701">
        <v>2.7851400000000002</v>
      </c>
      <c r="D200" s="702">
        <v>-67.450316213994</v>
      </c>
      <c r="E200" s="703">
        <v>3.9654330591999999E-2</v>
      </c>
      <c r="F200" s="701">
        <v>2.5680970141609998</v>
      </c>
      <c r="G200" s="702">
        <v>2.5680970141609998</v>
      </c>
      <c r="H200" s="704">
        <v>12.39669</v>
      </c>
      <c r="I200" s="701">
        <v>34.50414</v>
      </c>
      <c r="J200" s="702">
        <v>31.936042985838</v>
      </c>
      <c r="K200" s="705">
        <v>13.435684014168</v>
      </c>
    </row>
    <row r="201" spans="1:11" ht="14.4" customHeight="1" thickBot="1" x14ac:dyDescent="0.35">
      <c r="A201" s="720" t="s">
        <v>523</v>
      </c>
      <c r="B201" s="701">
        <v>0</v>
      </c>
      <c r="C201" s="701">
        <v>0</v>
      </c>
      <c r="D201" s="702">
        <v>0</v>
      </c>
      <c r="E201" s="703">
        <v>1</v>
      </c>
      <c r="F201" s="701">
        <v>0</v>
      </c>
      <c r="G201" s="702">
        <v>0</v>
      </c>
      <c r="H201" s="704">
        <v>54.213999999999999</v>
      </c>
      <c r="I201" s="701">
        <v>54.213999999999999</v>
      </c>
      <c r="J201" s="702">
        <v>54.213999999999999</v>
      </c>
      <c r="K201" s="712" t="s">
        <v>352</v>
      </c>
    </row>
    <row r="202" spans="1:11" ht="14.4" customHeight="1" thickBot="1" x14ac:dyDescent="0.35">
      <c r="A202" s="726" t="s">
        <v>524</v>
      </c>
      <c r="B202" s="706">
        <v>0</v>
      </c>
      <c r="C202" s="706">
        <v>0</v>
      </c>
      <c r="D202" s="707">
        <v>0</v>
      </c>
      <c r="E202" s="713">
        <v>1</v>
      </c>
      <c r="F202" s="706">
        <v>0</v>
      </c>
      <c r="G202" s="707">
        <v>0</v>
      </c>
      <c r="H202" s="709">
        <v>54.213999999999999</v>
      </c>
      <c r="I202" s="706">
        <v>54.213999999999999</v>
      </c>
      <c r="J202" s="707">
        <v>54.213999999999999</v>
      </c>
      <c r="K202" s="710" t="s">
        <v>352</v>
      </c>
    </row>
    <row r="203" spans="1:11" ht="14.4" customHeight="1" thickBot="1" x14ac:dyDescent="0.35">
      <c r="A203" s="722" t="s">
        <v>525</v>
      </c>
      <c r="B203" s="706">
        <v>0</v>
      </c>
      <c r="C203" s="706">
        <v>0</v>
      </c>
      <c r="D203" s="707">
        <v>0</v>
      </c>
      <c r="E203" s="713">
        <v>1</v>
      </c>
      <c r="F203" s="706">
        <v>0</v>
      </c>
      <c r="G203" s="707">
        <v>0</v>
      </c>
      <c r="H203" s="709">
        <v>54.213999999999999</v>
      </c>
      <c r="I203" s="706">
        <v>54.213999999999999</v>
      </c>
      <c r="J203" s="707">
        <v>54.213999999999999</v>
      </c>
      <c r="K203" s="710" t="s">
        <v>352</v>
      </c>
    </row>
    <row r="204" spans="1:11" ht="14.4" customHeight="1" thickBot="1" x14ac:dyDescent="0.35">
      <c r="A204" s="723" t="s">
        <v>526</v>
      </c>
      <c r="B204" s="701">
        <v>0</v>
      </c>
      <c r="C204" s="701">
        <v>0</v>
      </c>
      <c r="D204" s="702">
        <v>0</v>
      </c>
      <c r="E204" s="703">
        <v>1</v>
      </c>
      <c r="F204" s="701">
        <v>0</v>
      </c>
      <c r="G204" s="702">
        <v>0</v>
      </c>
      <c r="H204" s="704">
        <v>54.213999999999999</v>
      </c>
      <c r="I204" s="701">
        <v>54.213999999999999</v>
      </c>
      <c r="J204" s="702">
        <v>54.213999999999999</v>
      </c>
      <c r="K204" s="712" t="s">
        <v>352</v>
      </c>
    </row>
    <row r="205" spans="1:11" ht="14.4" customHeight="1" thickBot="1" x14ac:dyDescent="0.35">
      <c r="A205" s="719" t="s">
        <v>527</v>
      </c>
      <c r="B205" s="701">
        <v>4293.5543341341399</v>
      </c>
      <c r="C205" s="701">
        <v>4271.8333599999996</v>
      </c>
      <c r="D205" s="702">
        <v>-21.720974134142999</v>
      </c>
      <c r="E205" s="703">
        <v>0.99494102730599998</v>
      </c>
      <c r="F205" s="701">
        <v>4383.2781805755603</v>
      </c>
      <c r="G205" s="702">
        <v>4383.2781805755603</v>
      </c>
      <c r="H205" s="704">
        <v>467.90336000000002</v>
      </c>
      <c r="I205" s="701">
        <v>4880.0303100000001</v>
      </c>
      <c r="J205" s="702">
        <v>496.75212942444398</v>
      </c>
      <c r="K205" s="705">
        <v>1.1133289079449999</v>
      </c>
    </row>
    <row r="206" spans="1:11" ht="14.4" customHeight="1" thickBot="1" x14ac:dyDescent="0.35">
      <c r="A206" s="724" t="s">
        <v>528</v>
      </c>
      <c r="B206" s="706">
        <v>4293.5543341341399</v>
      </c>
      <c r="C206" s="706">
        <v>4271.8333599999996</v>
      </c>
      <c r="D206" s="707">
        <v>-21.720974134142999</v>
      </c>
      <c r="E206" s="713">
        <v>0.99494102730599998</v>
      </c>
      <c r="F206" s="706">
        <v>4383.2781805755603</v>
      </c>
      <c r="G206" s="707">
        <v>4383.2781805755603</v>
      </c>
      <c r="H206" s="709">
        <v>467.90336000000002</v>
      </c>
      <c r="I206" s="706">
        <v>4880.0303100000001</v>
      </c>
      <c r="J206" s="707">
        <v>496.75212942444398</v>
      </c>
      <c r="K206" s="714">
        <v>1.1133289079449999</v>
      </c>
    </row>
    <row r="207" spans="1:11" ht="14.4" customHeight="1" thickBot="1" x14ac:dyDescent="0.35">
      <c r="A207" s="726" t="s">
        <v>54</v>
      </c>
      <c r="B207" s="706">
        <v>4293.5543341341399</v>
      </c>
      <c r="C207" s="706">
        <v>4271.8333599999996</v>
      </c>
      <c r="D207" s="707">
        <v>-21.720974134142999</v>
      </c>
      <c r="E207" s="713">
        <v>0.99494102730599998</v>
      </c>
      <c r="F207" s="706">
        <v>4383.2781805755603</v>
      </c>
      <c r="G207" s="707">
        <v>4383.2781805755603</v>
      </c>
      <c r="H207" s="709">
        <v>467.90336000000002</v>
      </c>
      <c r="I207" s="706">
        <v>4880.0303100000001</v>
      </c>
      <c r="J207" s="707">
        <v>496.75212942444398</v>
      </c>
      <c r="K207" s="714">
        <v>1.1133289079449999</v>
      </c>
    </row>
    <row r="208" spans="1:11" ht="14.4" customHeight="1" thickBot="1" x14ac:dyDescent="0.35">
      <c r="A208" s="725" t="s">
        <v>529</v>
      </c>
      <c r="B208" s="701">
        <v>0</v>
      </c>
      <c r="C208" s="701">
        <v>0</v>
      </c>
      <c r="D208" s="702">
        <v>0</v>
      </c>
      <c r="E208" s="703">
        <v>1</v>
      </c>
      <c r="F208" s="701">
        <v>32.276886528835</v>
      </c>
      <c r="G208" s="702">
        <v>32.276886528835</v>
      </c>
      <c r="H208" s="704">
        <v>0.32188</v>
      </c>
      <c r="I208" s="701">
        <v>19.731729999999999</v>
      </c>
      <c r="J208" s="702">
        <v>-12.545156528834999</v>
      </c>
      <c r="K208" s="705">
        <v>0.61132693149799999</v>
      </c>
    </row>
    <row r="209" spans="1:11" ht="14.4" customHeight="1" thickBot="1" x14ac:dyDescent="0.35">
      <c r="A209" s="723" t="s">
        <v>530</v>
      </c>
      <c r="B209" s="701">
        <v>0</v>
      </c>
      <c r="C209" s="701">
        <v>0</v>
      </c>
      <c r="D209" s="702">
        <v>0</v>
      </c>
      <c r="E209" s="703">
        <v>1</v>
      </c>
      <c r="F209" s="701">
        <v>32.276886528835</v>
      </c>
      <c r="G209" s="702">
        <v>32.276886528835</v>
      </c>
      <c r="H209" s="704">
        <v>0.32188</v>
      </c>
      <c r="I209" s="701">
        <v>19.731729999999999</v>
      </c>
      <c r="J209" s="702">
        <v>-12.545156528834999</v>
      </c>
      <c r="K209" s="705">
        <v>0.61132693149799999</v>
      </c>
    </row>
    <row r="210" spans="1:11" ht="14.4" customHeight="1" thickBot="1" x14ac:dyDescent="0.35">
      <c r="A210" s="722" t="s">
        <v>531</v>
      </c>
      <c r="B210" s="706">
        <v>145.73469848940499</v>
      </c>
      <c r="C210" s="706">
        <v>134.78399999999999</v>
      </c>
      <c r="D210" s="707">
        <v>-10.950698489403999</v>
      </c>
      <c r="E210" s="713">
        <v>0.92485867399499999</v>
      </c>
      <c r="F210" s="706">
        <v>145.59898491791299</v>
      </c>
      <c r="G210" s="707">
        <v>145.59898491791299</v>
      </c>
      <c r="H210" s="709">
        <v>11.422000000000001</v>
      </c>
      <c r="I210" s="706">
        <v>136.00800000000001</v>
      </c>
      <c r="J210" s="707">
        <v>-9.5909849179129996</v>
      </c>
      <c r="K210" s="714">
        <v>0.93412739159299996</v>
      </c>
    </row>
    <row r="211" spans="1:11" ht="14.4" customHeight="1" thickBot="1" x14ac:dyDescent="0.35">
      <c r="A211" s="723" t="s">
        <v>532</v>
      </c>
      <c r="B211" s="701">
        <v>145.73469848940499</v>
      </c>
      <c r="C211" s="701">
        <v>134.78399999999999</v>
      </c>
      <c r="D211" s="702">
        <v>-10.950698489403999</v>
      </c>
      <c r="E211" s="703">
        <v>0.92485867399499999</v>
      </c>
      <c r="F211" s="701">
        <v>145.59898491791299</v>
      </c>
      <c r="G211" s="702">
        <v>145.59898491791299</v>
      </c>
      <c r="H211" s="704">
        <v>11.422000000000001</v>
      </c>
      <c r="I211" s="701">
        <v>136.00800000000001</v>
      </c>
      <c r="J211" s="702">
        <v>-9.5909849179129996</v>
      </c>
      <c r="K211" s="705">
        <v>0.93412739159299996</v>
      </c>
    </row>
    <row r="212" spans="1:11" ht="14.4" customHeight="1" thickBot="1" x14ac:dyDescent="0.35">
      <c r="A212" s="722" t="s">
        <v>533</v>
      </c>
      <c r="B212" s="706">
        <v>33.457926425041997</v>
      </c>
      <c r="C212" s="706">
        <v>38.936300000000003</v>
      </c>
      <c r="D212" s="707">
        <v>5.4783735749569997</v>
      </c>
      <c r="E212" s="713">
        <v>1.163739184113</v>
      </c>
      <c r="F212" s="706">
        <v>44.347692157989002</v>
      </c>
      <c r="G212" s="707">
        <v>44.347692157989002</v>
      </c>
      <c r="H212" s="709">
        <v>3.3809999999999998</v>
      </c>
      <c r="I212" s="706">
        <v>53.27102</v>
      </c>
      <c r="J212" s="707">
        <v>8.92332784201</v>
      </c>
      <c r="K212" s="714">
        <v>1.201212902133</v>
      </c>
    </row>
    <row r="213" spans="1:11" ht="14.4" customHeight="1" thickBot="1" x14ac:dyDescent="0.35">
      <c r="A213" s="723" t="s">
        <v>534</v>
      </c>
      <c r="B213" s="701">
        <v>19.034722658555001</v>
      </c>
      <c r="C213" s="701">
        <v>22.2</v>
      </c>
      <c r="D213" s="702">
        <v>3.1652773414439999</v>
      </c>
      <c r="E213" s="703">
        <v>1.1662896485659999</v>
      </c>
      <c r="F213" s="701">
        <v>25.928232359102001</v>
      </c>
      <c r="G213" s="702">
        <v>25.928232359102001</v>
      </c>
      <c r="H213" s="704">
        <v>0</v>
      </c>
      <c r="I213" s="701">
        <v>10.433999999999999</v>
      </c>
      <c r="J213" s="702">
        <v>-15.494232359102</v>
      </c>
      <c r="K213" s="705">
        <v>0.40241848558999999</v>
      </c>
    </row>
    <row r="214" spans="1:11" ht="14.4" customHeight="1" thickBot="1" x14ac:dyDescent="0.35">
      <c r="A214" s="723" t="s">
        <v>535</v>
      </c>
      <c r="B214" s="701">
        <v>0</v>
      </c>
      <c r="C214" s="701">
        <v>0.6462</v>
      </c>
      <c r="D214" s="702">
        <v>0.6462</v>
      </c>
      <c r="E214" s="711" t="s">
        <v>352</v>
      </c>
      <c r="F214" s="701">
        <v>1.192953220023</v>
      </c>
      <c r="G214" s="702">
        <v>1.192953220023</v>
      </c>
      <c r="H214" s="704">
        <v>0</v>
      </c>
      <c r="I214" s="701">
        <v>18.971900000000002</v>
      </c>
      <c r="J214" s="702">
        <v>17.778946779976</v>
      </c>
      <c r="K214" s="705">
        <v>15.903305914732</v>
      </c>
    </row>
    <row r="215" spans="1:11" ht="14.4" customHeight="1" thickBot="1" x14ac:dyDescent="0.35">
      <c r="A215" s="723" t="s">
        <v>536</v>
      </c>
      <c r="B215" s="701">
        <v>14.423203766486999</v>
      </c>
      <c r="C215" s="701">
        <v>16.0901</v>
      </c>
      <c r="D215" s="702">
        <v>1.6668962335119999</v>
      </c>
      <c r="E215" s="703">
        <v>1.115570455808</v>
      </c>
      <c r="F215" s="701">
        <v>17.226506578862999</v>
      </c>
      <c r="G215" s="702">
        <v>17.226506578862999</v>
      </c>
      <c r="H215" s="704">
        <v>3.3809999999999998</v>
      </c>
      <c r="I215" s="701">
        <v>23.865120000000001</v>
      </c>
      <c r="J215" s="702">
        <v>6.6386134211360002</v>
      </c>
      <c r="K215" s="705">
        <v>1.38537200742</v>
      </c>
    </row>
    <row r="216" spans="1:11" ht="14.4" customHeight="1" thickBot="1" x14ac:dyDescent="0.35">
      <c r="A216" s="722" t="s">
        <v>537</v>
      </c>
      <c r="B216" s="706">
        <v>180.88139105739899</v>
      </c>
      <c r="C216" s="706">
        <v>171.56424999999999</v>
      </c>
      <c r="D216" s="707">
        <v>-9.3171410573980005</v>
      </c>
      <c r="E216" s="713">
        <v>0.94849032836900005</v>
      </c>
      <c r="F216" s="706">
        <v>167.879592266565</v>
      </c>
      <c r="G216" s="707">
        <v>167.879592266565</v>
      </c>
      <c r="H216" s="709">
        <v>10.551830000000001</v>
      </c>
      <c r="I216" s="706">
        <v>168.30925999999999</v>
      </c>
      <c r="J216" s="707">
        <v>0.42966773343499998</v>
      </c>
      <c r="K216" s="714">
        <v>1.0025593803720001</v>
      </c>
    </row>
    <row r="217" spans="1:11" ht="14.4" customHeight="1" thickBot="1" x14ac:dyDescent="0.35">
      <c r="A217" s="723" t="s">
        <v>538</v>
      </c>
      <c r="B217" s="701">
        <v>180.88139105739899</v>
      </c>
      <c r="C217" s="701">
        <v>171.56424999999999</v>
      </c>
      <c r="D217" s="702">
        <v>-9.3171410573980005</v>
      </c>
      <c r="E217" s="703">
        <v>0.94849032836900005</v>
      </c>
      <c r="F217" s="701">
        <v>167.879592266565</v>
      </c>
      <c r="G217" s="702">
        <v>167.879592266565</v>
      </c>
      <c r="H217" s="704">
        <v>10.551830000000001</v>
      </c>
      <c r="I217" s="701">
        <v>168.30925999999999</v>
      </c>
      <c r="J217" s="702">
        <v>0.42966773343499998</v>
      </c>
      <c r="K217" s="705">
        <v>1.0025593803720001</v>
      </c>
    </row>
    <row r="218" spans="1:11" ht="14.4" customHeight="1" thickBot="1" x14ac:dyDescent="0.35">
      <c r="A218" s="722" t="s">
        <v>539</v>
      </c>
      <c r="B218" s="706">
        <v>0</v>
      </c>
      <c r="C218" s="706">
        <v>5.7519999999999998</v>
      </c>
      <c r="D218" s="707">
        <v>5.7519999999999998</v>
      </c>
      <c r="E218" s="708" t="s">
        <v>352</v>
      </c>
      <c r="F218" s="706">
        <v>0</v>
      </c>
      <c r="G218" s="707">
        <v>0</v>
      </c>
      <c r="H218" s="709">
        <v>0.57799999999999996</v>
      </c>
      <c r="I218" s="706">
        <v>5.9459999999999997</v>
      </c>
      <c r="J218" s="707">
        <v>5.9459999999999997</v>
      </c>
      <c r="K218" s="710" t="s">
        <v>352</v>
      </c>
    </row>
    <row r="219" spans="1:11" ht="14.4" customHeight="1" thickBot="1" x14ac:dyDescent="0.35">
      <c r="A219" s="723" t="s">
        <v>540</v>
      </c>
      <c r="B219" s="701">
        <v>0</v>
      </c>
      <c r="C219" s="701">
        <v>5.7519999999999998</v>
      </c>
      <c r="D219" s="702">
        <v>5.7519999999999998</v>
      </c>
      <c r="E219" s="711" t="s">
        <v>352</v>
      </c>
      <c r="F219" s="701">
        <v>0</v>
      </c>
      <c r="G219" s="702">
        <v>0</v>
      </c>
      <c r="H219" s="704">
        <v>0.57799999999999996</v>
      </c>
      <c r="I219" s="701">
        <v>5.9459999999999997</v>
      </c>
      <c r="J219" s="702">
        <v>5.9459999999999997</v>
      </c>
      <c r="K219" s="712" t="s">
        <v>352</v>
      </c>
    </row>
    <row r="220" spans="1:11" ht="14.4" customHeight="1" thickBot="1" x14ac:dyDescent="0.35">
      <c r="A220" s="722" t="s">
        <v>541</v>
      </c>
      <c r="B220" s="706">
        <v>1232.2583289403301</v>
      </c>
      <c r="C220" s="706">
        <v>1179.00983</v>
      </c>
      <c r="D220" s="707">
        <v>-53.248498940326002</v>
      </c>
      <c r="E220" s="713">
        <v>0.956787876624</v>
      </c>
      <c r="F220" s="706">
        <v>1342.0422896436601</v>
      </c>
      <c r="G220" s="707">
        <v>1342.0422896436601</v>
      </c>
      <c r="H220" s="709">
        <v>75.888369999999995</v>
      </c>
      <c r="I220" s="706">
        <v>1376.2877900000001</v>
      </c>
      <c r="J220" s="707">
        <v>34.245500356337999</v>
      </c>
      <c r="K220" s="714">
        <v>1.025517452483</v>
      </c>
    </row>
    <row r="221" spans="1:11" ht="14.4" customHeight="1" thickBot="1" x14ac:dyDescent="0.35">
      <c r="A221" s="723" t="s">
        <v>542</v>
      </c>
      <c r="B221" s="701">
        <v>1232.2583289403301</v>
      </c>
      <c r="C221" s="701">
        <v>1179.00983</v>
      </c>
      <c r="D221" s="702">
        <v>-53.248498940326002</v>
      </c>
      <c r="E221" s="703">
        <v>0.956787876624</v>
      </c>
      <c r="F221" s="701">
        <v>1342.0422896436601</v>
      </c>
      <c r="G221" s="702">
        <v>1342.0422896436601</v>
      </c>
      <c r="H221" s="704">
        <v>75.888369999999995</v>
      </c>
      <c r="I221" s="701">
        <v>1376.2877900000001</v>
      </c>
      <c r="J221" s="702">
        <v>34.245500356337999</v>
      </c>
      <c r="K221" s="705">
        <v>1.025517452483</v>
      </c>
    </row>
    <row r="222" spans="1:11" ht="14.4" customHeight="1" thickBot="1" x14ac:dyDescent="0.35">
      <c r="A222" s="722" t="s">
        <v>543</v>
      </c>
      <c r="B222" s="706">
        <v>0</v>
      </c>
      <c r="C222" s="706">
        <v>34.898069999999997</v>
      </c>
      <c r="D222" s="707">
        <v>34.898069999999997</v>
      </c>
      <c r="E222" s="708" t="s">
        <v>352</v>
      </c>
      <c r="F222" s="706">
        <v>0</v>
      </c>
      <c r="G222" s="707">
        <v>0</v>
      </c>
      <c r="H222" s="709">
        <v>1.74014</v>
      </c>
      <c r="I222" s="706">
        <v>30.26238</v>
      </c>
      <c r="J222" s="707">
        <v>30.26238</v>
      </c>
      <c r="K222" s="710" t="s">
        <v>352</v>
      </c>
    </row>
    <row r="223" spans="1:11" ht="14.4" customHeight="1" thickBot="1" x14ac:dyDescent="0.35">
      <c r="A223" s="723" t="s">
        <v>544</v>
      </c>
      <c r="B223" s="701">
        <v>0</v>
      </c>
      <c r="C223" s="701">
        <v>34.898069999999997</v>
      </c>
      <c r="D223" s="702">
        <v>34.898069999999997</v>
      </c>
      <c r="E223" s="711" t="s">
        <v>352</v>
      </c>
      <c r="F223" s="701">
        <v>0</v>
      </c>
      <c r="G223" s="702">
        <v>0</v>
      </c>
      <c r="H223" s="704">
        <v>1.74014</v>
      </c>
      <c r="I223" s="701">
        <v>30.26238</v>
      </c>
      <c r="J223" s="702">
        <v>30.26238</v>
      </c>
      <c r="K223" s="712" t="s">
        <v>352</v>
      </c>
    </row>
    <row r="224" spans="1:11" ht="14.4" customHeight="1" thickBot="1" x14ac:dyDescent="0.35">
      <c r="A224" s="722" t="s">
        <v>545</v>
      </c>
      <c r="B224" s="706">
        <v>2701.22198922197</v>
      </c>
      <c r="C224" s="706">
        <v>2706.8889100000001</v>
      </c>
      <c r="D224" s="707">
        <v>5.6669207780289996</v>
      </c>
      <c r="E224" s="713">
        <v>1.002097910057</v>
      </c>
      <c r="F224" s="706">
        <v>2651.1327350605902</v>
      </c>
      <c r="G224" s="707">
        <v>2651.1327350605902</v>
      </c>
      <c r="H224" s="709">
        <v>364.02014000000003</v>
      </c>
      <c r="I224" s="706">
        <v>3090.2141299999998</v>
      </c>
      <c r="J224" s="707">
        <v>439.08139493941002</v>
      </c>
      <c r="K224" s="714">
        <v>1.165620298498</v>
      </c>
    </row>
    <row r="225" spans="1:11" ht="14.4" customHeight="1" thickBot="1" x14ac:dyDescent="0.35">
      <c r="A225" s="723" t="s">
        <v>546</v>
      </c>
      <c r="B225" s="701">
        <v>2701.22198922197</v>
      </c>
      <c r="C225" s="701">
        <v>2706.8889100000001</v>
      </c>
      <c r="D225" s="702">
        <v>5.6669207780289996</v>
      </c>
      <c r="E225" s="703">
        <v>1.002097910057</v>
      </c>
      <c r="F225" s="701">
        <v>2651.1327350605902</v>
      </c>
      <c r="G225" s="702">
        <v>2651.1327350605902</v>
      </c>
      <c r="H225" s="704">
        <v>364.02014000000003</v>
      </c>
      <c r="I225" s="701">
        <v>3090.2141299999998</v>
      </c>
      <c r="J225" s="702">
        <v>439.08139493941002</v>
      </c>
      <c r="K225" s="705">
        <v>1.165620298498</v>
      </c>
    </row>
    <row r="226" spans="1:11" ht="14.4" customHeight="1" thickBot="1" x14ac:dyDescent="0.35">
      <c r="A226" s="719" t="s">
        <v>547</v>
      </c>
      <c r="B226" s="701">
        <v>0</v>
      </c>
      <c r="C226" s="701">
        <v>159.22050999999999</v>
      </c>
      <c r="D226" s="702">
        <v>159.22050999999999</v>
      </c>
      <c r="E226" s="711" t="s">
        <v>352</v>
      </c>
      <c r="F226" s="701">
        <v>0</v>
      </c>
      <c r="G226" s="702">
        <v>0</v>
      </c>
      <c r="H226" s="704">
        <v>123.68989000000001</v>
      </c>
      <c r="I226" s="701">
        <v>700.52588000000003</v>
      </c>
      <c r="J226" s="702">
        <v>700.52588000000003</v>
      </c>
      <c r="K226" s="712" t="s">
        <v>352</v>
      </c>
    </row>
    <row r="227" spans="1:11" ht="14.4" customHeight="1" thickBot="1" x14ac:dyDescent="0.35">
      <c r="A227" s="724" t="s">
        <v>548</v>
      </c>
      <c r="B227" s="706">
        <v>0</v>
      </c>
      <c r="C227" s="706">
        <v>159.22050999999999</v>
      </c>
      <c r="D227" s="707">
        <v>159.22050999999999</v>
      </c>
      <c r="E227" s="708" t="s">
        <v>352</v>
      </c>
      <c r="F227" s="706">
        <v>0</v>
      </c>
      <c r="G227" s="707">
        <v>0</v>
      </c>
      <c r="H227" s="709">
        <v>123.68989000000001</v>
      </c>
      <c r="I227" s="706">
        <v>700.52588000000003</v>
      </c>
      <c r="J227" s="707">
        <v>700.52588000000003</v>
      </c>
      <c r="K227" s="710" t="s">
        <v>352</v>
      </c>
    </row>
    <row r="228" spans="1:11" ht="14.4" customHeight="1" thickBot="1" x14ac:dyDescent="0.35">
      <c r="A228" s="726" t="s">
        <v>549</v>
      </c>
      <c r="B228" s="706">
        <v>0</v>
      </c>
      <c r="C228" s="706">
        <v>159.22050999999999</v>
      </c>
      <c r="D228" s="707">
        <v>159.22050999999999</v>
      </c>
      <c r="E228" s="708" t="s">
        <v>352</v>
      </c>
      <c r="F228" s="706">
        <v>0</v>
      </c>
      <c r="G228" s="707">
        <v>0</v>
      </c>
      <c r="H228" s="709">
        <v>123.68989000000001</v>
      </c>
      <c r="I228" s="706">
        <v>700.52588000000003</v>
      </c>
      <c r="J228" s="707">
        <v>700.52588000000003</v>
      </c>
      <c r="K228" s="710" t="s">
        <v>352</v>
      </c>
    </row>
    <row r="229" spans="1:11" ht="14.4" customHeight="1" thickBot="1" x14ac:dyDescent="0.35">
      <c r="A229" s="722" t="s">
        <v>550</v>
      </c>
      <c r="B229" s="706">
        <v>0</v>
      </c>
      <c r="C229" s="706">
        <v>159.22050999999999</v>
      </c>
      <c r="D229" s="707">
        <v>159.22050999999999</v>
      </c>
      <c r="E229" s="708" t="s">
        <v>352</v>
      </c>
      <c r="F229" s="706">
        <v>0</v>
      </c>
      <c r="G229" s="707">
        <v>0</v>
      </c>
      <c r="H229" s="709">
        <v>123.68989000000001</v>
      </c>
      <c r="I229" s="706">
        <v>700.52588000000003</v>
      </c>
      <c r="J229" s="707">
        <v>700.52588000000003</v>
      </c>
      <c r="K229" s="710" t="s">
        <v>352</v>
      </c>
    </row>
    <row r="230" spans="1:11" ht="14.4" customHeight="1" thickBot="1" x14ac:dyDescent="0.35">
      <c r="A230" s="723" t="s">
        <v>551</v>
      </c>
      <c r="B230" s="701">
        <v>0</v>
      </c>
      <c r="C230" s="701">
        <v>7.6910000000000006E-2</v>
      </c>
      <c r="D230" s="702">
        <v>7.6910000000000006E-2</v>
      </c>
      <c r="E230" s="711" t="s">
        <v>352</v>
      </c>
      <c r="F230" s="701">
        <v>0</v>
      </c>
      <c r="G230" s="702">
        <v>0</v>
      </c>
      <c r="H230" s="704">
        <v>0</v>
      </c>
      <c r="I230" s="701">
        <v>0.14645</v>
      </c>
      <c r="J230" s="702">
        <v>0.14645</v>
      </c>
      <c r="K230" s="712" t="s">
        <v>352</v>
      </c>
    </row>
    <row r="231" spans="1:11" ht="14.4" customHeight="1" thickBot="1" x14ac:dyDescent="0.35">
      <c r="A231" s="723" t="s">
        <v>552</v>
      </c>
      <c r="B231" s="701">
        <v>0</v>
      </c>
      <c r="C231" s="701">
        <v>0</v>
      </c>
      <c r="D231" s="702">
        <v>0</v>
      </c>
      <c r="E231" s="703">
        <v>1</v>
      </c>
      <c r="F231" s="701">
        <v>0</v>
      </c>
      <c r="G231" s="702">
        <v>0</v>
      </c>
      <c r="H231" s="704">
        <v>17.854890000000001</v>
      </c>
      <c r="I231" s="701">
        <v>17.854890000000001</v>
      </c>
      <c r="J231" s="702">
        <v>17.854890000000001</v>
      </c>
      <c r="K231" s="712" t="s">
        <v>352</v>
      </c>
    </row>
    <row r="232" spans="1:11" ht="14.4" customHeight="1" thickBot="1" x14ac:dyDescent="0.35">
      <c r="A232" s="723" t="s">
        <v>553</v>
      </c>
      <c r="B232" s="701">
        <v>0</v>
      </c>
      <c r="C232" s="701">
        <v>159.14359999999999</v>
      </c>
      <c r="D232" s="702">
        <v>159.14359999999999</v>
      </c>
      <c r="E232" s="711" t="s">
        <v>352</v>
      </c>
      <c r="F232" s="701">
        <v>0</v>
      </c>
      <c r="G232" s="702">
        <v>0</v>
      </c>
      <c r="H232" s="704">
        <v>105.83499999999999</v>
      </c>
      <c r="I232" s="701">
        <v>682.52454</v>
      </c>
      <c r="J232" s="702">
        <v>682.52454</v>
      </c>
      <c r="K232" s="712" t="s">
        <v>352</v>
      </c>
    </row>
    <row r="233" spans="1:11" ht="14.4" customHeight="1" thickBot="1" x14ac:dyDescent="0.35">
      <c r="A233" s="727"/>
      <c r="B233" s="701">
        <v>70491.318744794</v>
      </c>
      <c r="C233" s="701">
        <v>61696.543089999999</v>
      </c>
      <c r="D233" s="702">
        <v>-8794.7756547940207</v>
      </c>
      <c r="E233" s="703">
        <v>0.87523604592100002</v>
      </c>
      <c r="F233" s="701">
        <v>76106.258951557204</v>
      </c>
      <c r="G233" s="702">
        <v>76106.258951557204</v>
      </c>
      <c r="H233" s="704">
        <v>2413.6207400000098</v>
      </c>
      <c r="I233" s="701">
        <v>58864.073550000001</v>
      </c>
      <c r="J233" s="702">
        <v>-17242.185401557199</v>
      </c>
      <c r="K233" s="705">
        <v>0.77344589473799996</v>
      </c>
    </row>
    <row r="234" spans="1:11" ht="14.4" customHeight="1" thickBot="1" x14ac:dyDescent="0.35">
      <c r="A234" s="728" t="s">
        <v>66</v>
      </c>
      <c r="B234" s="715">
        <v>70491.318744794</v>
      </c>
      <c r="C234" s="715">
        <v>61696.543089999999</v>
      </c>
      <c r="D234" s="716">
        <v>-8794.7756547940298</v>
      </c>
      <c r="E234" s="717" t="s">
        <v>352</v>
      </c>
      <c r="F234" s="715">
        <v>76106.258951557204</v>
      </c>
      <c r="G234" s="716">
        <v>76106.258951557204</v>
      </c>
      <c r="H234" s="715">
        <v>2413.6207400000098</v>
      </c>
      <c r="I234" s="715">
        <v>58864.073550000001</v>
      </c>
      <c r="J234" s="716">
        <v>-17242.185401557199</v>
      </c>
      <c r="K234" s="718">
        <v>0.77344589473799996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329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2016</v>
      </c>
      <c r="E3" s="11"/>
      <c r="F3" s="521">
        <v>2017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554</v>
      </c>
      <c r="B5" s="730" t="s">
        <v>555</v>
      </c>
      <c r="C5" s="731" t="s">
        <v>556</v>
      </c>
      <c r="D5" s="731" t="s">
        <v>556</v>
      </c>
      <c r="E5" s="731"/>
      <c r="F5" s="731" t="s">
        <v>556</v>
      </c>
      <c r="G5" s="731" t="s">
        <v>556</v>
      </c>
      <c r="H5" s="731" t="s">
        <v>556</v>
      </c>
      <c r="I5" s="732" t="s">
        <v>556</v>
      </c>
      <c r="J5" s="733" t="s">
        <v>73</v>
      </c>
    </row>
    <row r="6" spans="1:10" ht="14.4" customHeight="1" x14ac:dyDescent="0.3">
      <c r="A6" s="729" t="s">
        <v>554</v>
      </c>
      <c r="B6" s="730" t="s">
        <v>557</v>
      </c>
      <c r="C6" s="731">
        <v>135.01727</v>
      </c>
      <c r="D6" s="731">
        <v>174.47484</v>
      </c>
      <c r="E6" s="731"/>
      <c r="F6" s="731">
        <v>79.270009999999999</v>
      </c>
      <c r="G6" s="731">
        <v>200.00000256347658</v>
      </c>
      <c r="H6" s="731">
        <v>-120.72999256347659</v>
      </c>
      <c r="I6" s="732">
        <v>0.39635004491982972</v>
      </c>
      <c r="J6" s="733" t="s">
        <v>1</v>
      </c>
    </row>
    <row r="7" spans="1:10" ht="14.4" customHeight="1" x14ac:dyDescent="0.3">
      <c r="A7" s="729" t="s">
        <v>554</v>
      </c>
      <c r="B7" s="730" t="s">
        <v>558</v>
      </c>
      <c r="C7" s="731">
        <v>27732.495300000002</v>
      </c>
      <c r="D7" s="731">
        <v>25701.778900000005</v>
      </c>
      <c r="E7" s="731"/>
      <c r="F7" s="731">
        <v>24977.6774</v>
      </c>
      <c r="G7" s="731">
        <v>25499.999374999999</v>
      </c>
      <c r="H7" s="731">
        <v>-522.32197499999893</v>
      </c>
      <c r="I7" s="732">
        <v>0.97951678479207815</v>
      </c>
      <c r="J7" s="733" t="s">
        <v>1</v>
      </c>
    </row>
    <row r="8" spans="1:10" ht="14.4" customHeight="1" x14ac:dyDescent="0.3">
      <c r="A8" s="729" t="s">
        <v>554</v>
      </c>
      <c r="B8" s="730" t="s">
        <v>559</v>
      </c>
      <c r="C8" s="731">
        <v>4111.5400100000006</v>
      </c>
      <c r="D8" s="731">
        <v>4012.4842699999999</v>
      </c>
      <c r="E8" s="731"/>
      <c r="F8" s="731">
        <v>2373.9460899999999</v>
      </c>
      <c r="G8" s="731">
        <v>4499.9999374999998</v>
      </c>
      <c r="H8" s="731">
        <v>-2126.0538474999998</v>
      </c>
      <c r="I8" s="732">
        <v>0.52754358288254977</v>
      </c>
      <c r="J8" s="733" t="s">
        <v>1</v>
      </c>
    </row>
    <row r="9" spans="1:10" ht="14.4" customHeight="1" x14ac:dyDescent="0.3">
      <c r="A9" s="729" t="s">
        <v>554</v>
      </c>
      <c r="B9" s="730" t="s">
        <v>560</v>
      </c>
      <c r="C9" s="731">
        <v>0</v>
      </c>
      <c r="D9" s="731">
        <v>0.23188</v>
      </c>
      <c r="E9" s="731"/>
      <c r="F9" s="731">
        <v>0</v>
      </c>
      <c r="G9" s="731">
        <v>0.24658268737792968</v>
      </c>
      <c r="H9" s="731">
        <v>-0.24658268737792968</v>
      </c>
      <c r="I9" s="732">
        <v>0</v>
      </c>
      <c r="J9" s="733" t="s">
        <v>1</v>
      </c>
    </row>
    <row r="10" spans="1:10" ht="14.4" customHeight="1" x14ac:dyDescent="0.3">
      <c r="A10" s="729" t="s">
        <v>554</v>
      </c>
      <c r="B10" s="730" t="s">
        <v>561</v>
      </c>
      <c r="C10" s="731">
        <v>1088.85959</v>
      </c>
      <c r="D10" s="731">
        <v>1265.6540499999999</v>
      </c>
      <c r="E10" s="731"/>
      <c r="F10" s="731">
        <v>2275.1304599999999</v>
      </c>
      <c r="G10" s="731">
        <v>2571.8492500000002</v>
      </c>
      <c r="H10" s="731">
        <v>-296.71879000000035</v>
      </c>
      <c r="I10" s="732">
        <v>0.88462823394489376</v>
      </c>
      <c r="J10" s="733" t="s">
        <v>1</v>
      </c>
    </row>
    <row r="11" spans="1:10" ht="14.4" customHeight="1" x14ac:dyDescent="0.3">
      <c r="A11" s="729" t="s">
        <v>554</v>
      </c>
      <c r="B11" s="730" t="s">
        <v>562</v>
      </c>
      <c r="C11" s="731">
        <v>0.41399999999999998</v>
      </c>
      <c r="D11" s="731">
        <v>0.41399999999999998</v>
      </c>
      <c r="E11" s="731"/>
      <c r="F11" s="731">
        <v>0</v>
      </c>
      <c r="G11" s="731">
        <v>0</v>
      </c>
      <c r="H11" s="731">
        <v>0</v>
      </c>
      <c r="I11" s="732" t="s">
        <v>556</v>
      </c>
      <c r="J11" s="733" t="s">
        <v>1</v>
      </c>
    </row>
    <row r="12" spans="1:10" ht="14.4" customHeight="1" x14ac:dyDescent="0.3">
      <c r="A12" s="729" t="s">
        <v>554</v>
      </c>
      <c r="B12" s="730" t="s">
        <v>563</v>
      </c>
      <c r="C12" s="731">
        <v>33068.32617</v>
      </c>
      <c r="D12" s="731">
        <v>31155.037940000006</v>
      </c>
      <c r="E12" s="731"/>
      <c r="F12" s="731">
        <v>29706.023960000002</v>
      </c>
      <c r="G12" s="731">
        <v>32772.095147750857</v>
      </c>
      <c r="H12" s="731">
        <v>-3066.0711877508547</v>
      </c>
      <c r="I12" s="732">
        <v>0.90644262522955366</v>
      </c>
      <c r="J12" s="733" t="s">
        <v>564</v>
      </c>
    </row>
    <row r="14" spans="1:10" ht="14.4" customHeight="1" x14ac:dyDescent="0.3">
      <c r="A14" s="729" t="s">
        <v>554</v>
      </c>
      <c r="B14" s="730" t="s">
        <v>555</v>
      </c>
      <c r="C14" s="731" t="s">
        <v>556</v>
      </c>
      <c r="D14" s="731" t="s">
        <v>556</v>
      </c>
      <c r="E14" s="731"/>
      <c r="F14" s="731" t="s">
        <v>556</v>
      </c>
      <c r="G14" s="731" t="s">
        <v>556</v>
      </c>
      <c r="H14" s="731" t="s">
        <v>556</v>
      </c>
      <c r="I14" s="732" t="s">
        <v>556</v>
      </c>
      <c r="J14" s="733" t="s">
        <v>73</v>
      </c>
    </row>
    <row r="15" spans="1:10" ht="14.4" customHeight="1" x14ac:dyDescent="0.3">
      <c r="A15" s="729" t="s">
        <v>565</v>
      </c>
      <c r="B15" s="730" t="s">
        <v>566</v>
      </c>
      <c r="C15" s="731" t="s">
        <v>556</v>
      </c>
      <c r="D15" s="731" t="s">
        <v>556</v>
      </c>
      <c r="E15" s="731"/>
      <c r="F15" s="731" t="s">
        <v>556</v>
      </c>
      <c r="G15" s="731" t="s">
        <v>556</v>
      </c>
      <c r="H15" s="731" t="s">
        <v>556</v>
      </c>
      <c r="I15" s="732" t="s">
        <v>556</v>
      </c>
      <c r="J15" s="733" t="s">
        <v>0</v>
      </c>
    </row>
    <row r="16" spans="1:10" ht="14.4" customHeight="1" x14ac:dyDescent="0.3">
      <c r="A16" s="729" t="s">
        <v>565</v>
      </c>
      <c r="B16" s="730" t="s">
        <v>557</v>
      </c>
      <c r="C16" s="731">
        <v>17.198420000000002</v>
      </c>
      <c r="D16" s="731">
        <v>15.040649999999999</v>
      </c>
      <c r="E16" s="731"/>
      <c r="F16" s="731">
        <v>8.7208299999999994</v>
      </c>
      <c r="G16" s="731">
        <v>18</v>
      </c>
      <c r="H16" s="731">
        <v>-9.2791700000000006</v>
      </c>
      <c r="I16" s="732">
        <v>0.48449055555555554</v>
      </c>
      <c r="J16" s="733" t="s">
        <v>1</v>
      </c>
    </row>
    <row r="17" spans="1:10" ht="14.4" customHeight="1" x14ac:dyDescent="0.3">
      <c r="A17" s="729" t="s">
        <v>565</v>
      </c>
      <c r="B17" s="730" t="s">
        <v>558</v>
      </c>
      <c r="C17" s="731">
        <v>826.24519999999995</v>
      </c>
      <c r="D17" s="731">
        <v>811.81650000000002</v>
      </c>
      <c r="E17" s="731"/>
      <c r="F17" s="731">
        <v>951.41200000000003</v>
      </c>
      <c r="G17" s="731">
        <v>826</v>
      </c>
      <c r="H17" s="731">
        <v>125.41200000000003</v>
      </c>
      <c r="I17" s="732">
        <v>1.1518305084745764</v>
      </c>
      <c r="J17" s="733" t="s">
        <v>1</v>
      </c>
    </row>
    <row r="18" spans="1:10" ht="14.4" customHeight="1" x14ac:dyDescent="0.3">
      <c r="A18" s="729" t="s">
        <v>565</v>
      </c>
      <c r="B18" s="730" t="s">
        <v>560</v>
      </c>
      <c r="C18" s="731">
        <v>0</v>
      </c>
      <c r="D18" s="731">
        <v>0.23188</v>
      </c>
      <c r="E18" s="731"/>
      <c r="F18" s="731">
        <v>0</v>
      </c>
      <c r="G18" s="731">
        <v>0</v>
      </c>
      <c r="H18" s="731">
        <v>0</v>
      </c>
      <c r="I18" s="732" t="s">
        <v>556</v>
      </c>
      <c r="J18" s="733" t="s">
        <v>1</v>
      </c>
    </row>
    <row r="19" spans="1:10" ht="14.4" customHeight="1" x14ac:dyDescent="0.3">
      <c r="A19" s="729" t="s">
        <v>565</v>
      </c>
      <c r="B19" s="730" t="s">
        <v>562</v>
      </c>
      <c r="C19" s="731">
        <v>0.41399999999999998</v>
      </c>
      <c r="D19" s="731">
        <v>0.41399999999999998</v>
      </c>
      <c r="E19" s="731"/>
      <c r="F19" s="731">
        <v>0</v>
      </c>
      <c r="G19" s="731">
        <v>0</v>
      </c>
      <c r="H19" s="731">
        <v>0</v>
      </c>
      <c r="I19" s="732" t="s">
        <v>556</v>
      </c>
      <c r="J19" s="733" t="s">
        <v>1</v>
      </c>
    </row>
    <row r="20" spans="1:10" ht="14.4" customHeight="1" x14ac:dyDescent="0.3">
      <c r="A20" s="729" t="s">
        <v>565</v>
      </c>
      <c r="B20" s="730" t="s">
        <v>567</v>
      </c>
      <c r="C20" s="731">
        <v>843.85762</v>
      </c>
      <c r="D20" s="731">
        <v>827.50303000000008</v>
      </c>
      <c r="E20" s="731"/>
      <c r="F20" s="731">
        <v>960.13283000000001</v>
      </c>
      <c r="G20" s="731">
        <v>845</v>
      </c>
      <c r="H20" s="731">
        <v>115.13283000000001</v>
      </c>
      <c r="I20" s="732">
        <v>1.1362518698224853</v>
      </c>
      <c r="J20" s="733" t="s">
        <v>568</v>
      </c>
    </row>
    <row r="21" spans="1:10" ht="14.4" customHeight="1" x14ac:dyDescent="0.3">
      <c r="A21" s="729" t="s">
        <v>556</v>
      </c>
      <c r="B21" s="730" t="s">
        <v>556</v>
      </c>
      <c r="C21" s="731" t="s">
        <v>556</v>
      </c>
      <c r="D21" s="731" t="s">
        <v>556</v>
      </c>
      <c r="E21" s="731"/>
      <c r="F21" s="731" t="s">
        <v>556</v>
      </c>
      <c r="G21" s="731" t="s">
        <v>556</v>
      </c>
      <c r="H21" s="731" t="s">
        <v>556</v>
      </c>
      <c r="I21" s="732" t="s">
        <v>556</v>
      </c>
      <c r="J21" s="733" t="s">
        <v>569</v>
      </c>
    </row>
    <row r="22" spans="1:10" ht="14.4" customHeight="1" x14ac:dyDescent="0.3">
      <c r="A22" s="729" t="s">
        <v>570</v>
      </c>
      <c r="B22" s="730" t="s">
        <v>571</v>
      </c>
      <c r="C22" s="731" t="s">
        <v>556</v>
      </c>
      <c r="D22" s="731" t="s">
        <v>556</v>
      </c>
      <c r="E22" s="731"/>
      <c r="F22" s="731" t="s">
        <v>556</v>
      </c>
      <c r="G22" s="731" t="s">
        <v>556</v>
      </c>
      <c r="H22" s="731" t="s">
        <v>556</v>
      </c>
      <c r="I22" s="732" t="s">
        <v>556</v>
      </c>
      <c r="J22" s="733" t="s">
        <v>0</v>
      </c>
    </row>
    <row r="23" spans="1:10" ht="14.4" customHeight="1" x14ac:dyDescent="0.3">
      <c r="A23" s="729" t="s">
        <v>570</v>
      </c>
      <c r="B23" s="730" t="s">
        <v>557</v>
      </c>
      <c r="C23" s="731">
        <v>55.527720000000002</v>
      </c>
      <c r="D23" s="731">
        <v>31.133410000000001</v>
      </c>
      <c r="E23" s="731"/>
      <c r="F23" s="731">
        <v>13.544309999999999</v>
      </c>
      <c r="G23" s="731">
        <v>31</v>
      </c>
      <c r="H23" s="731">
        <v>-17.455690000000001</v>
      </c>
      <c r="I23" s="732">
        <v>0.43691322580645159</v>
      </c>
      <c r="J23" s="733" t="s">
        <v>1</v>
      </c>
    </row>
    <row r="24" spans="1:10" ht="14.4" customHeight="1" x14ac:dyDescent="0.3">
      <c r="A24" s="729" t="s">
        <v>570</v>
      </c>
      <c r="B24" s="730" t="s">
        <v>558</v>
      </c>
      <c r="C24" s="731">
        <v>6629.2242000000042</v>
      </c>
      <c r="D24" s="731">
        <v>6986.5704000000032</v>
      </c>
      <c r="E24" s="731"/>
      <c r="F24" s="731">
        <v>7123.0584000000026</v>
      </c>
      <c r="G24" s="731">
        <v>6971</v>
      </c>
      <c r="H24" s="731">
        <v>152.05840000000262</v>
      </c>
      <c r="I24" s="732">
        <v>1.0218129967006173</v>
      </c>
      <c r="J24" s="733" t="s">
        <v>1</v>
      </c>
    </row>
    <row r="25" spans="1:10" ht="14.4" customHeight="1" x14ac:dyDescent="0.3">
      <c r="A25" s="729" t="s">
        <v>570</v>
      </c>
      <c r="B25" s="730" t="s">
        <v>559</v>
      </c>
      <c r="C25" s="731">
        <v>222.024</v>
      </c>
      <c r="D25" s="731">
        <v>325.38</v>
      </c>
      <c r="E25" s="731"/>
      <c r="F25" s="731">
        <v>296.67</v>
      </c>
      <c r="G25" s="731">
        <v>415</v>
      </c>
      <c r="H25" s="731">
        <v>-118.32999999999998</v>
      </c>
      <c r="I25" s="732">
        <v>0.7148674698795181</v>
      </c>
      <c r="J25" s="733" t="s">
        <v>1</v>
      </c>
    </row>
    <row r="26" spans="1:10" ht="14.4" customHeight="1" x14ac:dyDescent="0.3">
      <c r="A26" s="729" t="s">
        <v>570</v>
      </c>
      <c r="B26" s="730" t="s">
        <v>572</v>
      </c>
      <c r="C26" s="731">
        <v>6906.7759200000046</v>
      </c>
      <c r="D26" s="731">
        <v>7343.0838100000037</v>
      </c>
      <c r="E26" s="731"/>
      <c r="F26" s="731">
        <v>7433.2727100000029</v>
      </c>
      <c r="G26" s="731">
        <v>7416</v>
      </c>
      <c r="H26" s="731">
        <v>17.272710000002917</v>
      </c>
      <c r="I26" s="732">
        <v>1.0023291140776702</v>
      </c>
      <c r="J26" s="733" t="s">
        <v>568</v>
      </c>
    </row>
    <row r="27" spans="1:10" ht="14.4" customHeight="1" x14ac:dyDescent="0.3">
      <c r="A27" s="729" t="s">
        <v>556</v>
      </c>
      <c r="B27" s="730" t="s">
        <v>556</v>
      </c>
      <c r="C27" s="731" t="s">
        <v>556</v>
      </c>
      <c r="D27" s="731" t="s">
        <v>556</v>
      </c>
      <c r="E27" s="731"/>
      <c r="F27" s="731" t="s">
        <v>556</v>
      </c>
      <c r="G27" s="731" t="s">
        <v>556</v>
      </c>
      <c r="H27" s="731" t="s">
        <v>556</v>
      </c>
      <c r="I27" s="732" t="s">
        <v>556</v>
      </c>
      <c r="J27" s="733" t="s">
        <v>569</v>
      </c>
    </row>
    <row r="28" spans="1:10" ht="14.4" customHeight="1" x14ac:dyDescent="0.3">
      <c r="A28" s="729" t="s">
        <v>573</v>
      </c>
      <c r="B28" s="730" t="s">
        <v>574</v>
      </c>
      <c r="C28" s="731" t="s">
        <v>556</v>
      </c>
      <c r="D28" s="731" t="s">
        <v>556</v>
      </c>
      <c r="E28" s="731"/>
      <c r="F28" s="731" t="s">
        <v>556</v>
      </c>
      <c r="G28" s="731" t="s">
        <v>556</v>
      </c>
      <c r="H28" s="731" t="s">
        <v>556</v>
      </c>
      <c r="I28" s="732" t="s">
        <v>556</v>
      </c>
      <c r="J28" s="733" t="s">
        <v>0</v>
      </c>
    </row>
    <row r="29" spans="1:10" ht="14.4" customHeight="1" x14ac:dyDescent="0.3">
      <c r="A29" s="729" t="s">
        <v>573</v>
      </c>
      <c r="B29" s="730" t="s">
        <v>557</v>
      </c>
      <c r="C29" s="731">
        <v>0.21031</v>
      </c>
      <c r="D29" s="731">
        <v>0.71575999999999995</v>
      </c>
      <c r="E29" s="731"/>
      <c r="F29" s="731">
        <v>4.8399999999999999E-2</v>
      </c>
      <c r="G29" s="731">
        <v>1</v>
      </c>
      <c r="H29" s="731">
        <v>-0.9516</v>
      </c>
      <c r="I29" s="732">
        <v>4.8399999999999999E-2</v>
      </c>
      <c r="J29" s="733" t="s">
        <v>1</v>
      </c>
    </row>
    <row r="30" spans="1:10" ht="14.4" customHeight="1" x14ac:dyDescent="0.3">
      <c r="A30" s="729" t="s">
        <v>573</v>
      </c>
      <c r="B30" s="730" t="s">
        <v>575</v>
      </c>
      <c r="C30" s="731">
        <v>0.21031</v>
      </c>
      <c r="D30" s="731">
        <v>0.71575999999999995</v>
      </c>
      <c r="E30" s="731"/>
      <c r="F30" s="731">
        <v>4.8399999999999999E-2</v>
      </c>
      <c r="G30" s="731">
        <v>1</v>
      </c>
      <c r="H30" s="731">
        <v>-0.9516</v>
      </c>
      <c r="I30" s="732">
        <v>4.8399999999999999E-2</v>
      </c>
      <c r="J30" s="733" t="s">
        <v>568</v>
      </c>
    </row>
    <row r="31" spans="1:10" ht="14.4" customHeight="1" x14ac:dyDescent="0.3">
      <c r="A31" s="729" t="s">
        <v>556</v>
      </c>
      <c r="B31" s="730" t="s">
        <v>556</v>
      </c>
      <c r="C31" s="731" t="s">
        <v>556</v>
      </c>
      <c r="D31" s="731" t="s">
        <v>556</v>
      </c>
      <c r="E31" s="731"/>
      <c r="F31" s="731" t="s">
        <v>556</v>
      </c>
      <c r="G31" s="731" t="s">
        <v>556</v>
      </c>
      <c r="H31" s="731" t="s">
        <v>556</v>
      </c>
      <c r="I31" s="732" t="s">
        <v>556</v>
      </c>
      <c r="J31" s="733" t="s">
        <v>569</v>
      </c>
    </row>
    <row r="32" spans="1:10" ht="14.4" customHeight="1" x14ac:dyDescent="0.3">
      <c r="A32" s="729" t="s">
        <v>576</v>
      </c>
      <c r="B32" s="730" t="s">
        <v>577</v>
      </c>
      <c r="C32" s="731" t="s">
        <v>556</v>
      </c>
      <c r="D32" s="731" t="s">
        <v>556</v>
      </c>
      <c r="E32" s="731"/>
      <c r="F32" s="731" t="s">
        <v>556</v>
      </c>
      <c r="G32" s="731" t="s">
        <v>556</v>
      </c>
      <c r="H32" s="731" t="s">
        <v>556</v>
      </c>
      <c r="I32" s="732" t="s">
        <v>556</v>
      </c>
      <c r="J32" s="733" t="s">
        <v>0</v>
      </c>
    </row>
    <row r="33" spans="1:10" ht="14.4" customHeight="1" x14ac:dyDescent="0.3">
      <c r="A33" s="729" t="s">
        <v>576</v>
      </c>
      <c r="B33" s="730" t="s">
        <v>557</v>
      </c>
      <c r="C33" s="731">
        <v>62.080819999999996</v>
      </c>
      <c r="D33" s="731">
        <v>127.58502</v>
      </c>
      <c r="E33" s="731"/>
      <c r="F33" s="731">
        <v>56.956470000000003</v>
      </c>
      <c r="G33" s="731">
        <v>150</v>
      </c>
      <c r="H33" s="731">
        <v>-93.043530000000004</v>
      </c>
      <c r="I33" s="732">
        <v>0.37970980000000004</v>
      </c>
      <c r="J33" s="733" t="s">
        <v>1</v>
      </c>
    </row>
    <row r="34" spans="1:10" ht="14.4" customHeight="1" x14ac:dyDescent="0.3">
      <c r="A34" s="729" t="s">
        <v>576</v>
      </c>
      <c r="B34" s="730" t="s">
        <v>558</v>
      </c>
      <c r="C34" s="731">
        <v>20277.025899999997</v>
      </c>
      <c r="D34" s="731">
        <v>17903.392</v>
      </c>
      <c r="E34" s="731"/>
      <c r="F34" s="731">
        <v>16903.206999999999</v>
      </c>
      <c r="G34" s="731">
        <v>17703</v>
      </c>
      <c r="H34" s="731">
        <v>-799.79300000000148</v>
      </c>
      <c r="I34" s="732">
        <v>0.95482161215613159</v>
      </c>
      <c r="J34" s="733" t="s">
        <v>1</v>
      </c>
    </row>
    <row r="35" spans="1:10" ht="14.4" customHeight="1" x14ac:dyDescent="0.3">
      <c r="A35" s="729" t="s">
        <v>576</v>
      </c>
      <c r="B35" s="730" t="s">
        <v>559</v>
      </c>
      <c r="C35" s="731">
        <v>3889.5160100000003</v>
      </c>
      <c r="D35" s="731">
        <v>3687.1042699999998</v>
      </c>
      <c r="E35" s="731"/>
      <c r="F35" s="731">
        <v>2077.2760899999998</v>
      </c>
      <c r="G35" s="731">
        <v>4085</v>
      </c>
      <c r="H35" s="731">
        <v>-2007.7239100000002</v>
      </c>
      <c r="I35" s="732">
        <v>0.50851311872705018</v>
      </c>
      <c r="J35" s="733" t="s">
        <v>1</v>
      </c>
    </row>
    <row r="36" spans="1:10" ht="14.4" customHeight="1" x14ac:dyDescent="0.3">
      <c r="A36" s="729" t="s">
        <v>576</v>
      </c>
      <c r="B36" s="730" t="s">
        <v>562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556</v>
      </c>
      <c r="J36" s="733" t="s">
        <v>1</v>
      </c>
    </row>
    <row r="37" spans="1:10" ht="14.4" customHeight="1" x14ac:dyDescent="0.3">
      <c r="A37" s="729" t="s">
        <v>576</v>
      </c>
      <c r="B37" s="730" t="s">
        <v>578</v>
      </c>
      <c r="C37" s="731">
        <v>24228.622729999995</v>
      </c>
      <c r="D37" s="731">
        <v>21718.081289999998</v>
      </c>
      <c r="E37" s="731"/>
      <c r="F37" s="731">
        <v>19037.439559999999</v>
      </c>
      <c r="G37" s="731">
        <v>21939</v>
      </c>
      <c r="H37" s="731">
        <v>-2901.5604400000011</v>
      </c>
      <c r="I37" s="732">
        <v>0.86774417977118368</v>
      </c>
      <c r="J37" s="733" t="s">
        <v>568</v>
      </c>
    </row>
    <row r="38" spans="1:10" ht="14.4" customHeight="1" x14ac:dyDescent="0.3">
      <c r="A38" s="729" t="s">
        <v>556</v>
      </c>
      <c r="B38" s="730" t="s">
        <v>556</v>
      </c>
      <c r="C38" s="731" t="s">
        <v>556</v>
      </c>
      <c r="D38" s="731" t="s">
        <v>556</v>
      </c>
      <c r="E38" s="731"/>
      <c r="F38" s="731" t="s">
        <v>556</v>
      </c>
      <c r="G38" s="731" t="s">
        <v>556</v>
      </c>
      <c r="H38" s="731" t="s">
        <v>556</v>
      </c>
      <c r="I38" s="732" t="s">
        <v>556</v>
      </c>
      <c r="J38" s="733" t="s">
        <v>569</v>
      </c>
    </row>
    <row r="39" spans="1:10" ht="14.4" customHeight="1" x14ac:dyDescent="0.3">
      <c r="A39" s="729" t="s">
        <v>579</v>
      </c>
      <c r="B39" s="730" t="s">
        <v>580</v>
      </c>
      <c r="C39" s="731" t="s">
        <v>556</v>
      </c>
      <c r="D39" s="731" t="s">
        <v>556</v>
      </c>
      <c r="E39" s="731"/>
      <c r="F39" s="731" t="s">
        <v>556</v>
      </c>
      <c r="G39" s="731" t="s">
        <v>556</v>
      </c>
      <c r="H39" s="731" t="s">
        <v>556</v>
      </c>
      <c r="I39" s="732" t="s">
        <v>556</v>
      </c>
      <c r="J39" s="733" t="s">
        <v>0</v>
      </c>
    </row>
    <row r="40" spans="1:10" ht="14.4" customHeight="1" x14ac:dyDescent="0.3">
      <c r="A40" s="729" t="s">
        <v>579</v>
      </c>
      <c r="B40" s="730" t="s">
        <v>561</v>
      </c>
      <c r="C40" s="731">
        <v>1088.85959</v>
      </c>
      <c r="D40" s="731">
        <v>1265.6540499999999</v>
      </c>
      <c r="E40" s="731"/>
      <c r="F40" s="731">
        <v>2275.1304599999999</v>
      </c>
      <c r="G40" s="731">
        <v>2572</v>
      </c>
      <c r="H40" s="731">
        <v>-296.86954000000014</v>
      </c>
      <c r="I40" s="732">
        <v>0.88457638413685846</v>
      </c>
      <c r="J40" s="733" t="s">
        <v>1</v>
      </c>
    </row>
    <row r="41" spans="1:10" ht="14.4" customHeight="1" x14ac:dyDescent="0.3">
      <c r="A41" s="729" t="s">
        <v>579</v>
      </c>
      <c r="B41" s="730" t="s">
        <v>581</v>
      </c>
      <c r="C41" s="731">
        <v>1088.85959</v>
      </c>
      <c r="D41" s="731">
        <v>1265.6540499999999</v>
      </c>
      <c r="E41" s="731"/>
      <c r="F41" s="731">
        <v>2275.1304599999999</v>
      </c>
      <c r="G41" s="731">
        <v>2572</v>
      </c>
      <c r="H41" s="731">
        <v>-296.86954000000014</v>
      </c>
      <c r="I41" s="732">
        <v>0.88457638413685846</v>
      </c>
      <c r="J41" s="733" t="s">
        <v>568</v>
      </c>
    </row>
    <row r="42" spans="1:10" ht="14.4" customHeight="1" x14ac:dyDescent="0.3">
      <c r="A42" s="729" t="s">
        <v>556</v>
      </c>
      <c r="B42" s="730" t="s">
        <v>556</v>
      </c>
      <c r="C42" s="731" t="s">
        <v>556</v>
      </c>
      <c r="D42" s="731" t="s">
        <v>556</v>
      </c>
      <c r="E42" s="731"/>
      <c r="F42" s="731" t="s">
        <v>556</v>
      </c>
      <c r="G42" s="731" t="s">
        <v>556</v>
      </c>
      <c r="H42" s="731" t="s">
        <v>556</v>
      </c>
      <c r="I42" s="732" t="s">
        <v>556</v>
      </c>
      <c r="J42" s="733" t="s">
        <v>569</v>
      </c>
    </row>
    <row r="43" spans="1:10" ht="14.4" customHeight="1" x14ac:dyDescent="0.3">
      <c r="A43" s="729" t="s">
        <v>554</v>
      </c>
      <c r="B43" s="730" t="s">
        <v>563</v>
      </c>
      <c r="C43" s="731">
        <v>33068.32617</v>
      </c>
      <c r="D43" s="731">
        <v>31155.037940000002</v>
      </c>
      <c r="E43" s="731"/>
      <c r="F43" s="731">
        <v>29706.023959999999</v>
      </c>
      <c r="G43" s="731">
        <v>32772</v>
      </c>
      <c r="H43" s="731">
        <v>-3065.9760400000014</v>
      </c>
      <c r="I43" s="732">
        <v>0.90644525692664468</v>
      </c>
      <c r="J43" s="733" t="s">
        <v>564</v>
      </c>
    </row>
  </sheetData>
  <mergeCells count="3">
    <mergeCell ref="F3:I3"/>
    <mergeCell ref="C4:D4"/>
    <mergeCell ref="A1:I1"/>
  </mergeCells>
  <conditionalFormatting sqref="F13 F44:F65537">
    <cfRule type="cellIs" dxfId="75" priority="18" stopIfTrue="1" operator="greaterThan">
      <formula>1</formula>
    </cfRule>
  </conditionalFormatting>
  <conditionalFormatting sqref="H5:H12">
    <cfRule type="expression" dxfId="74" priority="14">
      <formula>$H5&gt;0</formula>
    </cfRule>
  </conditionalFormatting>
  <conditionalFormatting sqref="I5:I12">
    <cfRule type="expression" dxfId="73" priority="15">
      <formula>$I5&gt;1</formula>
    </cfRule>
  </conditionalFormatting>
  <conditionalFormatting sqref="B5:B12">
    <cfRule type="expression" dxfId="72" priority="11">
      <formula>OR($J5="NS",$J5="SumaNS",$J5="Účet")</formula>
    </cfRule>
  </conditionalFormatting>
  <conditionalFormatting sqref="B5:D12 F5:I12">
    <cfRule type="expression" dxfId="71" priority="17">
      <formula>AND($J5&lt;&gt;"",$J5&lt;&gt;"mezeraKL")</formula>
    </cfRule>
  </conditionalFormatting>
  <conditionalFormatting sqref="B5:D12 F5:I12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9" priority="13">
      <formula>OR($J5="SumaNS",$J5="NS")</formula>
    </cfRule>
  </conditionalFormatting>
  <conditionalFormatting sqref="A5:A12">
    <cfRule type="expression" dxfId="68" priority="9">
      <formula>AND($J5&lt;&gt;"mezeraKL",$J5&lt;&gt;"")</formula>
    </cfRule>
  </conditionalFormatting>
  <conditionalFormatting sqref="A5:A12">
    <cfRule type="expression" dxfId="67" priority="10">
      <formula>AND($J5&lt;&gt;"",$J5&lt;&gt;"mezeraKL")</formula>
    </cfRule>
  </conditionalFormatting>
  <conditionalFormatting sqref="H14:H43">
    <cfRule type="expression" dxfId="66" priority="5">
      <formula>$H14&gt;0</formula>
    </cfRule>
  </conditionalFormatting>
  <conditionalFormatting sqref="A14:A43">
    <cfRule type="expression" dxfId="65" priority="2">
      <formula>AND($J14&lt;&gt;"mezeraKL",$J14&lt;&gt;"")</formula>
    </cfRule>
  </conditionalFormatting>
  <conditionalFormatting sqref="I14:I43">
    <cfRule type="expression" dxfId="64" priority="6">
      <formula>$I14&gt;1</formula>
    </cfRule>
  </conditionalFormatting>
  <conditionalFormatting sqref="B14:B43">
    <cfRule type="expression" dxfId="63" priority="1">
      <formula>OR($J14="NS",$J14="SumaNS",$J14="Účet")</formula>
    </cfRule>
  </conditionalFormatting>
  <conditionalFormatting sqref="A14:D43 F14:I43">
    <cfRule type="expression" dxfId="62" priority="8">
      <formula>AND($J14&lt;&gt;"",$J14&lt;&gt;"mezeraKL")</formula>
    </cfRule>
  </conditionalFormatting>
  <conditionalFormatting sqref="B14:D43 F14:I43">
    <cfRule type="expression" dxfId="61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0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329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1788.9678261082395</v>
      </c>
      <c r="M3" s="203">
        <f>SUBTOTAL(9,M5:M1048576)</f>
        <v>1732.7</v>
      </c>
      <c r="N3" s="204">
        <f>SUBTOTAL(9,N5:N1048576)</f>
        <v>3099744.5522977468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554</v>
      </c>
      <c r="B5" s="741" t="s">
        <v>555</v>
      </c>
      <c r="C5" s="742" t="s">
        <v>565</v>
      </c>
      <c r="D5" s="743" t="s">
        <v>566</v>
      </c>
      <c r="E5" s="744">
        <v>50113001</v>
      </c>
      <c r="F5" s="743" t="s">
        <v>582</v>
      </c>
      <c r="G5" s="742" t="s">
        <v>583</v>
      </c>
      <c r="H5" s="742">
        <v>100362</v>
      </c>
      <c r="I5" s="742">
        <v>362</v>
      </c>
      <c r="J5" s="742" t="s">
        <v>584</v>
      </c>
      <c r="K5" s="742" t="s">
        <v>585</v>
      </c>
      <c r="L5" s="745">
        <v>86.439999999999969</v>
      </c>
      <c r="M5" s="745">
        <v>2</v>
      </c>
      <c r="N5" s="746">
        <v>172.87999999999994</v>
      </c>
    </row>
    <row r="6" spans="1:14" ht="14.4" customHeight="1" x14ac:dyDescent="0.3">
      <c r="A6" s="747" t="s">
        <v>554</v>
      </c>
      <c r="B6" s="748" t="s">
        <v>555</v>
      </c>
      <c r="C6" s="749" t="s">
        <v>565</v>
      </c>
      <c r="D6" s="750" t="s">
        <v>566</v>
      </c>
      <c r="E6" s="751">
        <v>50113001</v>
      </c>
      <c r="F6" s="750" t="s">
        <v>582</v>
      </c>
      <c r="G6" s="749" t="s">
        <v>583</v>
      </c>
      <c r="H6" s="749">
        <v>847962</v>
      </c>
      <c r="I6" s="749">
        <v>0</v>
      </c>
      <c r="J6" s="749" t="s">
        <v>586</v>
      </c>
      <c r="K6" s="749" t="s">
        <v>556</v>
      </c>
      <c r="L6" s="752">
        <v>127.99999999999999</v>
      </c>
      <c r="M6" s="752">
        <v>1</v>
      </c>
      <c r="N6" s="753">
        <v>127.99999999999999</v>
      </c>
    </row>
    <row r="7" spans="1:14" ht="14.4" customHeight="1" x14ac:dyDescent="0.3">
      <c r="A7" s="747" t="s">
        <v>554</v>
      </c>
      <c r="B7" s="748" t="s">
        <v>555</v>
      </c>
      <c r="C7" s="749" t="s">
        <v>565</v>
      </c>
      <c r="D7" s="750" t="s">
        <v>566</v>
      </c>
      <c r="E7" s="751">
        <v>50113001</v>
      </c>
      <c r="F7" s="750" t="s">
        <v>582</v>
      </c>
      <c r="G7" s="749" t="s">
        <v>583</v>
      </c>
      <c r="H7" s="749">
        <v>176954</v>
      </c>
      <c r="I7" s="749">
        <v>176954</v>
      </c>
      <c r="J7" s="749" t="s">
        <v>587</v>
      </c>
      <c r="K7" s="749" t="s">
        <v>588</v>
      </c>
      <c r="L7" s="752">
        <v>94.935000000000002</v>
      </c>
      <c r="M7" s="752">
        <v>4</v>
      </c>
      <c r="N7" s="753">
        <v>379.74</v>
      </c>
    </row>
    <row r="8" spans="1:14" ht="14.4" customHeight="1" x14ac:dyDescent="0.3">
      <c r="A8" s="747" t="s">
        <v>554</v>
      </c>
      <c r="B8" s="748" t="s">
        <v>555</v>
      </c>
      <c r="C8" s="749" t="s">
        <v>565</v>
      </c>
      <c r="D8" s="750" t="s">
        <v>566</v>
      </c>
      <c r="E8" s="751">
        <v>50113001</v>
      </c>
      <c r="F8" s="750" t="s">
        <v>582</v>
      </c>
      <c r="G8" s="749" t="s">
        <v>583</v>
      </c>
      <c r="H8" s="749">
        <v>196610</v>
      </c>
      <c r="I8" s="749">
        <v>96610</v>
      </c>
      <c r="J8" s="749" t="s">
        <v>589</v>
      </c>
      <c r="K8" s="749" t="s">
        <v>590</v>
      </c>
      <c r="L8" s="752">
        <v>46.390000000000022</v>
      </c>
      <c r="M8" s="752">
        <v>1</v>
      </c>
      <c r="N8" s="753">
        <v>46.390000000000022</v>
      </c>
    </row>
    <row r="9" spans="1:14" ht="14.4" customHeight="1" x14ac:dyDescent="0.3">
      <c r="A9" s="747" t="s">
        <v>554</v>
      </c>
      <c r="B9" s="748" t="s">
        <v>555</v>
      </c>
      <c r="C9" s="749" t="s">
        <v>565</v>
      </c>
      <c r="D9" s="750" t="s">
        <v>566</v>
      </c>
      <c r="E9" s="751">
        <v>50113001</v>
      </c>
      <c r="F9" s="750" t="s">
        <v>582</v>
      </c>
      <c r="G9" s="749" t="s">
        <v>583</v>
      </c>
      <c r="H9" s="749">
        <v>847713</v>
      </c>
      <c r="I9" s="749">
        <v>125526</v>
      </c>
      <c r="J9" s="749" t="s">
        <v>591</v>
      </c>
      <c r="K9" s="749" t="s">
        <v>592</v>
      </c>
      <c r="L9" s="752">
        <v>93.236666666666665</v>
      </c>
      <c r="M9" s="752">
        <v>3</v>
      </c>
      <c r="N9" s="753">
        <v>279.70999999999998</v>
      </c>
    </row>
    <row r="10" spans="1:14" ht="14.4" customHeight="1" x14ac:dyDescent="0.3">
      <c r="A10" s="747" t="s">
        <v>554</v>
      </c>
      <c r="B10" s="748" t="s">
        <v>555</v>
      </c>
      <c r="C10" s="749" t="s">
        <v>565</v>
      </c>
      <c r="D10" s="750" t="s">
        <v>566</v>
      </c>
      <c r="E10" s="751">
        <v>50113001</v>
      </c>
      <c r="F10" s="750" t="s">
        <v>582</v>
      </c>
      <c r="G10" s="749" t="s">
        <v>583</v>
      </c>
      <c r="H10" s="749">
        <v>156926</v>
      </c>
      <c r="I10" s="749">
        <v>56926</v>
      </c>
      <c r="J10" s="749" t="s">
        <v>593</v>
      </c>
      <c r="K10" s="749" t="s">
        <v>594</v>
      </c>
      <c r="L10" s="752">
        <v>48.4</v>
      </c>
      <c r="M10" s="752">
        <v>3</v>
      </c>
      <c r="N10" s="753">
        <v>145.19999999999999</v>
      </c>
    </row>
    <row r="11" spans="1:14" ht="14.4" customHeight="1" x14ac:dyDescent="0.3">
      <c r="A11" s="747" t="s">
        <v>554</v>
      </c>
      <c r="B11" s="748" t="s">
        <v>555</v>
      </c>
      <c r="C11" s="749" t="s">
        <v>565</v>
      </c>
      <c r="D11" s="750" t="s">
        <v>566</v>
      </c>
      <c r="E11" s="751">
        <v>50113001</v>
      </c>
      <c r="F11" s="750" t="s">
        <v>582</v>
      </c>
      <c r="G11" s="749" t="s">
        <v>583</v>
      </c>
      <c r="H11" s="749">
        <v>169755</v>
      </c>
      <c r="I11" s="749">
        <v>69755</v>
      </c>
      <c r="J11" s="749" t="s">
        <v>595</v>
      </c>
      <c r="K11" s="749" t="s">
        <v>596</v>
      </c>
      <c r="L11" s="752">
        <v>36.93</v>
      </c>
      <c r="M11" s="752">
        <v>1</v>
      </c>
      <c r="N11" s="753">
        <v>36.93</v>
      </c>
    </row>
    <row r="12" spans="1:14" ht="14.4" customHeight="1" x14ac:dyDescent="0.3">
      <c r="A12" s="747" t="s">
        <v>554</v>
      </c>
      <c r="B12" s="748" t="s">
        <v>555</v>
      </c>
      <c r="C12" s="749" t="s">
        <v>565</v>
      </c>
      <c r="D12" s="750" t="s">
        <v>566</v>
      </c>
      <c r="E12" s="751">
        <v>50113001</v>
      </c>
      <c r="F12" s="750" t="s">
        <v>582</v>
      </c>
      <c r="G12" s="749" t="s">
        <v>583</v>
      </c>
      <c r="H12" s="749">
        <v>196303</v>
      </c>
      <c r="I12" s="749">
        <v>96303</v>
      </c>
      <c r="J12" s="749" t="s">
        <v>597</v>
      </c>
      <c r="K12" s="749" t="s">
        <v>598</v>
      </c>
      <c r="L12" s="752">
        <v>41.24000000000003</v>
      </c>
      <c r="M12" s="752">
        <v>1</v>
      </c>
      <c r="N12" s="753">
        <v>41.24000000000003</v>
      </c>
    </row>
    <row r="13" spans="1:14" ht="14.4" customHeight="1" x14ac:dyDescent="0.3">
      <c r="A13" s="747" t="s">
        <v>554</v>
      </c>
      <c r="B13" s="748" t="s">
        <v>555</v>
      </c>
      <c r="C13" s="749" t="s">
        <v>565</v>
      </c>
      <c r="D13" s="750" t="s">
        <v>566</v>
      </c>
      <c r="E13" s="751">
        <v>50113001</v>
      </c>
      <c r="F13" s="750" t="s">
        <v>582</v>
      </c>
      <c r="G13" s="749" t="s">
        <v>583</v>
      </c>
      <c r="H13" s="749">
        <v>148888</v>
      </c>
      <c r="I13" s="749">
        <v>48888</v>
      </c>
      <c r="J13" s="749" t="s">
        <v>599</v>
      </c>
      <c r="K13" s="749" t="s">
        <v>600</v>
      </c>
      <c r="L13" s="752">
        <v>57.620000000000026</v>
      </c>
      <c r="M13" s="752">
        <v>2</v>
      </c>
      <c r="N13" s="753">
        <v>115.24000000000005</v>
      </c>
    </row>
    <row r="14" spans="1:14" ht="14.4" customHeight="1" x14ac:dyDescent="0.3">
      <c r="A14" s="747" t="s">
        <v>554</v>
      </c>
      <c r="B14" s="748" t="s">
        <v>555</v>
      </c>
      <c r="C14" s="749" t="s">
        <v>565</v>
      </c>
      <c r="D14" s="750" t="s">
        <v>566</v>
      </c>
      <c r="E14" s="751">
        <v>50113001</v>
      </c>
      <c r="F14" s="750" t="s">
        <v>582</v>
      </c>
      <c r="G14" s="749" t="s">
        <v>583</v>
      </c>
      <c r="H14" s="749">
        <v>100394</v>
      </c>
      <c r="I14" s="749">
        <v>394</v>
      </c>
      <c r="J14" s="749" t="s">
        <v>601</v>
      </c>
      <c r="K14" s="749" t="s">
        <v>602</v>
      </c>
      <c r="L14" s="752">
        <v>65.739999999999995</v>
      </c>
      <c r="M14" s="752">
        <v>1</v>
      </c>
      <c r="N14" s="753">
        <v>65.739999999999995</v>
      </c>
    </row>
    <row r="15" spans="1:14" ht="14.4" customHeight="1" x14ac:dyDescent="0.3">
      <c r="A15" s="747" t="s">
        <v>554</v>
      </c>
      <c r="B15" s="748" t="s">
        <v>555</v>
      </c>
      <c r="C15" s="749" t="s">
        <v>565</v>
      </c>
      <c r="D15" s="750" t="s">
        <v>566</v>
      </c>
      <c r="E15" s="751">
        <v>50113001</v>
      </c>
      <c r="F15" s="750" t="s">
        <v>582</v>
      </c>
      <c r="G15" s="749" t="s">
        <v>603</v>
      </c>
      <c r="H15" s="749">
        <v>112891</v>
      </c>
      <c r="I15" s="749">
        <v>12891</v>
      </c>
      <c r="J15" s="749" t="s">
        <v>604</v>
      </c>
      <c r="K15" s="749" t="s">
        <v>605</v>
      </c>
      <c r="L15" s="752">
        <v>58.739999999999966</v>
      </c>
      <c r="M15" s="752">
        <v>2</v>
      </c>
      <c r="N15" s="753">
        <v>117.47999999999993</v>
      </c>
    </row>
    <row r="16" spans="1:14" ht="14.4" customHeight="1" x14ac:dyDescent="0.3">
      <c r="A16" s="747" t="s">
        <v>554</v>
      </c>
      <c r="B16" s="748" t="s">
        <v>555</v>
      </c>
      <c r="C16" s="749" t="s">
        <v>565</v>
      </c>
      <c r="D16" s="750" t="s">
        <v>566</v>
      </c>
      <c r="E16" s="751">
        <v>50113001</v>
      </c>
      <c r="F16" s="750" t="s">
        <v>582</v>
      </c>
      <c r="G16" s="749" t="s">
        <v>603</v>
      </c>
      <c r="H16" s="749">
        <v>112892</v>
      </c>
      <c r="I16" s="749">
        <v>12892</v>
      </c>
      <c r="J16" s="749" t="s">
        <v>604</v>
      </c>
      <c r="K16" s="749" t="s">
        <v>606</v>
      </c>
      <c r="L16" s="752">
        <v>102.30000000000003</v>
      </c>
      <c r="M16" s="752">
        <v>1</v>
      </c>
      <c r="N16" s="753">
        <v>102.30000000000003</v>
      </c>
    </row>
    <row r="17" spans="1:14" ht="14.4" customHeight="1" x14ac:dyDescent="0.3">
      <c r="A17" s="747" t="s">
        <v>554</v>
      </c>
      <c r="B17" s="748" t="s">
        <v>555</v>
      </c>
      <c r="C17" s="749" t="s">
        <v>565</v>
      </c>
      <c r="D17" s="750" t="s">
        <v>566</v>
      </c>
      <c r="E17" s="751">
        <v>50113001</v>
      </c>
      <c r="F17" s="750" t="s">
        <v>582</v>
      </c>
      <c r="G17" s="749" t="s">
        <v>603</v>
      </c>
      <c r="H17" s="749">
        <v>132225</v>
      </c>
      <c r="I17" s="749">
        <v>32225</v>
      </c>
      <c r="J17" s="749" t="s">
        <v>607</v>
      </c>
      <c r="K17" s="749" t="s">
        <v>608</v>
      </c>
      <c r="L17" s="752">
        <v>73.790000000000006</v>
      </c>
      <c r="M17" s="752">
        <v>1</v>
      </c>
      <c r="N17" s="753">
        <v>73.790000000000006</v>
      </c>
    </row>
    <row r="18" spans="1:14" ht="14.4" customHeight="1" x14ac:dyDescent="0.3">
      <c r="A18" s="747" t="s">
        <v>554</v>
      </c>
      <c r="B18" s="748" t="s">
        <v>555</v>
      </c>
      <c r="C18" s="749" t="s">
        <v>565</v>
      </c>
      <c r="D18" s="750" t="s">
        <v>566</v>
      </c>
      <c r="E18" s="751">
        <v>50113001</v>
      </c>
      <c r="F18" s="750" t="s">
        <v>582</v>
      </c>
      <c r="G18" s="749" t="s">
        <v>583</v>
      </c>
      <c r="H18" s="749">
        <v>841498</v>
      </c>
      <c r="I18" s="749">
        <v>0</v>
      </c>
      <c r="J18" s="749" t="s">
        <v>609</v>
      </c>
      <c r="K18" s="749" t="s">
        <v>556</v>
      </c>
      <c r="L18" s="752">
        <v>44.21</v>
      </c>
      <c r="M18" s="752">
        <v>3</v>
      </c>
      <c r="N18" s="753">
        <v>132.63</v>
      </c>
    </row>
    <row r="19" spans="1:14" ht="14.4" customHeight="1" x14ac:dyDescent="0.3">
      <c r="A19" s="747" t="s">
        <v>554</v>
      </c>
      <c r="B19" s="748" t="s">
        <v>555</v>
      </c>
      <c r="C19" s="749" t="s">
        <v>565</v>
      </c>
      <c r="D19" s="750" t="s">
        <v>566</v>
      </c>
      <c r="E19" s="751">
        <v>50113001</v>
      </c>
      <c r="F19" s="750" t="s">
        <v>582</v>
      </c>
      <c r="G19" s="749" t="s">
        <v>583</v>
      </c>
      <c r="H19" s="749">
        <v>156992</v>
      </c>
      <c r="I19" s="749">
        <v>56992</v>
      </c>
      <c r="J19" s="749" t="s">
        <v>610</v>
      </c>
      <c r="K19" s="749" t="s">
        <v>611</v>
      </c>
      <c r="L19" s="752">
        <v>61.449999999999974</v>
      </c>
      <c r="M19" s="752">
        <v>1</v>
      </c>
      <c r="N19" s="753">
        <v>61.449999999999974</v>
      </c>
    </row>
    <row r="20" spans="1:14" ht="14.4" customHeight="1" x14ac:dyDescent="0.3">
      <c r="A20" s="747" t="s">
        <v>554</v>
      </c>
      <c r="B20" s="748" t="s">
        <v>555</v>
      </c>
      <c r="C20" s="749" t="s">
        <v>565</v>
      </c>
      <c r="D20" s="750" t="s">
        <v>566</v>
      </c>
      <c r="E20" s="751">
        <v>50113001</v>
      </c>
      <c r="F20" s="750" t="s">
        <v>582</v>
      </c>
      <c r="G20" s="749" t="s">
        <v>583</v>
      </c>
      <c r="H20" s="749">
        <v>156993</v>
      </c>
      <c r="I20" s="749">
        <v>56993</v>
      </c>
      <c r="J20" s="749" t="s">
        <v>612</v>
      </c>
      <c r="K20" s="749" t="s">
        <v>613</v>
      </c>
      <c r="L20" s="752">
        <v>73.22999999999999</v>
      </c>
      <c r="M20" s="752">
        <v>2</v>
      </c>
      <c r="N20" s="753">
        <v>146.45999999999998</v>
      </c>
    </row>
    <row r="21" spans="1:14" ht="14.4" customHeight="1" x14ac:dyDescent="0.3">
      <c r="A21" s="747" t="s">
        <v>554</v>
      </c>
      <c r="B21" s="748" t="s">
        <v>555</v>
      </c>
      <c r="C21" s="749" t="s">
        <v>565</v>
      </c>
      <c r="D21" s="750" t="s">
        <v>566</v>
      </c>
      <c r="E21" s="751">
        <v>50113001</v>
      </c>
      <c r="F21" s="750" t="s">
        <v>582</v>
      </c>
      <c r="G21" s="749" t="s">
        <v>583</v>
      </c>
      <c r="H21" s="749">
        <v>193104</v>
      </c>
      <c r="I21" s="749">
        <v>93104</v>
      </c>
      <c r="J21" s="749" t="s">
        <v>614</v>
      </c>
      <c r="K21" s="749" t="s">
        <v>615</v>
      </c>
      <c r="L21" s="752">
        <v>47.319999999999993</v>
      </c>
      <c r="M21" s="752">
        <v>1</v>
      </c>
      <c r="N21" s="753">
        <v>47.319999999999993</v>
      </c>
    </row>
    <row r="22" spans="1:14" ht="14.4" customHeight="1" x14ac:dyDescent="0.3">
      <c r="A22" s="747" t="s">
        <v>554</v>
      </c>
      <c r="B22" s="748" t="s">
        <v>555</v>
      </c>
      <c r="C22" s="749" t="s">
        <v>565</v>
      </c>
      <c r="D22" s="750" t="s">
        <v>566</v>
      </c>
      <c r="E22" s="751">
        <v>50113001</v>
      </c>
      <c r="F22" s="750" t="s">
        <v>582</v>
      </c>
      <c r="G22" s="749" t="s">
        <v>603</v>
      </c>
      <c r="H22" s="749">
        <v>215715</v>
      </c>
      <c r="I22" s="749">
        <v>215715</v>
      </c>
      <c r="J22" s="749" t="s">
        <v>616</v>
      </c>
      <c r="K22" s="749" t="s">
        <v>617</v>
      </c>
      <c r="L22" s="752">
        <v>66.339999999999989</v>
      </c>
      <c r="M22" s="752">
        <v>2</v>
      </c>
      <c r="N22" s="753">
        <v>132.67999999999998</v>
      </c>
    </row>
    <row r="23" spans="1:14" ht="14.4" customHeight="1" x14ac:dyDescent="0.3">
      <c r="A23" s="747" t="s">
        <v>554</v>
      </c>
      <c r="B23" s="748" t="s">
        <v>555</v>
      </c>
      <c r="C23" s="749" t="s">
        <v>565</v>
      </c>
      <c r="D23" s="750" t="s">
        <v>566</v>
      </c>
      <c r="E23" s="751">
        <v>50113001</v>
      </c>
      <c r="F23" s="750" t="s">
        <v>582</v>
      </c>
      <c r="G23" s="749" t="s">
        <v>583</v>
      </c>
      <c r="H23" s="749">
        <v>501596</v>
      </c>
      <c r="I23" s="749">
        <v>0</v>
      </c>
      <c r="J23" s="749" t="s">
        <v>618</v>
      </c>
      <c r="K23" s="749" t="s">
        <v>619</v>
      </c>
      <c r="L23" s="752">
        <v>115.43024814117157</v>
      </c>
      <c r="M23" s="752">
        <v>1</v>
      </c>
      <c r="N23" s="753">
        <v>115.43024814117157</v>
      </c>
    </row>
    <row r="24" spans="1:14" ht="14.4" customHeight="1" x14ac:dyDescent="0.3">
      <c r="A24" s="747" t="s">
        <v>554</v>
      </c>
      <c r="B24" s="748" t="s">
        <v>555</v>
      </c>
      <c r="C24" s="749" t="s">
        <v>565</v>
      </c>
      <c r="D24" s="750" t="s">
        <v>566</v>
      </c>
      <c r="E24" s="751">
        <v>50113001</v>
      </c>
      <c r="F24" s="750" t="s">
        <v>582</v>
      </c>
      <c r="G24" s="749" t="s">
        <v>583</v>
      </c>
      <c r="H24" s="749">
        <v>157586</v>
      </c>
      <c r="I24" s="749">
        <v>57586</v>
      </c>
      <c r="J24" s="749" t="s">
        <v>620</v>
      </c>
      <c r="K24" s="749" t="s">
        <v>621</v>
      </c>
      <c r="L24" s="752">
        <v>73.79000000000002</v>
      </c>
      <c r="M24" s="752">
        <v>1</v>
      </c>
      <c r="N24" s="753">
        <v>73.79000000000002</v>
      </c>
    </row>
    <row r="25" spans="1:14" ht="14.4" customHeight="1" x14ac:dyDescent="0.3">
      <c r="A25" s="747" t="s">
        <v>554</v>
      </c>
      <c r="B25" s="748" t="s">
        <v>555</v>
      </c>
      <c r="C25" s="749" t="s">
        <v>565</v>
      </c>
      <c r="D25" s="750" t="s">
        <v>566</v>
      </c>
      <c r="E25" s="751">
        <v>50113001</v>
      </c>
      <c r="F25" s="750" t="s">
        <v>582</v>
      </c>
      <c r="G25" s="749" t="s">
        <v>603</v>
      </c>
      <c r="H25" s="749">
        <v>147458</v>
      </c>
      <c r="I25" s="749">
        <v>147458</v>
      </c>
      <c r="J25" s="749" t="s">
        <v>622</v>
      </c>
      <c r="K25" s="749" t="s">
        <v>623</v>
      </c>
      <c r="L25" s="752">
        <v>99.730000000000018</v>
      </c>
      <c r="M25" s="752">
        <v>2</v>
      </c>
      <c r="N25" s="753">
        <v>199.46000000000004</v>
      </c>
    </row>
    <row r="26" spans="1:14" ht="14.4" customHeight="1" x14ac:dyDescent="0.3">
      <c r="A26" s="747" t="s">
        <v>554</v>
      </c>
      <c r="B26" s="748" t="s">
        <v>555</v>
      </c>
      <c r="C26" s="749" t="s">
        <v>565</v>
      </c>
      <c r="D26" s="750" t="s">
        <v>566</v>
      </c>
      <c r="E26" s="751">
        <v>50113001</v>
      </c>
      <c r="F26" s="750" t="s">
        <v>582</v>
      </c>
      <c r="G26" s="749" t="s">
        <v>603</v>
      </c>
      <c r="H26" s="749">
        <v>169189</v>
      </c>
      <c r="I26" s="749">
        <v>69189</v>
      </c>
      <c r="J26" s="749" t="s">
        <v>624</v>
      </c>
      <c r="K26" s="749" t="s">
        <v>625</v>
      </c>
      <c r="L26" s="752">
        <v>61.39</v>
      </c>
      <c r="M26" s="752">
        <v>8</v>
      </c>
      <c r="N26" s="753">
        <v>491.12</v>
      </c>
    </row>
    <row r="27" spans="1:14" ht="14.4" customHeight="1" x14ac:dyDescent="0.3">
      <c r="A27" s="747" t="s">
        <v>554</v>
      </c>
      <c r="B27" s="748" t="s">
        <v>555</v>
      </c>
      <c r="C27" s="749" t="s">
        <v>565</v>
      </c>
      <c r="D27" s="750" t="s">
        <v>566</v>
      </c>
      <c r="E27" s="751">
        <v>50113001</v>
      </c>
      <c r="F27" s="750" t="s">
        <v>582</v>
      </c>
      <c r="G27" s="749" t="s">
        <v>583</v>
      </c>
      <c r="H27" s="749">
        <v>114825</v>
      </c>
      <c r="I27" s="749">
        <v>14825</v>
      </c>
      <c r="J27" s="749" t="s">
        <v>626</v>
      </c>
      <c r="K27" s="749" t="s">
        <v>627</v>
      </c>
      <c r="L27" s="752">
        <v>84.439999999999969</v>
      </c>
      <c r="M27" s="752">
        <v>4</v>
      </c>
      <c r="N27" s="753">
        <v>337.75999999999988</v>
      </c>
    </row>
    <row r="28" spans="1:14" ht="14.4" customHeight="1" x14ac:dyDescent="0.3">
      <c r="A28" s="747" t="s">
        <v>554</v>
      </c>
      <c r="B28" s="748" t="s">
        <v>555</v>
      </c>
      <c r="C28" s="749" t="s">
        <v>565</v>
      </c>
      <c r="D28" s="750" t="s">
        <v>566</v>
      </c>
      <c r="E28" s="751">
        <v>50113001</v>
      </c>
      <c r="F28" s="750" t="s">
        <v>582</v>
      </c>
      <c r="G28" s="749" t="s">
        <v>583</v>
      </c>
      <c r="H28" s="749">
        <v>215605</v>
      </c>
      <c r="I28" s="749">
        <v>215605</v>
      </c>
      <c r="J28" s="749" t="s">
        <v>628</v>
      </c>
      <c r="K28" s="749" t="s">
        <v>629</v>
      </c>
      <c r="L28" s="752">
        <v>28.600000000000012</v>
      </c>
      <c r="M28" s="752">
        <v>4</v>
      </c>
      <c r="N28" s="753">
        <v>114.40000000000005</v>
      </c>
    </row>
    <row r="29" spans="1:14" ht="14.4" customHeight="1" x14ac:dyDescent="0.3">
      <c r="A29" s="747" t="s">
        <v>554</v>
      </c>
      <c r="B29" s="748" t="s">
        <v>555</v>
      </c>
      <c r="C29" s="749" t="s">
        <v>565</v>
      </c>
      <c r="D29" s="750" t="s">
        <v>566</v>
      </c>
      <c r="E29" s="751">
        <v>50113001</v>
      </c>
      <c r="F29" s="750" t="s">
        <v>582</v>
      </c>
      <c r="G29" s="749" t="s">
        <v>583</v>
      </c>
      <c r="H29" s="749">
        <v>215606</v>
      </c>
      <c r="I29" s="749">
        <v>215606</v>
      </c>
      <c r="J29" s="749" t="s">
        <v>628</v>
      </c>
      <c r="K29" s="749" t="s">
        <v>630</v>
      </c>
      <c r="L29" s="752">
        <v>72.204999999999998</v>
      </c>
      <c r="M29" s="752">
        <v>2</v>
      </c>
      <c r="N29" s="753">
        <v>144.41</v>
      </c>
    </row>
    <row r="30" spans="1:14" ht="14.4" customHeight="1" x14ac:dyDescent="0.3">
      <c r="A30" s="747" t="s">
        <v>554</v>
      </c>
      <c r="B30" s="748" t="s">
        <v>555</v>
      </c>
      <c r="C30" s="749" t="s">
        <v>565</v>
      </c>
      <c r="D30" s="750" t="s">
        <v>566</v>
      </c>
      <c r="E30" s="751">
        <v>50113001</v>
      </c>
      <c r="F30" s="750" t="s">
        <v>582</v>
      </c>
      <c r="G30" s="749" t="s">
        <v>556</v>
      </c>
      <c r="H30" s="749">
        <v>103575</v>
      </c>
      <c r="I30" s="749">
        <v>3575</v>
      </c>
      <c r="J30" s="749" t="s">
        <v>631</v>
      </c>
      <c r="K30" s="749" t="s">
        <v>632</v>
      </c>
      <c r="L30" s="752">
        <v>66.719999999999956</v>
      </c>
      <c r="M30" s="752">
        <v>2</v>
      </c>
      <c r="N30" s="753">
        <v>133.43999999999991</v>
      </c>
    </row>
    <row r="31" spans="1:14" ht="14.4" customHeight="1" x14ac:dyDescent="0.3">
      <c r="A31" s="747" t="s">
        <v>554</v>
      </c>
      <c r="B31" s="748" t="s">
        <v>555</v>
      </c>
      <c r="C31" s="749" t="s">
        <v>565</v>
      </c>
      <c r="D31" s="750" t="s">
        <v>566</v>
      </c>
      <c r="E31" s="751">
        <v>50113001</v>
      </c>
      <c r="F31" s="750" t="s">
        <v>582</v>
      </c>
      <c r="G31" s="749" t="s">
        <v>583</v>
      </c>
      <c r="H31" s="749">
        <v>51384</v>
      </c>
      <c r="I31" s="749">
        <v>51384</v>
      </c>
      <c r="J31" s="749" t="s">
        <v>633</v>
      </c>
      <c r="K31" s="749" t="s">
        <v>634</v>
      </c>
      <c r="L31" s="752">
        <v>192.49999999999997</v>
      </c>
      <c r="M31" s="752">
        <v>1.1000000000000001</v>
      </c>
      <c r="N31" s="753">
        <v>211.75</v>
      </c>
    </row>
    <row r="32" spans="1:14" ht="14.4" customHeight="1" x14ac:dyDescent="0.3">
      <c r="A32" s="747" t="s">
        <v>554</v>
      </c>
      <c r="B32" s="748" t="s">
        <v>555</v>
      </c>
      <c r="C32" s="749" t="s">
        <v>565</v>
      </c>
      <c r="D32" s="750" t="s">
        <v>566</v>
      </c>
      <c r="E32" s="751">
        <v>50113001</v>
      </c>
      <c r="F32" s="750" t="s">
        <v>582</v>
      </c>
      <c r="G32" s="749" t="s">
        <v>583</v>
      </c>
      <c r="H32" s="749">
        <v>846618</v>
      </c>
      <c r="I32" s="749">
        <v>100014</v>
      </c>
      <c r="J32" s="749" t="s">
        <v>635</v>
      </c>
      <c r="K32" s="749" t="s">
        <v>636</v>
      </c>
      <c r="L32" s="752">
        <v>29.920000000000005</v>
      </c>
      <c r="M32" s="752">
        <v>1</v>
      </c>
      <c r="N32" s="753">
        <v>29.920000000000005</v>
      </c>
    </row>
    <row r="33" spans="1:14" ht="14.4" customHeight="1" x14ac:dyDescent="0.3">
      <c r="A33" s="747" t="s">
        <v>554</v>
      </c>
      <c r="B33" s="748" t="s">
        <v>555</v>
      </c>
      <c r="C33" s="749" t="s">
        <v>565</v>
      </c>
      <c r="D33" s="750" t="s">
        <v>566</v>
      </c>
      <c r="E33" s="751">
        <v>50113001</v>
      </c>
      <c r="F33" s="750" t="s">
        <v>582</v>
      </c>
      <c r="G33" s="749" t="s">
        <v>583</v>
      </c>
      <c r="H33" s="749">
        <v>900071</v>
      </c>
      <c r="I33" s="749">
        <v>0</v>
      </c>
      <c r="J33" s="749" t="s">
        <v>637</v>
      </c>
      <c r="K33" s="749" t="s">
        <v>556</v>
      </c>
      <c r="L33" s="752">
        <v>161.6766489774688</v>
      </c>
      <c r="M33" s="752">
        <v>4</v>
      </c>
      <c r="N33" s="753">
        <v>646.7065959098752</v>
      </c>
    </row>
    <row r="34" spans="1:14" ht="14.4" customHeight="1" x14ac:dyDescent="0.3">
      <c r="A34" s="747" t="s">
        <v>554</v>
      </c>
      <c r="B34" s="748" t="s">
        <v>555</v>
      </c>
      <c r="C34" s="749" t="s">
        <v>565</v>
      </c>
      <c r="D34" s="750" t="s">
        <v>566</v>
      </c>
      <c r="E34" s="751">
        <v>50113001</v>
      </c>
      <c r="F34" s="750" t="s">
        <v>582</v>
      </c>
      <c r="G34" s="749" t="s">
        <v>603</v>
      </c>
      <c r="H34" s="749">
        <v>187427</v>
      </c>
      <c r="I34" s="749">
        <v>187427</v>
      </c>
      <c r="J34" s="749" t="s">
        <v>638</v>
      </c>
      <c r="K34" s="749" t="s">
        <v>639</v>
      </c>
      <c r="L34" s="752">
        <v>63.109999999999985</v>
      </c>
      <c r="M34" s="752">
        <v>2</v>
      </c>
      <c r="N34" s="753">
        <v>126.21999999999997</v>
      </c>
    </row>
    <row r="35" spans="1:14" ht="14.4" customHeight="1" x14ac:dyDescent="0.3">
      <c r="A35" s="747" t="s">
        <v>554</v>
      </c>
      <c r="B35" s="748" t="s">
        <v>555</v>
      </c>
      <c r="C35" s="749" t="s">
        <v>565</v>
      </c>
      <c r="D35" s="750" t="s">
        <v>566</v>
      </c>
      <c r="E35" s="751">
        <v>50113001</v>
      </c>
      <c r="F35" s="750" t="s">
        <v>582</v>
      </c>
      <c r="G35" s="749" t="s">
        <v>603</v>
      </c>
      <c r="H35" s="749">
        <v>169714</v>
      </c>
      <c r="I35" s="749">
        <v>169714</v>
      </c>
      <c r="J35" s="749" t="s">
        <v>640</v>
      </c>
      <c r="K35" s="749" t="s">
        <v>641</v>
      </c>
      <c r="L35" s="752">
        <v>113.04999999999994</v>
      </c>
      <c r="M35" s="752">
        <v>1</v>
      </c>
      <c r="N35" s="753">
        <v>113.04999999999994</v>
      </c>
    </row>
    <row r="36" spans="1:14" ht="14.4" customHeight="1" x14ac:dyDescent="0.3">
      <c r="A36" s="747" t="s">
        <v>554</v>
      </c>
      <c r="B36" s="748" t="s">
        <v>555</v>
      </c>
      <c r="C36" s="749" t="s">
        <v>565</v>
      </c>
      <c r="D36" s="750" t="s">
        <v>566</v>
      </c>
      <c r="E36" s="751">
        <v>50113001</v>
      </c>
      <c r="F36" s="750" t="s">
        <v>582</v>
      </c>
      <c r="G36" s="749" t="s">
        <v>603</v>
      </c>
      <c r="H36" s="749">
        <v>187425</v>
      </c>
      <c r="I36" s="749">
        <v>187425</v>
      </c>
      <c r="J36" s="749" t="s">
        <v>642</v>
      </c>
      <c r="K36" s="749" t="s">
        <v>643</v>
      </c>
      <c r="L36" s="752">
        <v>49.516000000000005</v>
      </c>
      <c r="M36" s="752">
        <v>5</v>
      </c>
      <c r="N36" s="753">
        <v>247.58</v>
      </c>
    </row>
    <row r="37" spans="1:14" ht="14.4" customHeight="1" x14ac:dyDescent="0.3">
      <c r="A37" s="747" t="s">
        <v>554</v>
      </c>
      <c r="B37" s="748" t="s">
        <v>555</v>
      </c>
      <c r="C37" s="749" t="s">
        <v>565</v>
      </c>
      <c r="D37" s="750" t="s">
        <v>566</v>
      </c>
      <c r="E37" s="751">
        <v>50113001</v>
      </c>
      <c r="F37" s="750" t="s">
        <v>582</v>
      </c>
      <c r="G37" s="749" t="s">
        <v>583</v>
      </c>
      <c r="H37" s="749">
        <v>188217</v>
      </c>
      <c r="I37" s="749">
        <v>88217</v>
      </c>
      <c r="J37" s="749" t="s">
        <v>644</v>
      </c>
      <c r="K37" s="749" t="s">
        <v>645</v>
      </c>
      <c r="L37" s="752">
        <v>126.69999999999997</v>
      </c>
      <c r="M37" s="752">
        <v>1</v>
      </c>
      <c r="N37" s="753">
        <v>126.69999999999997</v>
      </c>
    </row>
    <row r="38" spans="1:14" ht="14.4" customHeight="1" x14ac:dyDescent="0.3">
      <c r="A38" s="747" t="s">
        <v>554</v>
      </c>
      <c r="B38" s="748" t="s">
        <v>555</v>
      </c>
      <c r="C38" s="749" t="s">
        <v>565</v>
      </c>
      <c r="D38" s="750" t="s">
        <v>566</v>
      </c>
      <c r="E38" s="751">
        <v>50113001</v>
      </c>
      <c r="F38" s="750" t="s">
        <v>582</v>
      </c>
      <c r="G38" s="749" t="s">
        <v>583</v>
      </c>
      <c r="H38" s="749">
        <v>188219</v>
      </c>
      <c r="I38" s="749">
        <v>88219</v>
      </c>
      <c r="J38" s="749" t="s">
        <v>646</v>
      </c>
      <c r="K38" s="749" t="s">
        <v>647</v>
      </c>
      <c r="L38" s="752">
        <v>142.43</v>
      </c>
      <c r="M38" s="752">
        <v>2</v>
      </c>
      <c r="N38" s="753">
        <v>284.86</v>
      </c>
    </row>
    <row r="39" spans="1:14" ht="14.4" customHeight="1" x14ac:dyDescent="0.3">
      <c r="A39" s="747" t="s">
        <v>554</v>
      </c>
      <c r="B39" s="748" t="s">
        <v>555</v>
      </c>
      <c r="C39" s="749" t="s">
        <v>565</v>
      </c>
      <c r="D39" s="750" t="s">
        <v>566</v>
      </c>
      <c r="E39" s="751">
        <v>50113001</v>
      </c>
      <c r="F39" s="750" t="s">
        <v>582</v>
      </c>
      <c r="G39" s="749" t="s">
        <v>583</v>
      </c>
      <c r="H39" s="749">
        <v>192853</v>
      </c>
      <c r="I39" s="749">
        <v>192853</v>
      </c>
      <c r="J39" s="749" t="s">
        <v>648</v>
      </c>
      <c r="K39" s="749" t="s">
        <v>649</v>
      </c>
      <c r="L39" s="752">
        <v>106.9</v>
      </c>
      <c r="M39" s="752">
        <v>1</v>
      </c>
      <c r="N39" s="753">
        <v>106.9</v>
      </c>
    </row>
    <row r="40" spans="1:14" ht="14.4" customHeight="1" x14ac:dyDescent="0.3">
      <c r="A40" s="747" t="s">
        <v>554</v>
      </c>
      <c r="B40" s="748" t="s">
        <v>555</v>
      </c>
      <c r="C40" s="749" t="s">
        <v>565</v>
      </c>
      <c r="D40" s="750" t="s">
        <v>566</v>
      </c>
      <c r="E40" s="751">
        <v>50113001</v>
      </c>
      <c r="F40" s="750" t="s">
        <v>582</v>
      </c>
      <c r="G40" s="749" t="s">
        <v>583</v>
      </c>
      <c r="H40" s="749">
        <v>100498</v>
      </c>
      <c r="I40" s="749">
        <v>498</v>
      </c>
      <c r="J40" s="749" t="s">
        <v>650</v>
      </c>
      <c r="K40" s="749" t="s">
        <v>651</v>
      </c>
      <c r="L40" s="752">
        <v>96.239999999999981</v>
      </c>
      <c r="M40" s="752">
        <v>2</v>
      </c>
      <c r="N40" s="753">
        <v>192.47999999999996</v>
      </c>
    </row>
    <row r="41" spans="1:14" ht="14.4" customHeight="1" x14ac:dyDescent="0.3">
      <c r="A41" s="747" t="s">
        <v>554</v>
      </c>
      <c r="B41" s="748" t="s">
        <v>555</v>
      </c>
      <c r="C41" s="749" t="s">
        <v>565</v>
      </c>
      <c r="D41" s="750" t="s">
        <v>566</v>
      </c>
      <c r="E41" s="751">
        <v>50113001</v>
      </c>
      <c r="F41" s="750" t="s">
        <v>582</v>
      </c>
      <c r="G41" s="749" t="s">
        <v>583</v>
      </c>
      <c r="H41" s="749">
        <v>843905</v>
      </c>
      <c r="I41" s="749">
        <v>103391</v>
      </c>
      <c r="J41" s="749" t="s">
        <v>652</v>
      </c>
      <c r="K41" s="749" t="s">
        <v>653</v>
      </c>
      <c r="L41" s="752">
        <v>73.402500000000003</v>
      </c>
      <c r="M41" s="752">
        <v>4</v>
      </c>
      <c r="N41" s="753">
        <v>293.61</v>
      </c>
    </row>
    <row r="42" spans="1:14" ht="14.4" customHeight="1" x14ac:dyDescent="0.3">
      <c r="A42" s="747" t="s">
        <v>554</v>
      </c>
      <c r="B42" s="748" t="s">
        <v>555</v>
      </c>
      <c r="C42" s="749" t="s">
        <v>565</v>
      </c>
      <c r="D42" s="750" t="s">
        <v>566</v>
      </c>
      <c r="E42" s="751">
        <v>50113001</v>
      </c>
      <c r="F42" s="750" t="s">
        <v>582</v>
      </c>
      <c r="G42" s="749" t="s">
        <v>583</v>
      </c>
      <c r="H42" s="749">
        <v>100283</v>
      </c>
      <c r="I42" s="749">
        <v>100283</v>
      </c>
      <c r="J42" s="749" t="s">
        <v>654</v>
      </c>
      <c r="K42" s="749" t="s">
        <v>655</v>
      </c>
      <c r="L42" s="752">
        <v>84.240000000000009</v>
      </c>
      <c r="M42" s="752">
        <v>1</v>
      </c>
      <c r="N42" s="753">
        <v>84.240000000000009</v>
      </c>
    </row>
    <row r="43" spans="1:14" ht="14.4" customHeight="1" x14ac:dyDescent="0.3">
      <c r="A43" s="747" t="s">
        <v>554</v>
      </c>
      <c r="B43" s="748" t="s">
        <v>555</v>
      </c>
      <c r="C43" s="749" t="s">
        <v>565</v>
      </c>
      <c r="D43" s="750" t="s">
        <v>566</v>
      </c>
      <c r="E43" s="751">
        <v>50113001</v>
      </c>
      <c r="F43" s="750" t="s">
        <v>582</v>
      </c>
      <c r="G43" s="749" t="s">
        <v>583</v>
      </c>
      <c r="H43" s="749">
        <v>109414</v>
      </c>
      <c r="I43" s="749">
        <v>119687</v>
      </c>
      <c r="J43" s="749" t="s">
        <v>656</v>
      </c>
      <c r="K43" s="749" t="s">
        <v>657</v>
      </c>
      <c r="L43" s="752">
        <v>55.350611767072984</v>
      </c>
      <c r="M43" s="752">
        <v>1</v>
      </c>
      <c r="N43" s="753">
        <v>55.350611767072984</v>
      </c>
    </row>
    <row r="44" spans="1:14" ht="14.4" customHeight="1" x14ac:dyDescent="0.3">
      <c r="A44" s="747" t="s">
        <v>554</v>
      </c>
      <c r="B44" s="748" t="s">
        <v>555</v>
      </c>
      <c r="C44" s="749" t="s">
        <v>565</v>
      </c>
      <c r="D44" s="750" t="s">
        <v>566</v>
      </c>
      <c r="E44" s="751">
        <v>50113001</v>
      </c>
      <c r="F44" s="750" t="s">
        <v>582</v>
      </c>
      <c r="G44" s="749" t="s">
        <v>583</v>
      </c>
      <c r="H44" s="749">
        <v>109415</v>
      </c>
      <c r="I44" s="749">
        <v>119683</v>
      </c>
      <c r="J44" s="749" t="s">
        <v>656</v>
      </c>
      <c r="K44" s="749" t="s">
        <v>658</v>
      </c>
      <c r="L44" s="752">
        <v>62.139999999999993</v>
      </c>
      <c r="M44" s="752">
        <v>3</v>
      </c>
      <c r="N44" s="753">
        <v>186.42</v>
      </c>
    </row>
    <row r="45" spans="1:14" ht="14.4" customHeight="1" x14ac:dyDescent="0.3">
      <c r="A45" s="747" t="s">
        <v>554</v>
      </c>
      <c r="B45" s="748" t="s">
        <v>555</v>
      </c>
      <c r="C45" s="749" t="s">
        <v>565</v>
      </c>
      <c r="D45" s="750" t="s">
        <v>566</v>
      </c>
      <c r="E45" s="751">
        <v>50113001</v>
      </c>
      <c r="F45" s="750" t="s">
        <v>582</v>
      </c>
      <c r="G45" s="749" t="s">
        <v>583</v>
      </c>
      <c r="H45" s="749">
        <v>849253</v>
      </c>
      <c r="I45" s="749">
        <v>141763</v>
      </c>
      <c r="J45" s="749" t="s">
        <v>659</v>
      </c>
      <c r="K45" s="749" t="s">
        <v>660</v>
      </c>
      <c r="L45" s="752">
        <v>74.599999999999994</v>
      </c>
      <c r="M45" s="752">
        <v>1</v>
      </c>
      <c r="N45" s="753">
        <v>74.599999999999994</v>
      </c>
    </row>
    <row r="46" spans="1:14" ht="14.4" customHeight="1" x14ac:dyDescent="0.3">
      <c r="A46" s="747" t="s">
        <v>554</v>
      </c>
      <c r="B46" s="748" t="s">
        <v>555</v>
      </c>
      <c r="C46" s="749" t="s">
        <v>565</v>
      </c>
      <c r="D46" s="750" t="s">
        <v>566</v>
      </c>
      <c r="E46" s="751">
        <v>50113001</v>
      </c>
      <c r="F46" s="750" t="s">
        <v>582</v>
      </c>
      <c r="G46" s="749" t="s">
        <v>583</v>
      </c>
      <c r="H46" s="749">
        <v>100231</v>
      </c>
      <c r="I46" s="749">
        <v>231</v>
      </c>
      <c r="J46" s="749" t="s">
        <v>661</v>
      </c>
      <c r="K46" s="749" t="s">
        <v>662</v>
      </c>
      <c r="L46" s="752">
        <v>32.899999999999984</v>
      </c>
      <c r="M46" s="752">
        <v>1</v>
      </c>
      <c r="N46" s="753">
        <v>32.899999999999984</v>
      </c>
    </row>
    <row r="47" spans="1:14" ht="14.4" customHeight="1" x14ac:dyDescent="0.3">
      <c r="A47" s="747" t="s">
        <v>554</v>
      </c>
      <c r="B47" s="748" t="s">
        <v>555</v>
      </c>
      <c r="C47" s="749" t="s">
        <v>565</v>
      </c>
      <c r="D47" s="750" t="s">
        <v>566</v>
      </c>
      <c r="E47" s="751">
        <v>50113001</v>
      </c>
      <c r="F47" s="750" t="s">
        <v>582</v>
      </c>
      <c r="G47" s="749" t="s">
        <v>603</v>
      </c>
      <c r="H47" s="749">
        <v>155823</v>
      </c>
      <c r="I47" s="749">
        <v>55823</v>
      </c>
      <c r="J47" s="749" t="s">
        <v>663</v>
      </c>
      <c r="K47" s="749" t="s">
        <v>664</v>
      </c>
      <c r="L47" s="752">
        <v>44.59</v>
      </c>
      <c r="M47" s="752">
        <v>3</v>
      </c>
      <c r="N47" s="753">
        <v>133.77000000000001</v>
      </c>
    </row>
    <row r="48" spans="1:14" ht="14.4" customHeight="1" x14ac:dyDescent="0.3">
      <c r="A48" s="747" t="s">
        <v>554</v>
      </c>
      <c r="B48" s="748" t="s">
        <v>555</v>
      </c>
      <c r="C48" s="749" t="s">
        <v>565</v>
      </c>
      <c r="D48" s="750" t="s">
        <v>566</v>
      </c>
      <c r="E48" s="751">
        <v>50113001</v>
      </c>
      <c r="F48" s="750" t="s">
        <v>582</v>
      </c>
      <c r="G48" s="749" t="s">
        <v>583</v>
      </c>
      <c r="H48" s="749">
        <v>192390</v>
      </c>
      <c r="I48" s="749">
        <v>192390</v>
      </c>
      <c r="J48" s="749" t="s">
        <v>665</v>
      </c>
      <c r="K48" s="749" t="s">
        <v>666</v>
      </c>
      <c r="L48" s="752">
        <v>146.10000000000002</v>
      </c>
      <c r="M48" s="752">
        <v>1</v>
      </c>
      <c r="N48" s="753">
        <v>146.10000000000002</v>
      </c>
    </row>
    <row r="49" spans="1:14" ht="14.4" customHeight="1" x14ac:dyDescent="0.3">
      <c r="A49" s="747" t="s">
        <v>554</v>
      </c>
      <c r="B49" s="748" t="s">
        <v>555</v>
      </c>
      <c r="C49" s="749" t="s">
        <v>565</v>
      </c>
      <c r="D49" s="750" t="s">
        <v>566</v>
      </c>
      <c r="E49" s="751">
        <v>50113001</v>
      </c>
      <c r="F49" s="750" t="s">
        <v>582</v>
      </c>
      <c r="G49" s="749" t="s">
        <v>583</v>
      </c>
      <c r="H49" s="749">
        <v>102420</v>
      </c>
      <c r="I49" s="749">
        <v>2420</v>
      </c>
      <c r="J49" s="749" t="s">
        <v>665</v>
      </c>
      <c r="K49" s="749" t="s">
        <v>667</v>
      </c>
      <c r="L49" s="752">
        <v>97.085000000000008</v>
      </c>
      <c r="M49" s="752">
        <v>2</v>
      </c>
      <c r="N49" s="753">
        <v>194.17000000000002</v>
      </c>
    </row>
    <row r="50" spans="1:14" ht="14.4" customHeight="1" x14ac:dyDescent="0.3">
      <c r="A50" s="747" t="s">
        <v>554</v>
      </c>
      <c r="B50" s="748" t="s">
        <v>555</v>
      </c>
      <c r="C50" s="749" t="s">
        <v>565</v>
      </c>
      <c r="D50" s="750" t="s">
        <v>566</v>
      </c>
      <c r="E50" s="751">
        <v>50113001</v>
      </c>
      <c r="F50" s="750" t="s">
        <v>582</v>
      </c>
      <c r="G50" s="749" t="s">
        <v>583</v>
      </c>
      <c r="H50" s="749">
        <v>848950</v>
      </c>
      <c r="I50" s="749">
        <v>155148</v>
      </c>
      <c r="J50" s="749" t="s">
        <v>668</v>
      </c>
      <c r="K50" s="749" t="s">
        <v>669</v>
      </c>
      <c r="L50" s="752">
        <v>18.626000000000005</v>
      </c>
      <c r="M50" s="752">
        <v>5</v>
      </c>
      <c r="N50" s="753">
        <v>93.130000000000024</v>
      </c>
    </row>
    <row r="51" spans="1:14" ht="14.4" customHeight="1" x14ac:dyDescent="0.3">
      <c r="A51" s="747" t="s">
        <v>554</v>
      </c>
      <c r="B51" s="748" t="s">
        <v>555</v>
      </c>
      <c r="C51" s="749" t="s">
        <v>565</v>
      </c>
      <c r="D51" s="750" t="s">
        <v>566</v>
      </c>
      <c r="E51" s="751">
        <v>50113001</v>
      </c>
      <c r="F51" s="750" t="s">
        <v>582</v>
      </c>
      <c r="G51" s="749" t="s">
        <v>583</v>
      </c>
      <c r="H51" s="749">
        <v>102963</v>
      </c>
      <c r="I51" s="749">
        <v>2963</v>
      </c>
      <c r="J51" s="749" t="s">
        <v>670</v>
      </c>
      <c r="K51" s="749" t="s">
        <v>671</v>
      </c>
      <c r="L51" s="752">
        <v>97.452857142857155</v>
      </c>
      <c r="M51" s="752">
        <v>7</v>
      </c>
      <c r="N51" s="753">
        <v>682.17000000000007</v>
      </c>
    </row>
    <row r="52" spans="1:14" ht="14.4" customHeight="1" x14ac:dyDescent="0.3">
      <c r="A52" s="747" t="s">
        <v>554</v>
      </c>
      <c r="B52" s="748" t="s">
        <v>555</v>
      </c>
      <c r="C52" s="749" t="s">
        <v>565</v>
      </c>
      <c r="D52" s="750" t="s">
        <v>566</v>
      </c>
      <c r="E52" s="751">
        <v>50113001</v>
      </c>
      <c r="F52" s="750" t="s">
        <v>582</v>
      </c>
      <c r="G52" s="749" t="s">
        <v>556</v>
      </c>
      <c r="H52" s="749">
        <v>198054</v>
      </c>
      <c r="I52" s="749">
        <v>198054</v>
      </c>
      <c r="J52" s="749" t="s">
        <v>672</v>
      </c>
      <c r="K52" s="749" t="s">
        <v>673</v>
      </c>
      <c r="L52" s="752">
        <v>43.999999999999993</v>
      </c>
      <c r="M52" s="752">
        <v>3</v>
      </c>
      <c r="N52" s="753">
        <v>131.99999999999997</v>
      </c>
    </row>
    <row r="53" spans="1:14" ht="14.4" customHeight="1" x14ac:dyDescent="0.3">
      <c r="A53" s="747" t="s">
        <v>554</v>
      </c>
      <c r="B53" s="748" t="s">
        <v>555</v>
      </c>
      <c r="C53" s="749" t="s">
        <v>565</v>
      </c>
      <c r="D53" s="750" t="s">
        <v>566</v>
      </c>
      <c r="E53" s="751">
        <v>50113001</v>
      </c>
      <c r="F53" s="750" t="s">
        <v>582</v>
      </c>
      <c r="G53" s="749" t="s">
        <v>583</v>
      </c>
      <c r="H53" s="749">
        <v>208424</v>
      </c>
      <c r="I53" s="749">
        <v>208424</v>
      </c>
      <c r="J53" s="749" t="s">
        <v>674</v>
      </c>
      <c r="K53" s="749" t="s">
        <v>675</v>
      </c>
      <c r="L53" s="752">
        <v>88.470000000000013</v>
      </c>
      <c r="M53" s="752">
        <v>1</v>
      </c>
      <c r="N53" s="753">
        <v>88.470000000000013</v>
      </c>
    </row>
    <row r="54" spans="1:14" ht="14.4" customHeight="1" x14ac:dyDescent="0.3">
      <c r="A54" s="747" t="s">
        <v>554</v>
      </c>
      <c r="B54" s="748" t="s">
        <v>555</v>
      </c>
      <c r="C54" s="749" t="s">
        <v>565</v>
      </c>
      <c r="D54" s="750" t="s">
        <v>566</v>
      </c>
      <c r="E54" s="751">
        <v>50113001</v>
      </c>
      <c r="F54" s="750" t="s">
        <v>582</v>
      </c>
      <c r="G54" s="749" t="s">
        <v>583</v>
      </c>
      <c r="H54" s="749">
        <v>988179</v>
      </c>
      <c r="I54" s="749">
        <v>0</v>
      </c>
      <c r="J54" s="749" t="s">
        <v>676</v>
      </c>
      <c r="K54" s="749" t="s">
        <v>556</v>
      </c>
      <c r="L54" s="752">
        <v>88.99</v>
      </c>
      <c r="M54" s="752">
        <v>2</v>
      </c>
      <c r="N54" s="753">
        <v>177.98</v>
      </c>
    </row>
    <row r="55" spans="1:14" ht="14.4" customHeight="1" x14ac:dyDescent="0.3">
      <c r="A55" s="747" t="s">
        <v>554</v>
      </c>
      <c r="B55" s="748" t="s">
        <v>555</v>
      </c>
      <c r="C55" s="749" t="s">
        <v>565</v>
      </c>
      <c r="D55" s="750" t="s">
        <v>566</v>
      </c>
      <c r="E55" s="751">
        <v>50113001</v>
      </c>
      <c r="F55" s="750" t="s">
        <v>582</v>
      </c>
      <c r="G55" s="749" t="s">
        <v>583</v>
      </c>
      <c r="H55" s="749">
        <v>189775</v>
      </c>
      <c r="I55" s="749">
        <v>0</v>
      </c>
      <c r="J55" s="749" t="s">
        <v>677</v>
      </c>
      <c r="K55" s="749" t="s">
        <v>678</v>
      </c>
      <c r="L55" s="752">
        <v>67.78</v>
      </c>
      <c r="M55" s="752">
        <v>1</v>
      </c>
      <c r="N55" s="753">
        <v>67.78</v>
      </c>
    </row>
    <row r="56" spans="1:14" ht="14.4" customHeight="1" x14ac:dyDescent="0.3">
      <c r="A56" s="747" t="s">
        <v>554</v>
      </c>
      <c r="B56" s="748" t="s">
        <v>555</v>
      </c>
      <c r="C56" s="749" t="s">
        <v>565</v>
      </c>
      <c r="D56" s="750" t="s">
        <v>566</v>
      </c>
      <c r="E56" s="751">
        <v>50113001</v>
      </c>
      <c r="F56" s="750" t="s">
        <v>582</v>
      </c>
      <c r="G56" s="749" t="s">
        <v>603</v>
      </c>
      <c r="H56" s="749">
        <v>131934</v>
      </c>
      <c r="I56" s="749">
        <v>31934</v>
      </c>
      <c r="J56" s="749" t="s">
        <v>679</v>
      </c>
      <c r="K56" s="749" t="s">
        <v>680</v>
      </c>
      <c r="L56" s="752">
        <v>49.83</v>
      </c>
      <c r="M56" s="752">
        <v>1</v>
      </c>
      <c r="N56" s="753">
        <v>49.83</v>
      </c>
    </row>
    <row r="57" spans="1:14" ht="14.4" customHeight="1" x14ac:dyDescent="0.3">
      <c r="A57" s="747" t="s">
        <v>554</v>
      </c>
      <c r="B57" s="748" t="s">
        <v>555</v>
      </c>
      <c r="C57" s="749" t="s">
        <v>565</v>
      </c>
      <c r="D57" s="750" t="s">
        <v>566</v>
      </c>
      <c r="E57" s="751">
        <v>50113001</v>
      </c>
      <c r="F57" s="750" t="s">
        <v>582</v>
      </c>
      <c r="G57" s="749" t="s">
        <v>583</v>
      </c>
      <c r="H57" s="749">
        <v>202789</v>
      </c>
      <c r="I57" s="749">
        <v>202789</v>
      </c>
      <c r="J57" s="749" t="s">
        <v>681</v>
      </c>
      <c r="K57" s="749" t="s">
        <v>682</v>
      </c>
      <c r="L57" s="752">
        <v>70.53</v>
      </c>
      <c r="M57" s="752">
        <v>1</v>
      </c>
      <c r="N57" s="753">
        <v>70.53</v>
      </c>
    </row>
    <row r="58" spans="1:14" ht="14.4" customHeight="1" x14ac:dyDescent="0.3">
      <c r="A58" s="747" t="s">
        <v>554</v>
      </c>
      <c r="B58" s="748" t="s">
        <v>555</v>
      </c>
      <c r="C58" s="749" t="s">
        <v>565</v>
      </c>
      <c r="D58" s="750" t="s">
        <v>566</v>
      </c>
      <c r="E58" s="751">
        <v>50113001</v>
      </c>
      <c r="F58" s="750" t="s">
        <v>582</v>
      </c>
      <c r="G58" s="749" t="s">
        <v>583</v>
      </c>
      <c r="H58" s="749">
        <v>840464</v>
      </c>
      <c r="I58" s="749">
        <v>0</v>
      </c>
      <c r="J58" s="749" t="s">
        <v>683</v>
      </c>
      <c r="K58" s="749" t="s">
        <v>684</v>
      </c>
      <c r="L58" s="752">
        <v>41.45</v>
      </c>
      <c r="M58" s="752">
        <v>2</v>
      </c>
      <c r="N58" s="753">
        <v>82.9</v>
      </c>
    </row>
    <row r="59" spans="1:14" ht="14.4" customHeight="1" x14ac:dyDescent="0.3">
      <c r="A59" s="747" t="s">
        <v>554</v>
      </c>
      <c r="B59" s="748" t="s">
        <v>555</v>
      </c>
      <c r="C59" s="749" t="s">
        <v>565</v>
      </c>
      <c r="D59" s="750" t="s">
        <v>566</v>
      </c>
      <c r="E59" s="751">
        <v>50113001</v>
      </c>
      <c r="F59" s="750" t="s">
        <v>582</v>
      </c>
      <c r="G59" s="749" t="s">
        <v>603</v>
      </c>
      <c r="H59" s="749">
        <v>987473</v>
      </c>
      <c r="I59" s="749">
        <v>146894</v>
      </c>
      <c r="J59" s="749" t="s">
        <v>685</v>
      </c>
      <c r="K59" s="749" t="s">
        <v>673</v>
      </c>
      <c r="L59" s="752">
        <v>21.96</v>
      </c>
      <c r="M59" s="752">
        <v>7</v>
      </c>
      <c r="N59" s="753">
        <v>153.72</v>
      </c>
    </row>
    <row r="60" spans="1:14" ht="14.4" customHeight="1" x14ac:dyDescent="0.3">
      <c r="A60" s="747" t="s">
        <v>554</v>
      </c>
      <c r="B60" s="748" t="s">
        <v>555</v>
      </c>
      <c r="C60" s="749" t="s">
        <v>570</v>
      </c>
      <c r="D60" s="750" t="s">
        <v>571</v>
      </c>
      <c r="E60" s="751">
        <v>50113001</v>
      </c>
      <c r="F60" s="750" t="s">
        <v>582</v>
      </c>
      <c r="G60" s="749" t="s">
        <v>583</v>
      </c>
      <c r="H60" s="749">
        <v>192729</v>
      </c>
      <c r="I60" s="749">
        <v>92729</v>
      </c>
      <c r="J60" s="749" t="s">
        <v>686</v>
      </c>
      <c r="K60" s="749" t="s">
        <v>687</v>
      </c>
      <c r="L60" s="752">
        <v>48.320000000000007</v>
      </c>
      <c r="M60" s="752">
        <v>2</v>
      </c>
      <c r="N60" s="753">
        <v>96.640000000000015</v>
      </c>
    </row>
    <row r="61" spans="1:14" ht="14.4" customHeight="1" x14ac:dyDescent="0.3">
      <c r="A61" s="747" t="s">
        <v>554</v>
      </c>
      <c r="B61" s="748" t="s">
        <v>555</v>
      </c>
      <c r="C61" s="749" t="s">
        <v>570</v>
      </c>
      <c r="D61" s="750" t="s">
        <v>571</v>
      </c>
      <c r="E61" s="751">
        <v>50113001</v>
      </c>
      <c r="F61" s="750" t="s">
        <v>582</v>
      </c>
      <c r="G61" s="749" t="s">
        <v>583</v>
      </c>
      <c r="H61" s="749">
        <v>100362</v>
      </c>
      <c r="I61" s="749">
        <v>362</v>
      </c>
      <c r="J61" s="749" t="s">
        <v>584</v>
      </c>
      <c r="K61" s="749" t="s">
        <v>585</v>
      </c>
      <c r="L61" s="752">
        <v>86.76571428571431</v>
      </c>
      <c r="M61" s="752">
        <v>7</v>
      </c>
      <c r="N61" s="753">
        <v>607.36000000000013</v>
      </c>
    </row>
    <row r="62" spans="1:14" ht="14.4" customHeight="1" x14ac:dyDescent="0.3">
      <c r="A62" s="747" t="s">
        <v>554</v>
      </c>
      <c r="B62" s="748" t="s">
        <v>555</v>
      </c>
      <c r="C62" s="749" t="s">
        <v>570</v>
      </c>
      <c r="D62" s="750" t="s">
        <v>571</v>
      </c>
      <c r="E62" s="751">
        <v>50113001</v>
      </c>
      <c r="F62" s="750" t="s">
        <v>582</v>
      </c>
      <c r="G62" s="749" t="s">
        <v>583</v>
      </c>
      <c r="H62" s="749">
        <v>196610</v>
      </c>
      <c r="I62" s="749">
        <v>96610</v>
      </c>
      <c r="J62" s="749" t="s">
        <v>589</v>
      </c>
      <c r="K62" s="749" t="s">
        <v>590</v>
      </c>
      <c r="L62" s="752">
        <v>46.390000000000022</v>
      </c>
      <c r="M62" s="752">
        <v>1</v>
      </c>
      <c r="N62" s="753">
        <v>46.390000000000022</v>
      </c>
    </row>
    <row r="63" spans="1:14" ht="14.4" customHeight="1" x14ac:dyDescent="0.3">
      <c r="A63" s="747" t="s">
        <v>554</v>
      </c>
      <c r="B63" s="748" t="s">
        <v>555</v>
      </c>
      <c r="C63" s="749" t="s">
        <v>570</v>
      </c>
      <c r="D63" s="750" t="s">
        <v>571</v>
      </c>
      <c r="E63" s="751">
        <v>50113001</v>
      </c>
      <c r="F63" s="750" t="s">
        <v>582</v>
      </c>
      <c r="G63" s="749" t="s">
        <v>583</v>
      </c>
      <c r="H63" s="749">
        <v>847713</v>
      </c>
      <c r="I63" s="749">
        <v>125526</v>
      </c>
      <c r="J63" s="749" t="s">
        <v>591</v>
      </c>
      <c r="K63" s="749" t="s">
        <v>592</v>
      </c>
      <c r="L63" s="752">
        <v>107.26</v>
      </c>
      <c r="M63" s="752">
        <v>3</v>
      </c>
      <c r="N63" s="753">
        <v>321.78000000000003</v>
      </c>
    </row>
    <row r="64" spans="1:14" ht="14.4" customHeight="1" x14ac:dyDescent="0.3">
      <c r="A64" s="747" t="s">
        <v>554</v>
      </c>
      <c r="B64" s="748" t="s">
        <v>555</v>
      </c>
      <c r="C64" s="749" t="s">
        <v>570</v>
      </c>
      <c r="D64" s="750" t="s">
        <v>571</v>
      </c>
      <c r="E64" s="751">
        <v>50113001</v>
      </c>
      <c r="F64" s="750" t="s">
        <v>582</v>
      </c>
      <c r="G64" s="749" t="s">
        <v>583</v>
      </c>
      <c r="H64" s="749">
        <v>169755</v>
      </c>
      <c r="I64" s="749">
        <v>69755</v>
      </c>
      <c r="J64" s="749" t="s">
        <v>595</v>
      </c>
      <c r="K64" s="749" t="s">
        <v>596</v>
      </c>
      <c r="L64" s="752">
        <v>36.93</v>
      </c>
      <c r="M64" s="752">
        <v>2</v>
      </c>
      <c r="N64" s="753">
        <v>73.86</v>
      </c>
    </row>
    <row r="65" spans="1:14" ht="14.4" customHeight="1" x14ac:dyDescent="0.3">
      <c r="A65" s="747" t="s">
        <v>554</v>
      </c>
      <c r="B65" s="748" t="s">
        <v>555</v>
      </c>
      <c r="C65" s="749" t="s">
        <v>570</v>
      </c>
      <c r="D65" s="750" t="s">
        <v>571</v>
      </c>
      <c r="E65" s="751">
        <v>50113001</v>
      </c>
      <c r="F65" s="750" t="s">
        <v>582</v>
      </c>
      <c r="G65" s="749" t="s">
        <v>583</v>
      </c>
      <c r="H65" s="749">
        <v>192351</v>
      </c>
      <c r="I65" s="749">
        <v>92351</v>
      </c>
      <c r="J65" s="749" t="s">
        <v>688</v>
      </c>
      <c r="K65" s="749" t="s">
        <v>689</v>
      </c>
      <c r="L65" s="752">
        <v>86.22</v>
      </c>
      <c r="M65" s="752">
        <v>1</v>
      </c>
      <c r="N65" s="753">
        <v>86.22</v>
      </c>
    </row>
    <row r="66" spans="1:14" ht="14.4" customHeight="1" x14ac:dyDescent="0.3">
      <c r="A66" s="747" t="s">
        <v>554</v>
      </c>
      <c r="B66" s="748" t="s">
        <v>555</v>
      </c>
      <c r="C66" s="749" t="s">
        <v>570</v>
      </c>
      <c r="D66" s="750" t="s">
        <v>571</v>
      </c>
      <c r="E66" s="751">
        <v>50113001</v>
      </c>
      <c r="F66" s="750" t="s">
        <v>582</v>
      </c>
      <c r="G66" s="749" t="s">
        <v>583</v>
      </c>
      <c r="H66" s="749">
        <v>132992</v>
      </c>
      <c r="I66" s="749">
        <v>32992</v>
      </c>
      <c r="J66" s="749" t="s">
        <v>690</v>
      </c>
      <c r="K66" s="749" t="s">
        <v>691</v>
      </c>
      <c r="L66" s="752">
        <v>108.39</v>
      </c>
      <c r="M66" s="752">
        <v>1</v>
      </c>
      <c r="N66" s="753">
        <v>108.39</v>
      </c>
    </row>
    <row r="67" spans="1:14" ht="14.4" customHeight="1" x14ac:dyDescent="0.3">
      <c r="A67" s="747" t="s">
        <v>554</v>
      </c>
      <c r="B67" s="748" t="s">
        <v>555</v>
      </c>
      <c r="C67" s="749" t="s">
        <v>570</v>
      </c>
      <c r="D67" s="750" t="s">
        <v>571</v>
      </c>
      <c r="E67" s="751">
        <v>50113001</v>
      </c>
      <c r="F67" s="750" t="s">
        <v>582</v>
      </c>
      <c r="G67" s="749" t="s">
        <v>583</v>
      </c>
      <c r="H67" s="749">
        <v>100407</v>
      </c>
      <c r="I67" s="749">
        <v>407</v>
      </c>
      <c r="J67" s="749" t="s">
        <v>692</v>
      </c>
      <c r="K67" s="749" t="s">
        <v>693</v>
      </c>
      <c r="L67" s="752">
        <v>185.61666666666667</v>
      </c>
      <c r="M67" s="752">
        <v>3</v>
      </c>
      <c r="N67" s="753">
        <v>556.85</v>
      </c>
    </row>
    <row r="68" spans="1:14" ht="14.4" customHeight="1" x14ac:dyDescent="0.3">
      <c r="A68" s="747" t="s">
        <v>554</v>
      </c>
      <c r="B68" s="748" t="s">
        <v>555</v>
      </c>
      <c r="C68" s="749" t="s">
        <v>570</v>
      </c>
      <c r="D68" s="750" t="s">
        <v>571</v>
      </c>
      <c r="E68" s="751">
        <v>50113001</v>
      </c>
      <c r="F68" s="750" t="s">
        <v>582</v>
      </c>
      <c r="G68" s="749" t="s">
        <v>583</v>
      </c>
      <c r="H68" s="749">
        <v>184090</v>
      </c>
      <c r="I68" s="749">
        <v>84090</v>
      </c>
      <c r="J68" s="749" t="s">
        <v>694</v>
      </c>
      <c r="K68" s="749" t="s">
        <v>695</v>
      </c>
      <c r="L68" s="752">
        <v>60.139999999999986</v>
      </c>
      <c r="M68" s="752">
        <v>1</v>
      </c>
      <c r="N68" s="753">
        <v>60.139999999999986</v>
      </c>
    </row>
    <row r="69" spans="1:14" ht="14.4" customHeight="1" x14ac:dyDescent="0.3">
      <c r="A69" s="747" t="s">
        <v>554</v>
      </c>
      <c r="B69" s="748" t="s">
        <v>555</v>
      </c>
      <c r="C69" s="749" t="s">
        <v>570</v>
      </c>
      <c r="D69" s="750" t="s">
        <v>571</v>
      </c>
      <c r="E69" s="751">
        <v>50113001</v>
      </c>
      <c r="F69" s="750" t="s">
        <v>582</v>
      </c>
      <c r="G69" s="749" t="s">
        <v>583</v>
      </c>
      <c r="H69" s="749">
        <v>102477</v>
      </c>
      <c r="I69" s="749">
        <v>2477</v>
      </c>
      <c r="J69" s="749" t="s">
        <v>696</v>
      </c>
      <c r="K69" s="749" t="s">
        <v>697</v>
      </c>
      <c r="L69" s="752">
        <v>40.17</v>
      </c>
      <c r="M69" s="752">
        <v>1</v>
      </c>
      <c r="N69" s="753">
        <v>40.17</v>
      </c>
    </row>
    <row r="70" spans="1:14" ht="14.4" customHeight="1" x14ac:dyDescent="0.3">
      <c r="A70" s="747" t="s">
        <v>554</v>
      </c>
      <c r="B70" s="748" t="s">
        <v>555</v>
      </c>
      <c r="C70" s="749" t="s">
        <v>570</v>
      </c>
      <c r="D70" s="750" t="s">
        <v>571</v>
      </c>
      <c r="E70" s="751">
        <v>50113001</v>
      </c>
      <c r="F70" s="750" t="s">
        <v>582</v>
      </c>
      <c r="G70" s="749" t="s">
        <v>583</v>
      </c>
      <c r="H70" s="749">
        <v>102479</v>
      </c>
      <c r="I70" s="749">
        <v>2479</v>
      </c>
      <c r="J70" s="749" t="s">
        <v>698</v>
      </c>
      <c r="K70" s="749" t="s">
        <v>699</v>
      </c>
      <c r="L70" s="752">
        <v>65.58</v>
      </c>
      <c r="M70" s="752">
        <v>1</v>
      </c>
      <c r="N70" s="753">
        <v>65.58</v>
      </c>
    </row>
    <row r="71" spans="1:14" ht="14.4" customHeight="1" x14ac:dyDescent="0.3">
      <c r="A71" s="747" t="s">
        <v>554</v>
      </c>
      <c r="B71" s="748" t="s">
        <v>555</v>
      </c>
      <c r="C71" s="749" t="s">
        <v>570</v>
      </c>
      <c r="D71" s="750" t="s">
        <v>571</v>
      </c>
      <c r="E71" s="751">
        <v>50113001</v>
      </c>
      <c r="F71" s="750" t="s">
        <v>582</v>
      </c>
      <c r="G71" s="749" t="s">
        <v>583</v>
      </c>
      <c r="H71" s="749">
        <v>104071</v>
      </c>
      <c r="I71" s="749">
        <v>4071</v>
      </c>
      <c r="J71" s="749" t="s">
        <v>698</v>
      </c>
      <c r="K71" s="749" t="s">
        <v>700</v>
      </c>
      <c r="L71" s="752">
        <v>153.50999999999993</v>
      </c>
      <c r="M71" s="752">
        <v>2</v>
      </c>
      <c r="N71" s="753">
        <v>307.01999999999987</v>
      </c>
    </row>
    <row r="72" spans="1:14" ht="14.4" customHeight="1" x14ac:dyDescent="0.3">
      <c r="A72" s="747" t="s">
        <v>554</v>
      </c>
      <c r="B72" s="748" t="s">
        <v>555</v>
      </c>
      <c r="C72" s="749" t="s">
        <v>570</v>
      </c>
      <c r="D72" s="750" t="s">
        <v>571</v>
      </c>
      <c r="E72" s="751">
        <v>50113001</v>
      </c>
      <c r="F72" s="750" t="s">
        <v>582</v>
      </c>
      <c r="G72" s="749" t="s">
        <v>583</v>
      </c>
      <c r="H72" s="749">
        <v>905097</v>
      </c>
      <c r="I72" s="749">
        <v>158767</v>
      </c>
      <c r="J72" s="749" t="s">
        <v>701</v>
      </c>
      <c r="K72" s="749" t="s">
        <v>702</v>
      </c>
      <c r="L72" s="752">
        <v>175.03897613982275</v>
      </c>
      <c r="M72" s="752">
        <v>1</v>
      </c>
      <c r="N72" s="753">
        <v>175.03897613982275</v>
      </c>
    </row>
    <row r="73" spans="1:14" ht="14.4" customHeight="1" x14ac:dyDescent="0.3">
      <c r="A73" s="747" t="s">
        <v>554</v>
      </c>
      <c r="B73" s="748" t="s">
        <v>555</v>
      </c>
      <c r="C73" s="749" t="s">
        <v>570</v>
      </c>
      <c r="D73" s="750" t="s">
        <v>571</v>
      </c>
      <c r="E73" s="751">
        <v>50113001</v>
      </c>
      <c r="F73" s="750" t="s">
        <v>582</v>
      </c>
      <c r="G73" s="749" t="s">
        <v>556</v>
      </c>
      <c r="H73" s="749">
        <v>102133</v>
      </c>
      <c r="I73" s="749">
        <v>2133</v>
      </c>
      <c r="J73" s="749" t="s">
        <v>703</v>
      </c>
      <c r="K73" s="749" t="s">
        <v>704</v>
      </c>
      <c r="L73" s="752">
        <v>28.1</v>
      </c>
      <c r="M73" s="752">
        <v>40</v>
      </c>
      <c r="N73" s="753">
        <v>1124</v>
      </c>
    </row>
    <row r="74" spans="1:14" ht="14.4" customHeight="1" x14ac:dyDescent="0.3">
      <c r="A74" s="747" t="s">
        <v>554</v>
      </c>
      <c r="B74" s="748" t="s">
        <v>555</v>
      </c>
      <c r="C74" s="749" t="s">
        <v>570</v>
      </c>
      <c r="D74" s="750" t="s">
        <v>571</v>
      </c>
      <c r="E74" s="751">
        <v>50113001</v>
      </c>
      <c r="F74" s="750" t="s">
        <v>582</v>
      </c>
      <c r="G74" s="749" t="s">
        <v>583</v>
      </c>
      <c r="H74" s="749">
        <v>51366</v>
      </c>
      <c r="I74" s="749">
        <v>51366</v>
      </c>
      <c r="J74" s="749" t="s">
        <v>633</v>
      </c>
      <c r="K74" s="749" t="s">
        <v>705</v>
      </c>
      <c r="L74" s="752">
        <v>171.60000045780157</v>
      </c>
      <c r="M74" s="752">
        <v>17</v>
      </c>
      <c r="N74" s="753">
        <v>2917.2000077826269</v>
      </c>
    </row>
    <row r="75" spans="1:14" ht="14.4" customHeight="1" x14ac:dyDescent="0.3">
      <c r="A75" s="747" t="s">
        <v>554</v>
      </c>
      <c r="B75" s="748" t="s">
        <v>555</v>
      </c>
      <c r="C75" s="749" t="s">
        <v>570</v>
      </c>
      <c r="D75" s="750" t="s">
        <v>571</v>
      </c>
      <c r="E75" s="751">
        <v>50113001</v>
      </c>
      <c r="F75" s="750" t="s">
        <v>582</v>
      </c>
      <c r="G75" s="749" t="s">
        <v>583</v>
      </c>
      <c r="H75" s="749">
        <v>51367</v>
      </c>
      <c r="I75" s="749">
        <v>51367</v>
      </c>
      <c r="J75" s="749" t="s">
        <v>633</v>
      </c>
      <c r="K75" s="749" t="s">
        <v>706</v>
      </c>
      <c r="L75" s="752">
        <v>92.949999999999989</v>
      </c>
      <c r="M75" s="752">
        <v>13</v>
      </c>
      <c r="N75" s="753">
        <v>1208.3499999999999</v>
      </c>
    </row>
    <row r="76" spans="1:14" ht="14.4" customHeight="1" x14ac:dyDescent="0.3">
      <c r="A76" s="747" t="s">
        <v>554</v>
      </c>
      <c r="B76" s="748" t="s">
        <v>555</v>
      </c>
      <c r="C76" s="749" t="s">
        <v>570</v>
      </c>
      <c r="D76" s="750" t="s">
        <v>571</v>
      </c>
      <c r="E76" s="751">
        <v>50113001</v>
      </c>
      <c r="F76" s="750" t="s">
        <v>582</v>
      </c>
      <c r="G76" s="749" t="s">
        <v>583</v>
      </c>
      <c r="H76" s="749">
        <v>901235</v>
      </c>
      <c r="I76" s="749">
        <v>1000</v>
      </c>
      <c r="J76" s="749" t="s">
        <v>707</v>
      </c>
      <c r="K76" s="749" t="s">
        <v>708</v>
      </c>
      <c r="L76" s="752">
        <v>293.18008883594467</v>
      </c>
      <c r="M76" s="752">
        <v>2</v>
      </c>
      <c r="N76" s="753">
        <v>586.36017767188935</v>
      </c>
    </row>
    <row r="77" spans="1:14" ht="14.4" customHeight="1" x14ac:dyDescent="0.3">
      <c r="A77" s="747" t="s">
        <v>554</v>
      </c>
      <c r="B77" s="748" t="s">
        <v>555</v>
      </c>
      <c r="C77" s="749" t="s">
        <v>570</v>
      </c>
      <c r="D77" s="750" t="s">
        <v>571</v>
      </c>
      <c r="E77" s="751">
        <v>50113001</v>
      </c>
      <c r="F77" s="750" t="s">
        <v>582</v>
      </c>
      <c r="G77" s="749" t="s">
        <v>583</v>
      </c>
      <c r="H77" s="749">
        <v>394627</v>
      </c>
      <c r="I77" s="749">
        <v>0</v>
      </c>
      <c r="J77" s="749" t="s">
        <v>709</v>
      </c>
      <c r="K77" s="749" t="s">
        <v>556</v>
      </c>
      <c r="L77" s="752">
        <v>82.334198388227421</v>
      </c>
      <c r="M77" s="752">
        <v>8</v>
      </c>
      <c r="N77" s="753">
        <v>658.67358710581937</v>
      </c>
    </row>
    <row r="78" spans="1:14" ht="14.4" customHeight="1" x14ac:dyDescent="0.3">
      <c r="A78" s="747" t="s">
        <v>554</v>
      </c>
      <c r="B78" s="748" t="s">
        <v>555</v>
      </c>
      <c r="C78" s="749" t="s">
        <v>570</v>
      </c>
      <c r="D78" s="750" t="s">
        <v>571</v>
      </c>
      <c r="E78" s="751">
        <v>50113001</v>
      </c>
      <c r="F78" s="750" t="s">
        <v>582</v>
      </c>
      <c r="G78" s="749" t="s">
        <v>583</v>
      </c>
      <c r="H78" s="749">
        <v>500326</v>
      </c>
      <c r="I78" s="749">
        <v>1000</v>
      </c>
      <c r="J78" s="749" t="s">
        <v>710</v>
      </c>
      <c r="K78" s="749" t="s">
        <v>556</v>
      </c>
      <c r="L78" s="752">
        <v>110.93305048911415</v>
      </c>
      <c r="M78" s="752">
        <v>1</v>
      </c>
      <c r="N78" s="753">
        <v>110.93305048911415</v>
      </c>
    </row>
    <row r="79" spans="1:14" ht="14.4" customHeight="1" x14ac:dyDescent="0.3">
      <c r="A79" s="747" t="s">
        <v>554</v>
      </c>
      <c r="B79" s="748" t="s">
        <v>555</v>
      </c>
      <c r="C79" s="749" t="s">
        <v>570</v>
      </c>
      <c r="D79" s="750" t="s">
        <v>571</v>
      </c>
      <c r="E79" s="751">
        <v>50113001</v>
      </c>
      <c r="F79" s="750" t="s">
        <v>582</v>
      </c>
      <c r="G79" s="749" t="s">
        <v>583</v>
      </c>
      <c r="H79" s="749">
        <v>930224</v>
      </c>
      <c r="I79" s="749">
        <v>0</v>
      </c>
      <c r="J79" s="749" t="s">
        <v>711</v>
      </c>
      <c r="K79" s="749" t="s">
        <v>556</v>
      </c>
      <c r="L79" s="752">
        <v>75.018501768299217</v>
      </c>
      <c r="M79" s="752">
        <v>1</v>
      </c>
      <c r="N79" s="753">
        <v>75.018501768299217</v>
      </c>
    </row>
    <row r="80" spans="1:14" ht="14.4" customHeight="1" x14ac:dyDescent="0.3">
      <c r="A80" s="747" t="s">
        <v>554</v>
      </c>
      <c r="B80" s="748" t="s">
        <v>555</v>
      </c>
      <c r="C80" s="749" t="s">
        <v>570</v>
      </c>
      <c r="D80" s="750" t="s">
        <v>571</v>
      </c>
      <c r="E80" s="751">
        <v>50113001</v>
      </c>
      <c r="F80" s="750" t="s">
        <v>582</v>
      </c>
      <c r="G80" s="749" t="s">
        <v>583</v>
      </c>
      <c r="H80" s="749">
        <v>844350</v>
      </c>
      <c r="I80" s="749">
        <v>0</v>
      </c>
      <c r="J80" s="749" t="s">
        <v>712</v>
      </c>
      <c r="K80" s="749" t="s">
        <v>556</v>
      </c>
      <c r="L80" s="752">
        <v>33.880045960857309</v>
      </c>
      <c r="M80" s="752">
        <v>1</v>
      </c>
      <c r="N80" s="753">
        <v>33.880045960857309</v>
      </c>
    </row>
    <row r="81" spans="1:14" ht="14.4" customHeight="1" x14ac:dyDescent="0.3">
      <c r="A81" s="747" t="s">
        <v>554</v>
      </c>
      <c r="B81" s="748" t="s">
        <v>555</v>
      </c>
      <c r="C81" s="749" t="s">
        <v>570</v>
      </c>
      <c r="D81" s="750" t="s">
        <v>571</v>
      </c>
      <c r="E81" s="751">
        <v>50113001</v>
      </c>
      <c r="F81" s="750" t="s">
        <v>582</v>
      </c>
      <c r="G81" s="749" t="s">
        <v>583</v>
      </c>
      <c r="H81" s="749">
        <v>930589</v>
      </c>
      <c r="I81" s="749">
        <v>0</v>
      </c>
      <c r="J81" s="749" t="s">
        <v>713</v>
      </c>
      <c r="K81" s="749" t="s">
        <v>556</v>
      </c>
      <c r="L81" s="752">
        <v>75.028401781729343</v>
      </c>
      <c r="M81" s="752">
        <v>1</v>
      </c>
      <c r="N81" s="753">
        <v>75.028401781729343</v>
      </c>
    </row>
    <row r="82" spans="1:14" ht="14.4" customHeight="1" x14ac:dyDescent="0.3">
      <c r="A82" s="747" t="s">
        <v>554</v>
      </c>
      <c r="B82" s="748" t="s">
        <v>555</v>
      </c>
      <c r="C82" s="749" t="s">
        <v>570</v>
      </c>
      <c r="D82" s="750" t="s">
        <v>571</v>
      </c>
      <c r="E82" s="751">
        <v>50113001</v>
      </c>
      <c r="F82" s="750" t="s">
        <v>582</v>
      </c>
      <c r="G82" s="749" t="s">
        <v>583</v>
      </c>
      <c r="H82" s="749">
        <v>100498</v>
      </c>
      <c r="I82" s="749">
        <v>498</v>
      </c>
      <c r="J82" s="749" t="s">
        <v>650</v>
      </c>
      <c r="K82" s="749" t="s">
        <v>651</v>
      </c>
      <c r="L82" s="752">
        <v>96.819999999999965</v>
      </c>
      <c r="M82" s="752">
        <v>1</v>
      </c>
      <c r="N82" s="753">
        <v>96.819999999999965</v>
      </c>
    </row>
    <row r="83" spans="1:14" ht="14.4" customHeight="1" x14ac:dyDescent="0.3">
      <c r="A83" s="747" t="s">
        <v>554</v>
      </c>
      <c r="B83" s="748" t="s">
        <v>555</v>
      </c>
      <c r="C83" s="749" t="s">
        <v>570</v>
      </c>
      <c r="D83" s="750" t="s">
        <v>571</v>
      </c>
      <c r="E83" s="751">
        <v>50113001</v>
      </c>
      <c r="F83" s="750" t="s">
        <v>582</v>
      </c>
      <c r="G83" s="749" t="s">
        <v>583</v>
      </c>
      <c r="H83" s="749">
        <v>100516</v>
      </c>
      <c r="I83" s="749">
        <v>516</v>
      </c>
      <c r="J83" s="749" t="s">
        <v>714</v>
      </c>
      <c r="K83" s="749" t="s">
        <v>715</v>
      </c>
      <c r="L83" s="752">
        <v>99.027701512663441</v>
      </c>
      <c r="M83" s="752">
        <v>26</v>
      </c>
      <c r="N83" s="753">
        <v>2574.7202393292496</v>
      </c>
    </row>
    <row r="84" spans="1:14" ht="14.4" customHeight="1" x14ac:dyDescent="0.3">
      <c r="A84" s="747" t="s">
        <v>554</v>
      </c>
      <c r="B84" s="748" t="s">
        <v>555</v>
      </c>
      <c r="C84" s="749" t="s">
        <v>570</v>
      </c>
      <c r="D84" s="750" t="s">
        <v>571</v>
      </c>
      <c r="E84" s="751">
        <v>50113001</v>
      </c>
      <c r="F84" s="750" t="s">
        <v>582</v>
      </c>
      <c r="G84" s="749" t="s">
        <v>583</v>
      </c>
      <c r="H84" s="749">
        <v>100231</v>
      </c>
      <c r="I84" s="749">
        <v>231</v>
      </c>
      <c r="J84" s="749" t="s">
        <v>661</v>
      </c>
      <c r="K84" s="749" t="s">
        <v>662</v>
      </c>
      <c r="L84" s="752">
        <v>32.973333333333336</v>
      </c>
      <c r="M84" s="752">
        <v>3</v>
      </c>
      <c r="N84" s="753">
        <v>98.920000000000016</v>
      </c>
    </row>
    <row r="85" spans="1:14" ht="14.4" customHeight="1" x14ac:dyDescent="0.3">
      <c r="A85" s="747" t="s">
        <v>554</v>
      </c>
      <c r="B85" s="748" t="s">
        <v>555</v>
      </c>
      <c r="C85" s="749" t="s">
        <v>570</v>
      </c>
      <c r="D85" s="750" t="s">
        <v>571</v>
      </c>
      <c r="E85" s="751">
        <v>50113001</v>
      </c>
      <c r="F85" s="750" t="s">
        <v>582</v>
      </c>
      <c r="G85" s="749" t="s">
        <v>583</v>
      </c>
      <c r="H85" s="749">
        <v>185071</v>
      </c>
      <c r="I85" s="749">
        <v>85071</v>
      </c>
      <c r="J85" s="749" t="s">
        <v>716</v>
      </c>
      <c r="K85" s="749" t="s">
        <v>717</v>
      </c>
      <c r="L85" s="752">
        <v>76.249999999999986</v>
      </c>
      <c r="M85" s="752">
        <v>2</v>
      </c>
      <c r="N85" s="753">
        <v>152.49999999999997</v>
      </c>
    </row>
    <row r="86" spans="1:14" ht="14.4" customHeight="1" x14ac:dyDescent="0.3">
      <c r="A86" s="747" t="s">
        <v>554</v>
      </c>
      <c r="B86" s="748" t="s">
        <v>555</v>
      </c>
      <c r="C86" s="749" t="s">
        <v>570</v>
      </c>
      <c r="D86" s="750" t="s">
        <v>571</v>
      </c>
      <c r="E86" s="751">
        <v>50113001</v>
      </c>
      <c r="F86" s="750" t="s">
        <v>582</v>
      </c>
      <c r="G86" s="749" t="s">
        <v>583</v>
      </c>
      <c r="H86" s="749">
        <v>100536</v>
      </c>
      <c r="I86" s="749">
        <v>536</v>
      </c>
      <c r="J86" s="749" t="s">
        <v>718</v>
      </c>
      <c r="K86" s="749" t="s">
        <v>585</v>
      </c>
      <c r="L86" s="752">
        <v>140.25</v>
      </c>
      <c r="M86" s="752">
        <v>1</v>
      </c>
      <c r="N86" s="753">
        <v>140.25</v>
      </c>
    </row>
    <row r="87" spans="1:14" ht="14.4" customHeight="1" x14ac:dyDescent="0.3">
      <c r="A87" s="747" t="s">
        <v>554</v>
      </c>
      <c r="B87" s="748" t="s">
        <v>555</v>
      </c>
      <c r="C87" s="749" t="s">
        <v>570</v>
      </c>
      <c r="D87" s="750" t="s">
        <v>571</v>
      </c>
      <c r="E87" s="751">
        <v>50113001</v>
      </c>
      <c r="F87" s="750" t="s">
        <v>582</v>
      </c>
      <c r="G87" s="749" t="s">
        <v>603</v>
      </c>
      <c r="H87" s="749">
        <v>155824</v>
      </c>
      <c r="I87" s="749">
        <v>55824</v>
      </c>
      <c r="J87" s="749" t="s">
        <v>663</v>
      </c>
      <c r="K87" s="749" t="s">
        <v>719</v>
      </c>
      <c r="L87" s="752">
        <v>50.640000000000015</v>
      </c>
      <c r="M87" s="752">
        <v>1</v>
      </c>
      <c r="N87" s="753">
        <v>50.640000000000015</v>
      </c>
    </row>
    <row r="88" spans="1:14" ht="14.4" customHeight="1" x14ac:dyDescent="0.3">
      <c r="A88" s="747" t="s">
        <v>554</v>
      </c>
      <c r="B88" s="748" t="s">
        <v>555</v>
      </c>
      <c r="C88" s="749" t="s">
        <v>570</v>
      </c>
      <c r="D88" s="750" t="s">
        <v>571</v>
      </c>
      <c r="E88" s="751">
        <v>50113001</v>
      </c>
      <c r="F88" s="750" t="s">
        <v>582</v>
      </c>
      <c r="G88" s="749" t="s">
        <v>583</v>
      </c>
      <c r="H88" s="749">
        <v>157992</v>
      </c>
      <c r="I88" s="749">
        <v>57992</v>
      </c>
      <c r="J88" s="749" t="s">
        <v>720</v>
      </c>
      <c r="K88" s="749" t="s">
        <v>721</v>
      </c>
      <c r="L88" s="752">
        <v>45.135999999999996</v>
      </c>
      <c r="M88" s="752">
        <v>5</v>
      </c>
      <c r="N88" s="753">
        <v>225.67999999999998</v>
      </c>
    </row>
    <row r="89" spans="1:14" ht="14.4" customHeight="1" x14ac:dyDescent="0.3">
      <c r="A89" s="747" t="s">
        <v>554</v>
      </c>
      <c r="B89" s="748" t="s">
        <v>555</v>
      </c>
      <c r="C89" s="749" t="s">
        <v>570</v>
      </c>
      <c r="D89" s="750" t="s">
        <v>571</v>
      </c>
      <c r="E89" s="751">
        <v>50113001</v>
      </c>
      <c r="F89" s="750" t="s">
        <v>582</v>
      </c>
      <c r="G89" s="749" t="s">
        <v>583</v>
      </c>
      <c r="H89" s="749">
        <v>103688</v>
      </c>
      <c r="I89" s="749">
        <v>3688</v>
      </c>
      <c r="J89" s="749" t="s">
        <v>722</v>
      </c>
      <c r="K89" s="749" t="s">
        <v>723</v>
      </c>
      <c r="L89" s="752">
        <v>58.320000000000036</v>
      </c>
      <c r="M89" s="752">
        <v>1</v>
      </c>
      <c r="N89" s="753">
        <v>58.320000000000036</v>
      </c>
    </row>
    <row r="90" spans="1:14" ht="14.4" customHeight="1" x14ac:dyDescent="0.3">
      <c r="A90" s="747" t="s">
        <v>554</v>
      </c>
      <c r="B90" s="748" t="s">
        <v>555</v>
      </c>
      <c r="C90" s="749" t="s">
        <v>570</v>
      </c>
      <c r="D90" s="750" t="s">
        <v>571</v>
      </c>
      <c r="E90" s="751">
        <v>50113001</v>
      </c>
      <c r="F90" s="750" t="s">
        <v>582</v>
      </c>
      <c r="G90" s="749" t="s">
        <v>583</v>
      </c>
      <c r="H90" s="749">
        <v>104380</v>
      </c>
      <c r="I90" s="749">
        <v>4380</v>
      </c>
      <c r="J90" s="749" t="s">
        <v>724</v>
      </c>
      <c r="K90" s="749" t="s">
        <v>725</v>
      </c>
      <c r="L90" s="752">
        <v>356.24000000000007</v>
      </c>
      <c r="M90" s="752">
        <v>1</v>
      </c>
      <c r="N90" s="753">
        <v>356.24000000000007</v>
      </c>
    </row>
    <row r="91" spans="1:14" ht="14.4" customHeight="1" x14ac:dyDescent="0.3">
      <c r="A91" s="747" t="s">
        <v>554</v>
      </c>
      <c r="B91" s="748" t="s">
        <v>555</v>
      </c>
      <c r="C91" s="749" t="s">
        <v>570</v>
      </c>
      <c r="D91" s="750" t="s">
        <v>571</v>
      </c>
      <c r="E91" s="751">
        <v>50113001</v>
      </c>
      <c r="F91" s="750" t="s">
        <v>582</v>
      </c>
      <c r="G91" s="749" t="s">
        <v>583</v>
      </c>
      <c r="H91" s="749">
        <v>131215</v>
      </c>
      <c r="I91" s="749">
        <v>31215</v>
      </c>
      <c r="J91" s="749" t="s">
        <v>726</v>
      </c>
      <c r="K91" s="749" t="s">
        <v>727</v>
      </c>
      <c r="L91" s="752">
        <v>55.25</v>
      </c>
      <c r="M91" s="752">
        <v>2</v>
      </c>
      <c r="N91" s="753">
        <v>110.5</v>
      </c>
    </row>
    <row r="92" spans="1:14" ht="14.4" customHeight="1" x14ac:dyDescent="0.3">
      <c r="A92" s="747" t="s">
        <v>554</v>
      </c>
      <c r="B92" s="748" t="s">
        <v>555</v>
      </c>
      <c r="C92" s="749" t="s">
        <v>570</v>
      </c>
      <c r="D92" s="750" t="s">
        <v>571</v>
      </c>
      <c r="E92" s="751">
        <v>50113001</v>
      </c>
      <c r="F92" s="750" t="s">
        <v>582</v>
      </c>
      <c r="G92" s="749" t="s">
        <v>583</v>
      </c>
      <c r="H92" s="749">
        <v>191836</v>
      </c>
      <c r="I92" s="749">
        <v>91836</v>
      </c>
      <c r="J92" s="749" t="s">
        <v>728</v>
      </c>
      <c r="K92" s="749" t="s">
        <v>729</v>
      </c>
      <c r="L92" s="752">
        <v>44.67</v>
      </c>
      <c r="M92" s="752">
        <v>1</v>
      </c>
      <c r="N92" s="753">
        <v>44.67</v>
      </c>
    </row>
    <row r="93" spans="1:14" ht="14.4" customHeight="1" x14ac:dyDescent="0.3">
      <c r="A93" s="747" t="s">
        <v>554</v>
      </c>
      <c r="B93" s="748" t="s">
        <v>555</v>
      </c>
      <c r="C93" s="749" t="s">
        <v>570</v>
      </c>
      <c r="D93" s="750" t="s">
        <v>571</v>
      </c>
      <c r="E93" s="751">
        <v>50113001</v>
      </c>
      <c r="F93" s="750" t="s">
        <v>582</v>
      </c>
      <c r="G93" s="749" t="s">
        <v>603</v>
      </c>
      <c r="H93" s="749">
        <v>131934</v>
      </c>
      <c r="I93" s="749">
        <v>31934</v>
      </c>
      <c r="J93" s="749" t="s">
        <v>679</v>
      </c>
      <c r="K93" s="749" t="s">
        <v>680</v>
      </c>
      <c r="L93" s="752">
        <v>50.169999999999987</v>
      </c>
      <c r="M93" s="752">
        <v>1</v>
      </c>
      <c r="N93" s="753">
        <v>50.169999999999987</v>
      </c>
    </row>
    <row r="94" spans="1:14" ht="14.4" customHeight="1" x14ac:dyDescent="0.3">
      <c r="A94" s="747" t="s">
        <v>554</v>
      </c>
      <c r="B94" s="748" t="s">
        <v>555</v>
      </c>
      <c r="C94" s="749" t="s">
        <v>570</v>
      </c>
      <c r="D94" s="750" t="s">
        <v>571</v>
      </c>
      <c r="E94" s="751">
        <v>50113009</v>
      </c>
      <c r="F94" s="750" t="s">
        <v>730</v>
      </c>
      <c r="G94" s="749" t="s">
        <v>583</v>
      </c>
      <c r="H94" s="749">
        <v>167779</v>
      </c>
      <c r="I94" s="749">
        <v>167779</v>
      </c>
      <c r="J94" s="749" t="s">
        <v>731</v>
      </c>
      <c r="K94" s="749" t="s">
        <v>732</v>
      </c>
      <c r="L94" s="752">
        <v>1914</v>
      </c>
      <c r="M94" s="752">
        <v>155</v>
      </c>
      <c r="N94" s="753">
        <v>296670</v>
      </c>
    </row>
    <row r="95" spans="1:14" ht="14.4" customHeight="1" x14ac:dyDescent="0.3">
      <c r="A95" s="747" t="s">
        <v>554</v>
      </c>
      <c r="B95" s="748" t="s">
        <v>555</v>
      </c>
      <c r="C95" s="749" t="s">
        <v>573</v>
      </c>
      <c r="D95" s="750" t="s">
        <v>574</v>
      </c>
      <c r="E95" s="751">
        <v>50113001</v>
      </c>
      <c r="F95" s="750" t="s">
        <v>582</v>
      </c>
      <c r="G95" s="749" t="s">
        <v>583</v>
      </c>
      <c r="H95" s="749">
        <v>156926</v>
      </c>
      <c r="I95" s="749">
        <v>56926</v>
      </c>
      <c r="J95" s="749" t="s">
        <v>593</v>
      </c>
      <c r="K95" s="749" t="s">
        <v>594</v>
      </c>
      <c r="L95" s="752">
        <v>48.399979951710137</v>
      </c>
      <c r="M95" s="752">
        <v>1</v>
      </c>
      <c r="N95" s="753">
        <v>48.399979951710137</v>
      </c>
    </row>
    <row r="96" spans="1:14" ht="14.4" customHeight="1" x14ac:dyDescent="0.3">
      <c r="A96" s="747" t="s">
        <v>554</v>
      </c>
      <c r="B96" s="748" t="s">
        <v>555</v>
      </c>
      <c r="C96" s="749" t="s">
        <v>576</v>
      </c>
      <c r="D96" s="750" t="s">
        <v>577</v>
      </c>
      <c r="E96" s="751">
        <v>50113001</v>
      </c>
      <c r="F96" s="750" t="s">
        <v>582</v>
      </c>
      <c r="G96" s="749" t="s">
        <v>583</v>
      </c>
      <c r="H96" s="749">
        <v>147251</v>
      </c>
      <c r="I96" s="749">
        <v>147251</v>
      </c>
      <c r="J96" s="749" t="s">
        <v>733</v>
      </c>
      <c r="K96" s="749" t="s">
        <v>734</v>
      </c>
      <c r="L96" s="752">
        <v>19.25</v>
      </c>
      <c r="M96" s="752">
        <v>1</v>
      </c>
      <c r="N96" s="753">
        <v>19.25</v>
      </c>
    </row>
    <row r="97" spans="1:14" ht="14.4" customHeight="1" x14ac:dyDescent="0.3">
      <c r="A97" s="747" t="s">
        <v>554</v>
      </c>
      <c r="B97" s="748" t="s">
        <v>555</v>
      </c>
      <c r="C97" s="749" t="s">
        <v>576</v>
      </c>
      <c r="D97" s="750" t="s">
        <v>577</v>
      </c>
      <c r="E97" s="751">
        <v>50113001</v>
      </c>
      <c r="F97" s="750" t="s">
        <v>582</v>
      </c>
      <c r="G97" s="749" t="s">
        <v>583</v>
      </c>
      <c r="H97" s="749">
        <v>196886</v>
      </c>
      <c r="I97" s="749">
        <v>96886</v>
      </c>
      <c r="J97" s="749" t="s">
        <v>735</v>
      </c>
      <c r="K97" s="749" t="s">
        <v>736</v>
      </c>
      <c r="L97" s="752">
        <v>50.160000000000004</v>
      </c>
      <c r="M97" s="752">
        <v>15</v>
      </c>
      <c r="N97" s="753">
        <v>752.40000000000009</v>
      </c>
    </row>
    <row r="98" spans="1:14" ht="14.4" customHeight="1" x14ac:dyDescent="0.3">
      <c r="A98" s="747" t="s">
        <v>554</v>
      </c>
      <c r="B98" s="748" t="s">
        <v>555</v>
      </c>
      <c r="C98" s="749" t="s">
        <v>576</v>
      </c>
      <c r="D98" s="750" t="s">
        <v>577</v>
      </c>
      <c r="E98" s="751">
        <v>50113001</v>
      </c>
      <c r="F98" s="750" t="s">
        <v>582</v>
      </c>
      <c r="G98" s="749" t="s">
        <v>583</v>
      </c>
      <c r="H98" s="749">
        <v>196887</v>
      </c>
      <c r="I98" s="749">
        <v>96887</v>
      </c>
      <c r="J98" s="749" t="s">
        <v>735</v>
      </c>
      <c r="K98" s="749" t="s">
        <v>737</v>
      </c>
      <c r="L98" s="752">
        <v>69.38</v>
      </c>
      <c r="M98" s="752">
        <v>20</v>
      </c>
      <c r="N98" s="753">
        <v>1387.6</v>
      </c>
    </row>
    <row r="99" spans="1:14" ht="14.4" customHeight="1" x14ac:dyDescent="0.3">
      <c r="A99" s="747" t="s">
        <v>554</v>
      </c>
      <c r="B99" s="748" t="s">
        <v>555</v>
      </c>
      <c r="C99" s="749" t="s">
        <v>576</v>
      </c>
      <c r="D99" s="750" t="s">
        <v>577</v>
      </c>
      <c r="E99" s="751">
        <v>50113001</v>
      </c>
      <c r="F99" s="750" t="s">
        <v>582</v>
      </c>
      <c r="G99" s="749" t="s">
        <v>583</v>
      </c>
      <c r="H99" s="749">
        <v>100362</v>
      </c>
      <c r="I99" s="749">
        <v>362</v>
      </c>
      <c r="J99" s="749" t="s">
        <v>584</v>
      </c>
      <c r="K99" s="749" t="s">
        <v>585</v>
      </c>
      <c r="L99" s="752">
        <v>86.890000000000029</v>
      </c>
      <c r="M99" s="752">
        <v>6</v>
      </c>
      <c r="N99" s="753">
        <v>521.34000000000015</v>
      </c>
    </row>
    <row r="100" spans="1:14" ht="14.4" customHeight="1" x14ac:dyDescent="0.3">
      <c r="A100" s="747" t="s">
        <v>554</v>
      </c>
      <c r="B100" s="748" t="s">
        <v>555</v>
      </c>
      <c r="C100" s="749" t="s">
        <v>576</v>
      </c>
      <c r="D100" s="750" t="s">
        <v>577</v>
      </c>
      <c r="E100" s="751">
        <v>50113001</v>
      </c>
      <c r="F100" s="750" t="s">
        <v>582</v>
      </c>
      <c r="G100" s="749" t="s">
        <v>583</v>
      </c>
      <c r="H100" s="749">
        <v>845369</v>
      </c>
      <c r="I100" s="749">
        <v>107987</v>
      </c>
      <c r="J100" s="749" t="s">
        <v>738</v>
      </c>
      <c r="K100" s="749" t="s">
        <v>739</v>
      </c>
      <c r="L100" s="752">
        <v>113.15</v>
      </c>
      <c r="M100" s="752">
        <v>1</v>
      </c>
      <c r="N100" s="753">
        <v>113.15</v>
      </c>
    </row>
    <row r="101" spans="1:14" ht="14.4" customHeight="1" x14ac:dyDescent="0.3">
      <c r="A101" s="747" t="s">
        <v>554</v>
      </c>
      <c r="B101" s="748" t="s">
        <v>555</v>
      </c>
      <c r="C101" s="749" t="s">
        <v>576</v>
      </c>
      <c r="D101" s="750" t="s">
        <v>577</v>
      </c>
      <c r="E101" s="751">
        <v>50113001</v>
      </c>
      <c r="F101" s="750" t="s">
        <v>582</v>
      </c>
      <c r="G101" s="749" t="s">
        <v>583</v>
      </c>
      <c r="H101" s="749">
        <v>196610</v>
      </c>
      <c r="I101" s="749">
        <v>96610</v>
      </c>
      <c r="J101" s="749" t="s">
        <v>589</v>
      </c>
      <c r="K101" s="749" t="s">
        <v>590</v>
      </c>
      <c r="L101" s="752">
        <v>46.389999999999993</v>
      </c>
      <c r="M101" s="752">
        <v>2</v>
      </c>
      <c r="N101" s="753">
        <v>92.779999999999987</v>
      </c>
    </row>
    <row r="102" spans="1:14" ht="14.4" customHeight="1" x14ac:dyDescent="0.3">
      <c r="A102" s="747" t="s">
        <v>554</v>
      </c>
      <c r="B102" s="748" t="s">
        <v>555</v>
      </c>
      <c r="C102" s="749" t="s">
        <v>576</v>
      </c>
      <c r="D102" s="750" t="s">
        <v>577</v>
      </c>
      <c r="E102" s="751">
        <v>50113001</v>
      </c>
      <c r="F102" s="750" t="s">
        <v>582</v>
      </c>
      <c r="G102" s="749" t="s">
        <v>583</v>
      </c>
      <c r="H102" s="749">
        <v>156926</v>
      </c>
      <c r="I102" s="749">
        <v>56926</v>
      </c>
      <c r="J102" s="749" t="s">
        <v>593</v>
      </c>
      <c r="K102" s="749" t="s">
        <v>594</v>
      </c>
      <c r="L102" s="752">
        <v>48.400000000000013</v>
      </c>
      <c r="M102" s="752">
        <v>1</v>
      </c>
      <c r="N102" s="753">
        <v>48.400000000000013</v>
      </c>
    </row>
    <row r="103" spans="1:14" ht="14.4" customHeight="1" x14ac:dyDescent="0.3">
      <c r="A103" s="747" t="s">
        <v>554</v>
      </c>
      <c r="B103" s="748" t="s">
        <v>555</v>
      </c>
      <c r="C103" s="749" t="s">
        <v>576</v>
      </c>
      <c r="D103" s="750" t="s">
        <v>577</v>
      </c>
      <c r="E103" s="751">
        <v>50113001</v>
      </c>
      <c r="F103" s="750" t="s">
        <v>582</v>
      </c>
      <c r="G103" s="749" t="s">
        <v>583</v>
      </c>
      <c r="H103" s="749">
        <v>169755</v>
      </c>
      <c r="I103" s="749">
        <v>69755</v>
      </c>
      <c r="J103" s="749" t="s">
        <v>595</v>
      </c>
      <c r="K103" s="749" t="s">
        <v>596</v>
      </c>
      <c r="L103" s="752">
        <v>36.93</v>
      </c>
      <c r="M103" s="752">
        <v>1</v>
      </c>
      <c r="N103" s="753">
        <v>36.93</v>
      </c>
    </row>
    <row r="104" spans="1:14" ht="14.4" customHeight="1" x14ac:dyDescent="0.3">
      <c r="A104" s="747" t="s">
        <v>554</v>
      </c>
      <c r="B104" s="748" t="s">
        <v>555</v>
      </c>
      <c r="C104" s="749" t="s">
        <v>576</v>
      </c>
      <c r="D104" s="750" t="s">
        <v>577</v>
      </c>
      <c r="E104" s="751">
        <v>50113001</v>
      </c>
      <c r="F104" s="750" t="s">
        <v>582</v>
      </c>
      <c r="G104" s="749" t="s">
        <v>583</v>
      </c>
      <c r="H104" s="749">
        <v>173394</v>
      </c>
      <c r="I104" s="749">
        <v>173394</v>
      </c>
      <c r="J104" s="749" t="s">
        <v>740</v>
      </c>
      <c r="K104" s="749" t="s">
        <v>741</v>
      </c>
      <c r="L104" s="752">
        <v>376.63999999999993</v>
      </c>
      <c r="M104" s="752">
        <v>14</v>
      </c>
      <c r="N104" s="753">
        <v>5272.9599999999991</v>
      </c>
    </row>
    <row r="105" spans="1:14" ht="14.4" customHeight="1" x14ac:dyDescent="0.3">
      <c r="A105" s="747" t="s">
        <v>554</v>
      </c>
      <c r="B105" s="748" t="s">
        <v>555</v>
      </c>
      <c r="C105" s="749" t="s">
        <v>576</v>
      </c>
      <c r="D105" s="750" t="s">
        <v>577</v>
      </c>
      <c r="E105" s="751">
        <v>50113001</v>
      </c>
      <c r="F105" s="750" t="s">
        <v>582</v>
      </c>
      <c r="G105" s="749" t="s">
        <v>583</v>
      </c>
      <c r="H105" s="749">
        <v>187000</v>
      </c>
      <c r="I105" s="749">
        <v>87000</v>
      </c>
      <c r="J105" s="749" t="s">
        <v>742</v>
      </c>
      <c r="K105" s="749" t="s">
        <v>743</v>
      </c>
      <c r="L105" s="752">
        <v>37.659999999999997</v>
      </c>
      <c r="M105" s="752">
        <v>90</v>
      </c>
      <c r="N105" s="753">
        <v>3389.3999999999996</v>
      </c>
    </row>
    <row r="106" spans="1:14" ht="14.4" customHeight="1" x14ac:dyDescent="0.3">
      <c r="A106" s="747" t="s">
        <v>554</v>
      </c>
      <c r="B106" s="748" t="s">
        <v>555</v>
      </c>
      <c r="C106" s="749" t="s">
        <v>576</v>
      </c>
      <c r="D106" s="750" t="s">
        <v>577</v>
      </c>
      <c r="E106" s="751">
        <v>50113001</v>
      </c>
      <c r="F106" s="750" t="s">
        <v>582</v>
      </c>
      <c r="G106" s="749" t="s">
        <v>583</v>
      </c>
      <c r="H106" s="749">
        <v>100394</v>
      </c>
      <c r="I106" s="749">
        <v>394</v>
      </c>
      <c r="J106" s="749" t="s">
        <v>601</v>
      </c>
      <c r="K106" s="749" t="s">
        <v>602</v>
      </c>
      <c r="L106" s="752">
        <v>65.739999999999981</v>
      </c>
      <c r="M106" s="752">
        <v>1</v>
      </c>
      <c r="N106" s="753">
        <v>65.739999999999981</v>
      </c>
    </row>
    <row r="107" spans="1:14" ht="14.4" customHeight="1" x14ac:dyDescent="0.3">
      <c r="A107" s="747" t="s">
        <v>554</v>
      </c>
      <c r="B107" s="748" t="s">
        <v>555</v>
      </c>
      <c r="C107" s="749" t="s">
        <v>576</v>
      </c>
      <c r="D107" s="750" t="s">
        <v>577</v>
      </c>
      <c r="E107" s="751">
        <v>50113001</v>
      </c>
      <c r="F107" s="750" t="s">
        <v>582</v>
      </c>
      <c r="G107" s="749" t="s">
        <v>583</v>
      </c>
      <c r="H107" s="749">
        <v>192351</v>
      </c>
      <c r="I107" s="749">
        <v>92351</v>
      </c>
      <c r="J107" s="749" t="s">
        <v>688</v>
      </c>
      <c r="K107" s="749" t="s">
        <v>689</v>
      </c>
      <c r="L107" s="752">
        <v>86.22</v>
      </c>
      <c r="M107" s="752">
        <v>1</v>
      </c>
      <c r="N107" s="753">
        <v>86.22</v>
      </c>
    </row>
    <row r="108" spans="1:14" ht="14.4" customHeight="1" x14ac:dyDescent="0.3">
      <c r="A108" s="747" t="s">
        <v>554</v>
      </c>
      <c r="B108" s="748" t="s">
        <v>555</v>
      </c>
      <c r="C108" s="749" t="s">
        <v>576</v>
      </c>
      <c r="D108" s="750" t="s">
        <v>577</v>
      </c>
      <c r="E108" s="751">
        <v>50113001</v>
      </c>
      <c r="F108" s="750" t="s">
        <v>582</v>
      </c>
      <c r="G108" s="749" t="s">
        <v>583</v>
      </c>
      <c r="H108" s="749">
        <v>198169</v>
      </c>
      <c r="I108" s="749">
        <v>98169</v>
      </c>
      <c r="J108" s="749" t="s">
        <v>744</v>
      </c>
      <c r="K108" s="749" t="s">
        <v>745</v>
      </c>
      <c r="L108" s="752">
        <v>88.498499999999993</v>
      </c>
      <c r="M108" s="752">
        <v>220</v>
      </c>
      <c r="N108" s="753">
        <v>19469.669999999998</v>
      </c>
    </row>
    <row r="109" spans="1:14" ht="14.4" customHeight="1" x14ac:dyDescent="0.3">
      <c r="A109" s="747" t="s">
        <v>554</v>
      </c>
      <c r="B109" s="748" t="s">
        <v>555</v>
      </c>
      <c r="C109" s="749" t="s">
        <v>576</v>
      </c>
      <c r="D109" s="750" t="s">
        <v>577</v>
      </c>
      <c r="E109" s="751">
        <v>50113001</v>
      </c>
      <c r="F109" s="750" t="s">
        <v>582</v>
      </c>
      <c r="G109" s="749" t="s">
        <v>583</v>
      </c>
      <c r="H109" s="749">
        <v>100409</v>
      </c>
      <c r="I109" s="749">
        <v>409</v>
      </c>
      <c r="J109" s="749" t="s">
        <v>746</v>
      </c>
      <c r="K109" s="749" t="s">
        <v>651</v>
      </c>
      <c r="L109" s="752">
        <v>71.010000000000019</v>
      </c>
      <c r="M109" s="752">
        <v>1</v>
      </c>
      <c r="N109" s="753">
        <v>71.010000000000019</v>
      </c>
    </row>
    <row r="110" spans="1:14" ht="14.4" customHeight="1" x14ac:dyDescent="0.3">
      <c r="A110" s="747" t="s">
        <v>554</v>
      </c>
      <c r="B110" s="748" t="s">
        <v>555</v>
      </c>
      <c r="C110" s="749" t="s">
        <v>576</v>
      </c>
      <c r="D110" s="750" t="s">
        <v>577</v>
      </c>
      <c r="E110" s="751">
        <v>50113001</v>
      </c>
      <c r="F110" s="750" t="s">
        <v>582</v>
      </c>
      <c r="G110" s="749" t="s">
        <v>583</v>
      </c>
      <c r="H110" s="749">
        <v>156993</v>
      </c>
      <c r="I110" s="749">
        <v>56993</v>
      </c>
      <c r="J110" s="749" t="s">
        <v>612</v>
      </c>
      <c r="K110" s="749" t="s">
        <v>613</v>
      </c>
      <c r="L110" s="752">
        <v>73.149999999999991</v>
      </c>
      <c r="M110" s="752">
        <v>1</v>
      </c>
      <c r="N110" s="753">
        <v>73.149999999999991</v>
      </c>
    </row>
    <row r="111" spans="1:14" ht="14.4" customHeight="1" x14ac:dyDescent="0.3">
      <c r="A111" s="747" t="s">
        <v>554</v>
      </c>
      <c r="B111" s="748" t="s">
        <v>555</v>
      </c>
      <c r="C111" s="749" t="s">
        <v>576</v>
      </c>
      <c r="D111" s="750" t="s">
        <v>577</v>
      </c>
      <c r="E111" s="751">
        <v>50113001</v>
      </c>
      <c r="F111" s="750" t="s">
        <v>582</v>
      </c>
      <c r="G111" s="749" t="s">
        <v>583</v>
      </c>
      <c r="H111" s="749">
        <v>184090</v>
      </c>
      <c r="I111" s="749">
        <v>84090</v>
      </c>
      <c r="J111" s="749" t="s">
        <v>694</v>
      </c>
      <c r="K111" s="749" t="s">
        <v>695</v>
      </c>
      <c r="L111" s="752">
        <v>60.139999999999986</v>
      </c>
      <c r="M111" s="752">
        <v>10</v>
      </c>
      <c r="N111" s="753">
        <v>601.39999999999986</v>
      </c>
    </row>
    <row r="112" spans="1:14" ht="14.4" customHeight="1" x14ac:dyDescent="0.3">
      <c r="A112" s="747" t="s">
        <v>554</v>
      </c>
      <c r="B112" s="748" t="s">
        <v>555</v>
      </c>
      <c r="C112" s="749" t="s">
        <v>576</v>
      </c>
      <c r="D112" s="750" t="s">
        <v>577</v>
      </c>
      <c r="E112" s="751">
        <v>50113001</v>
      </c>
      <c r="F112" s="750" t="s">
        <v>582</v>
      </c>
      <c r="G112" s="749" t="s">
        <v>583</v>
      </c>
      <c r="H112" s="749">
        <v>102477</v>
      </c>
      <c r="I112" s="749">
        <v>2477</v>
      </c>
      <c r="J112" s="749" t="s">
        <v>696</v>
      </c>
      <c r="K112" s="749" t="s">
        <v>697</v>
      </c>
      <c r="L112" s="752">
        <v>40.17</v>
      </c>
      <c r="M112" s="752">
        <v>1</v>
      </c>
      <c r="N112" s="753">
        <v>40.17</v>
      </c>
    </row>
    <row r="113" spans="1:14" ht="14.4" customHeight="1" x14ac:dyDescent="0.3">
      <c r="A113" s="747" t="s">
        <v>554</v>
      </c>
      <c r="B113" s="748" t="s">
        <v>555</v>
      </c>
      <c r="C113" s="749" t="s">
        <v>576</v>
      </c>
      <c r="D113" s="750" t="s">
        <v>577</v>
      </c>
      <c r="E113" s="751">
        <v>50113001</v>
      </c>
      <c r="F113" s="750" t="s">
        <v>582</v>
      </c>
      <c r="G113" s="749" t="s">
        <v>583</v>
      </c>
      <c r="H113" s="749">
        <v>102479</v>
      </c>
      <c r="I113" s="749">
        <v>2479</v>
      </c>
      <c r="J113" s="749" t="s">
        <v>698</v>
      </c>
      <c r="K113" s="749" t="s">
        <v>699</v>
      </c>
      <c r="L113" s="752">
        <v>65.580000000000013</v>
      </c>
      <c r="M113" s="752">
        <v>2</v>
      </c>
      <c r="N113" s="753">
        <v>131.16000000000003</v>
      </c>
    </row>
    <row r="114" spans="1:14" ht="14.4" customHeight="1" x14ac:dyDescent="0.3">
      <c r="A114" s="747" t="s">
        <v>554</v>
      </c>
      <c r="B114" s="748" t="s">
        <v>555</v>
      </c>
      <c r="C114" s="749" t="s">
        <v>576</v>
      </c>
      <c r="D114" s="750" t="s">
        <v>577</v>
      </c>
      <c r="E114" s="751">
        <v>50113001</v>
      </c>
      <c r="F114" s="750" t="s">
        <v>582</v>
      </c>
      <c r="G114" s="749" t="s">
        <v>583</v>
      </c>
      <c r="H114" s="749">
        <v>104071</v>
      </c>
      <c r="I114" s="749">
        <v>4071</v>
      </c>
      <c r="J114" s="749" t="s">
        <v>698</v>
      </c>
      <c r="K114" s="749" t="s">
        <v>700</v>
      </c>
      <c r="L114" s="752">
        <v>152.99000000000004</v>
      </c>
      <c r="M114" s="752">
        <v>1</v>
      </c>
      <c r="N114" s="753">
        <v>152.99000000000004</v>
      </c>
    </row>
    <row r="115" spans="1:14" ht="14.4" customHeight="1" x14ac:dyDescent="0.3">
      <c r="A115" s="747" t="s">
        <v>554</v>
      </c>
      <c r="B115" s="748" t="s">
        <v>555</v>
      </c>
      <c r="C115" s="749" t="s">
        <v>576</v>
      </c>
      <c r="D115" s="750" t="s">
        <v>577</v>
      </c>
      <c r="E115" s="751">
        <v>50113001</v>
      </c>
      <c r="F115" s="750" t="s">
        <v>582</v>
      </c>
      <c r="G115" s="749" t="s">
        <v>583</v>
      </c>
      <c r="H115" s="749">
        <v>846599</v>
      </c>
      <c r="I115" s="749">
        <v>107754</v>
      </c>
      <c r="J115" s="749" t="s">
        <v>747</v>
      </c>
      <c r="K115" s="749" t="s">
        <v>556</v>
      </c>
      <c r="L115" s="752">
        <v>132.18000000000006</v>
      </c>
      <c r="M115" s="752">
        <v>2</v>
      </c>
      <c r="N115" s="753">
        <v>264.36000000000013</v>
      </c>
    </row>
    <row r="116" spans="1:14" ht="14.4" customHeight="1" x14ac:dyDescent="0.3">
      <c r="A116" s="747" t="s">
        <v>554</v>
      </c>
      <c r="B116" s="748" t="s">
        <v>555</v>
      </c>
      <c r="C116" s="749" t="s">
        <v>576</v>
      </c>
      <c r="D116" s="750" t="s">
        <v>577</v>
      </c>
      <c r="E116" s="751">
        <v>50113001</v>
      </c>
      <c r="F116" s="750" t="s">
        <v>582</v>
      </c>
      <c r="G116" s="749" t="s">
        <v>556</v>
      </c>
      <c r="H116" s="749">
        <v>102133</v>
      </c>
      <c r="I116" s="749">
        <v>2133</v>
      </c>
      <c r="J116" s="749" t="s">
        <v>703</v>
      </c>
      <c r="K116" s="749" t="s">
        <v>704</v>
      </c>
      <c r="L116" s="752">
        <v>28.01</v>
      </c>
      <c r="M116" s="752">
        <v>20</v>
      </c>
      <c r="N116" s="753">
        <v>560.20000000000005</v>
      </c>
    </row>
    <row r="117" spans="1:14" ht="14.4" customHeight="1" x14ac:dyDescent="0.3">
      <c r="A117" s="747" t="s">
        <v>554</v>
      </c>
      <c r="B117" s="748" t="s">
        <v>555</v>
      </c>
      <c r="C117" s="749" t="s">
        <v>576</v>
      </c>
      <c r="D117" s="750" t="s">
        <v>577</v>
      </c>
      <c r="E117" s="751">
        <v>50113001</v>
      </c>
      <c r="F117" s="750" t="s">
        <v>582</v>
      </c>
      <c r="G117" s="749" t="s">
        <v>583</v>
      </c>
      <c r="H117" s="749">
        <v>193746</v>
      </c>
      <c r="I117" s="749">
        <v>93746</v>
      </c>
      <c r="J117" s="749" t="s">
        <v>748</v>
      </c>
      <c r="K117" s="749" t="s">
        <v>749</v>
      </c>
      <c r="L117" s="752">
        <v>375.80000000000024</v>
      </c>
      <c r="M117" s="752">
        <v>2</v>
      </c>
      <c r="N117" s="753">
        <v>751.60000000000048</v>
      </c>
    </row>
    <row r="118" spans="1:14" ht="14.4" customHeight="1" x14ac:dyDescent="0.3">
      <c r="A118" s="747" t="s">
        <v>554</v>
      </c>
      <c r="B118" s="748" t="s">
        <v>555</v>
      </c>
      <c r="C118" s="749" t="s">
        <v>576</v>
      </c>
      <c r="D118" s="750" t="s">
        <v>577</v>
      </c>
      <c r="E118" s="751">
        <v>50113001</v>
      </c>
      <c r="F118" s="750" t="s">
        <v>582</v>
      </c>
      <c r="G118" s="749" t="s">
        <v>583</v>
      </c>
      <c r="H118" s="749">
        <v>51366</v>
      </c>
      <c r="I118" s="749">
        <v>51366</v>
      </c>
      <c r="J118" s="749" t="s">
        <v>633</v>
      </c>
      <c r="K118" s="749" t="s">
        <v>705</v>
      </c>
      <c r="L118" s="752">
        <v>171.6</v>
      </c>
      <c r="M118" s="752">
        <v>3</v>
      </c>
      <c r="N118" s="753">
        <v>514.79999999999995</v>
      </c>
    </row>
    <row r="119" spans="1:14" ht="14.4" customHeight="1" x14ac:dyDescent="0.3">
      <c r="A119" s="747" t="s">
        <v>554</v>
      </c>
      <c r="B119" s="748" t="s">
        <v>555</v>
      </c>
      <c r="C119" s="749" t="s">
        <v>576</v>
      </c>
      <c r="D119" s="750" t="s">
        <v>577</v>
      </c>
      <c r="E119" s="751">
        <v>50113001</v>
      </c>
      <c r="F119" s="750" t="s">
        <v>582</v>
      </c>
      <c r="G119" s="749" t="s">
        <v>583</v>
      </c>
      <c r="H119" s="749">
        <v>51367</v>
      </c>
      <c r="I119" s="749">
        <v>51367</v>
      </c>
      <c r="J119" s="749" t="s">
        <v>633</v>
      </c>
      <c r="K119" s="749" t="s">
        <v>706</v>
      </c>
      <c r="L119" s="752">
        <v>92.950000037978285</v>
      </c>
      <c r="M119" s="752">
        <v>37</v>
      </c>
      <c r="N119" s="753">
        <v>3439.1500014051967</v>
      </c>
    </row>
    <row r="120" spans="1:14" ht="14.4" customHeight="1" x14ac:dyDescent="0.3">
      <c r="A120" s="747" t="s">
        <v>554</v>
      </c>
      <c r="B120" s="748" t="s">
        <v>555</v>
      </c>
      <c r="C120" s="749" t="s">
        <v>576</v>
      </c>
      <c r="D120" s="750" t="s">
        <v>577</v>
      </c>
      <c r="E120" s="751">
        <v>50113001</v>
      </c>
      <c r="F120" s="750" t="s">
        <v>582</v>
      </c>
      <c r="G120" s="749" t="s">
        <v>583</v>
      </c>
      <c r="H120" s="749">
        <v>51383</v>
      </c>
      <c r="I120" s="749">
        <v>51383</v>
      </c>
      <c r="J120" s="749" t="s">
        <v>633</v>
      </c>
      <c r="K120" s="749" t="s">
        <v>750</v>
      </c>
      <c r="L120" s="752">
        <v>93.500000000000014</v>
      </c>
      <c r="M120" s="752">
        <v>102.6</v>
      </c>
      <c r="N120" s="753">
        <v>9593.1</v>
      </c>
    </row>
    <row r="121" spans="1:14" ht="14.4" customHeight="1" x14ac:dyDescent="0.3">
      <c r="A121" s="747" t="s">
        <v>554</v>
      </c>
      <c r="B121" s="748" t="s">
        <v>555</v>
      </c>
      <c r="C121" s="749" t="s">
        <v>576</v>
      </c>
      <c r="D121" s="750" t="s">
        <v>577</v>
      </c>
      <c r="E121" s="751">
        <v>50113001</v>
      </c>
      <c r="F121" s="750" t="s">
        <v>582</v>
      </c>
      <c r="G121" s="749" t="s">
        <v>583</v>
      </c>
      <c r="H121" s="749">
        <v>51384</v>
      </c>
      <c r="I121" s="749">
        <v>51384</v>
      </c>
      <c r="J121" s="749" t="s">
        <v>633</v>
      </c>
      <c r="K121" s="749" t="s">
        <v>634</v>
      </c>
      <c r="L121" s="752">
        <v>192.49999707518114</v>
      </c>
      <c r="M121" s="752">
        <v>45</v>
      </c>
      <c r="N121" s="753">
        <v>8662.4998683831509</v>
      </c>
    </row>
    <row r="122" spans="1:14" ht="14.4" customHeight="1" x14ac:dyDescent="0.3">
      <c r="A122" s="747" t="s">
        <v>554</v>
      </c>
      <c r="B122" s="748" t="s">
        <v>555</v>
      </c>
      <c r="C122" s="749" t="s">
        <v>576</v>
      </c>
      <c r="D122" s="750" t="s">
        <v>577</v>
      </c>
      <c r="E122" s="751">
        <v>50113001</v>
      </c>
      <c r="F122" s="750" t="s">
        <v>582</v>
      </c>
      <c r="G122" s="749" t="s">
        <v>583</v>
      </c>
      <c r="H122" s="749">
        <v>394627</v>
      </c>
      <c r="I122" s="749">
        <v>0</v>
      </c>
      <c r="J122" s="749" t="s">
        <v>709</v>
      </c>
      <c r="K122" s="749" t="s">
        <v>556</v>
      </c>
      <c r="L122" s="752">
        <v>87.597578273039431</v>
      </c>
      <c r="M122" s="752">
        <v>2</v>
      </c>
      <c r="N122" s="753">
        <v>175.19515654607886</v>
      </c>
    </row>
    <row r="123" spans="1:14" ht="14.4" customHeight="1" x14ac:dyDescent="0.3">
      <c r="A123" s="747" t="s">
        <v>554</v>
      </c>
      <c r="B123" s="748" t="s">
        <v>555</v>
      </c>
      <c r="C123" s="749" t="s">
        <v>576</v>
      </c>
      <c r="D123" s="750" t="s">
        <v>577</v>
      </c>
      <c r="E123" s="751">
        <v>50113001</v>
      </c>
      <c r="F123" s="750" t="s">
        <v>582</v>
      </c>
      <c r="G123" s="749" t="s">
        <v>583</v>
      </c>
      <c r="H123" s="749">
        <v>188217</v>
      </c>
      <c r="I123" s="749">
        <v>88217</v>
      </c>
      <c r="J123" s="749" t="s">
        <v>644</v>
      </c>
      <c r="K123" s="749" t="s">
        <v>645</v>
      </c>
      <c r="L123" s="752">
        <v>127.45012087444489</v>
      </c>
      <c r="M123" s="752">
        <v>1</v>
      </c>
      <c r="N123" s="753">
        <v>127.45012087444489</v>
      </c>
    </row>
    <row r="124" spans="1:14" ht="14.4" customHeight="1" x14ac:dyDescent="0.3">
      <c r="A124" s="747" t="s">
        <v>554</v>
      </c>
      <c r="B124" s="748" t="s">
        <v>555</v>
      </c>
      <c r="C124" s="749" t="s">
        <v>576</v>
      </c>
      <c r="D124" s="750" t="s">
        <v>577</v>
      </c>
      <c r="E124" s="751">
        <v>50113001</v>
      </c>
      <c r="F124" s="750" t="s">
        <v>582</v>
      </c>
      <c r="G124" s="749" t="s">
        <v>583</v>
      </c>
      <c r="H124" s="749">
        <v>67558</v>
      </c>
      <c r="I124" s="749">
        <v>67558</v>
      </c>
      <c r="J124" s="749" t="s">
        <v>751</v>
      </c>
      <c r="K124" s="749" t="s">
        <v>752</v>
      </c>
      <c r="L124" s="752">
        <v>27.656666666666666</v>
      </c>
      <c r="M124" s="752">
        <v>3</v>
      </c>
      <c r="N124" s="753">
        <v>82.97</v>
      </c>
    </row>
    <row r="125" spans="1:14" ht="14.4" customHeight="1" x14ac:dyDescent="0.3">
      <c r="A125" s="747" t="s">
        <v>554</v>
      </c>
      <c r="B125" s="748" t="s">
        <v>555</v>
      </c>
      <c r="C125" s="749" t="s">
        <v>576</v>
      </c>
      <c r="D125" s="750" t="s">
        <v>577</v>
      </c>
      <c r="E125" s="751">
        <v>50113001</v>
      </c>
      <c r="F125" s="750" t="s">
        <v>582</v>
      </c>
      <c r="G125" s="749" t="s">
        <v>603</v>
      </c>
      <c r="H125" s="749">
        <v>126786</v>
      </c>
      <c r="I125" s="749">
        <v>26786</v>
      </c>
      <c r="J125" s="749" t="s">
        <v>753</v>
      </c>
      <c r="K125" s="749" t="s">
        <v>754</v>
      </c>
      <c r="L125" s="752">
        <v>409.59</v>
      </c>
      <c r="M125" s="752">
        <v>1</v>
      </c>
      <c r="N125" s="753">
        <v>409.59</v>
      </c>
    </row>
    <row r="126" spans="1:14" ht="14.4" customHeight="1" x14ac:dyDescent="0.3">
      <c r="A126" s="747" t="s">
        <v>554</v>
      </c>
      <c r="B126" s="748" t="s">
        <v>555</v>
      </c>
      <c r="C126" s="749" t="s">
        <v>576</v>
      </c>
      <c r="D126" s="750" t="s">
        <v>577</v>
      </c>
      <c r="E126" s="751">
        <v>50113001</v>
      </c>
      <c r="F126" s="750" t="s">
        <v>582</v>
      </c>
      <c r="G126" s="749" t="s">
        <v>603</v>
      </c>
      <c r="H126" s="749">
        <v>131934</v>
      </c>
      <c r="I126" s="749">
        <v>31934</v>
      </c>
      <c r="J126" s="749" t="s">
        <v>679</v>
      </c>
      <c r="K126" s="749" t="s">
        <v>680</v>
      </c>
      <c r="L126" s="752">
        <v>49.829999999999991</v>
      </c>
      <c r="M126" s="752">
        <v>1</v>
      </c>
      <c r="N126" s="753">
        <v>49.829999999999991</v>
      </c>
    </row>
    <row r="127" spans="1:14" ht="14.4" customHeight="1" x14ac:dyDescent="0.3">
      <c r="A127" s="747" t="s">
        <v>554</v>
      </c>
      <c r="B127" s="748" t="s">
        <v>555</v>
      </c>
      <c r="C127" s="749" t="s">
        <v>576</v>
      </c>
      <c r="D127" s="750" t="s">
        <v>577</v>
      </c>
      <c r="E127" s="751">
        <v>50113009</v>
      </c>
      <c r="F127" s="750" t="s">
        <v>730</v>
      </c>
      <c r="G127" s="749" t="s">
        <v>556</v>
      </c>
      <c r="H127" s="749">
        <v>122077</v>
      </c>
      <c r="I127" s="749">
        <v>22077</v>
      </c>
      <c r="J127" s="749" t="s">
        <v>755</v>
      </c>
      <c r="K127" s="749" t="s">
        <v>756</v>
      </c>
      <c r="L127" s="752">
        <v>1888.8650000000002</v>
      </c>
      <c r="M127" s="752">
        <v>40</v>
      </c>
      <c r="N127" s="753">
        <v>75554.600000000006</v>
      </c>
    </row>
    <row r="128" spans="1:14" ht="14.4" customHeight="1" x14ac:dyDescent="0.3">
      <c r="A128" s="747" t="s">
        <v>554</v>
      </c>
      <c r="B128" s="748" t="s">
        <v>555</v>
      </c>
      <c r="C128" s="749" t="s">
        <v>576</v>
      </c>
      <c r="D128" s="750" t="s">
        <v>577</v>
      </c>
      <c r="E128" s="751">
        <v>50113009</v>
      </c>
      <c r="F128" s="750" t="s">
        <v>730</v>
      </c>
      <c r="G128" s="749" t="s">
        <v>583</v>
      </c>
      <c r="H128" s="749">
        <v>195609</v>
      </c>
      <c r="I128" s="749">
        <v>95609</v>
      </c>
      <c r="J128" s="749" t="s">
        <v>757</v>
      </c>
      <c r="K128" s="749" t="s">
        <v>758</v>
      </c>
      <c r="L128" s="752">
        <v>718.82928571428579</v>
      </c>
      <c r="M128" s="752">
        <v>40</v>
      </c>
      <c r="N128" s="753">
        <v>28753.171428571433</v>
      </c>
    </row>
    <row r="129" spans="1:14" ht="14.4" customHeight="1" x14ac:dyDescent="0.3">
      <c r="A129" s="747" t="s">
        <v>554</v>
      </c>
      <c r="B129" s="748" t="s">
        <v>555</v>
      </c>
      <c r="C129" s="749" t="s">
        <v>576</v>
      </c>
      <c r="D129" s="750" t="s">
        <v>577</v>
      </c>
      <c r="E129" s="751">
        <v>50113009</v>
      </c>
      <c r="F129" s="750" t="s">
        <v>730</v>
      </c>
      <c r="G129" s="749" t="s">
        <v>583</v>
      </c>
      <c r="H129" s="749">
        <v>167779</v>
      </c>
      <c r="I129" s="749">
        <v>167779</v>
      </c>
      <c r="J129" s="749" t="s">
        <v>731</v>
      </c>
      <c r="K129" s="749" t="s">
        <v>732</v>
      </c>
      <c r="L129" s="752">
        <v>1914</v>
      </c>
      <c r="M129" s="752">
        <v>180</v>
      </c>
      <c r="N129" s="753">
        <v>344520</v>
      </c>
    </row>
    <row r="130" spans="1:14" ht="14.4" customHeight="1" x14ac:dyDescent="0.3">
      <c r="A130" s="747" t="s">
        <v>554</v>
      </c>
      <c r="B130" s="748" t="s">
        <v>555</v>
      </c>
      <c r="C130" s="749" t="s">
        <v>576</v>
      </c>
      <c r="D130" s="750" t="s">
        <v>577</v>
      </c>
      <c r="E130" s="751">
        <v>50113009</v>
      </c>
      <c r="F130" s="750" t="s">
        <v>730</v>
      </c>
      <c r="G130" s="749" t="s">
        <v>603</v>
      </c>
      <c r="H130" s="749">
        <v>151208</v>
      </c>
      <c r="I130" s="749">
        <v>151208</v>
      </c>
      <c r="J130" s="749" t="s">
        <v>759</v>
      </c>
      <c r="K130" s="749" t="s">
        <v>760</v>
      </c>
      <c r="L130" s="752">
        <v>18396.600065567985</v>
      </c>
      <c r="M130" s="752">
        <v>73</v>
      </c>
      <c r="N130" s="753">
        <v>1342951.804786463</v>
      </c>
    </row>
    <row r="131" spans="1:14" ht="14.4" customHeight="1" x14ac:dyDescent="0.3">
      <c r="A131" s="747" t="s">
        <v>554</v>
      </c>
      <c r="B131" s="748" t="s">
        <v>555</v>
      </c>
      <c r="C131" s="749" t="s">
        <v>576</v>
      </c>
      <c r="D131" s="750" t="s">
        <v>577</v>
      </c>
      <c r="E131" s="751">
        <v>50113009</v>
      </c>
      <c r="F131" s="750" t="s">
        <v>730</v>
      </c>
      <c r="G131" s="749" t="s">
        <v>603</v>
      </c>
      <c r="H131" s="749">
        <v>193626</v>
      </c>
      <c r="I131" s="749">
        <v>93626</v>
      </c>
      <c r="J131" s="749" t="s">
        <v>759</v>
      </c>
      <c r="K131" s="749" t="s">
        <v>756</v>
      </c>
      <c r="L131" s="752">
        <v>809.97383498797308</v>
      </c>
      <c r="M131" s="752">
        <v>310</v>
      </c>
      <c r="N131" s="753">
        <v>251091.88884627164</v>
      </c>
    </row>
    <row r="132" spans="1:14" ht="14.4" customHeight="1" x14ac:dyDescent="0.3">
      <c r="A132" s="747" t="s">
        <v>554</v>
      </c>
      <c r="B132" s="748" t="s">
        <v>555</v>
      </c>
      <c r="C132" s="749" t="s">
        <v>576</v>
      </c>
      <c r="D132" s="750" t="s">
        <v>577</v>
      </c>
      <c r="E132" s="751">
        <v>50113009</v>
      </c>
      <c r="F132" s="750" t="s">
        <v>730</v>
      </c>
      <c r="G132" s="749" t="s">
        <v>603</v>
      </c>
      <c r="H132" s="749">
        <v>177018</v>
      </c>
      <c r="I132" s="749">
        <v>77018</v>
      </c>
      <c r="J132" s="749" t="s">
        <v>761</v>
      </c>
      <c r="K132" s="749" t="s">
        <v>762</v>
      </c>
      <c r="L132" s="752">
        <v>1639.4505933946025</v>
      </c>
      <c r="M132" s="752">
        <v>5</v>
      </c>
      <c r="N132" s="753">
        <v>8197.252966973012</v>
      </c>
    </row>
    <row r="133" spans="1:14" ht="14.4" customHeight="1" x14ac:dyDescent="0.3">
      <c r="A133" s="747" t="s">
        <v>554</v>
      </c>
      <c r="B133" s="748" t="s">
        <v>555</v>
      </c>
      <c r="C133" s="749" t="s">
        <v>576</v>
      </c>
      <c r="D133" s="750" t="s">
        <v>577</v>
      </c>
      <c r="E133" s="751">
        <v>50113009</v>
      </c>
      <c r="F133" s="750" t="s">
        <v>730</v>
      </c>
      <c r="G133" s="749" t="s">
        <v>603</v>
      </c>
      <c r="H133" s="749">
        <v>177019</v>
      </c>
      <c r="I133" s="749">
        <v>77019</v>
      </c>
      <c r="J133" s="749" t="s">
        <v>761</v>
      </c>
      <c r="K133" s="749" t="s">
        <v>763</v>
      </c>
      <c r="L133" s="752">
        <v>3275.9210873074553</v>
      </c>
      <c r="M133" s="752">
        <v>8</v>
      </c>
      <c r="N133" s="753">
        <v>26207.368698459642</v>
      </c>
    </row>
    <row r="134" spans="1:14" ht="14.4" customHeight="1" thickBot="1" x14ac:dyDescent="0.35">
      <c r="A134" s="754" t="s">
        <v>554</v>
      </c>
      <c r="B134" s="755" t="s">
        <v>555</v>
      </c>
      <c r="C134" s="756" t="s">
        <v>579</v>
      </c>
      <c r="D134" s="757" t="s">
        <v>580</v>
      </c>
      <c r="E134" s="758">
        <v>50113016</v>
      </c>
      <c r="F134" s="757" t="s">
        <v>764</v>
      </c>
      <c r="G134" s="756" t="s">
        <v>583</v>
      </c>
      <c r="H134" s="756">
        <v>27720</v>
      </c>
      <c r="I134" s="756">
        <v>27720</v>
      </c>
      <c r="J134" s="756" t="s">
        <v>765</v>
      </c>
      <c r="K134" s="756" t="s">
        <v>766</v>
      </c>
      <c r="L134" s="759">
        <v>19022.895882352939</v>
      </c>
      <c r="M134" s="759">
        <v>34</v>
      </c>
      <c r="N134" s="760">
        <v>646778.46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329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767</v>
      </c>
      <c r="B5" s="745"/>
      <c r="C5" s="765">
        <v>0</v>
      </c>
      <c r="D5" s="745">
        <v>1867.21</v>
      </c>
      <c r="E5" s="765">
        <v>1</v>
      </c>
      <c r="F5" s="746">
        <v>1867.21</v>
      </c>
    </row>
    <row r="6" spans="1:6" ht="14.4" customHeight="1" x14ac:dyDescent="0.3">
      <c r="A6" s="776" t="s">
        <v>768</v>
      </c>
      <c r="B6" s="752">
        <v>560.19999999999993</v>
      </c>
      <c r="C6" s="766">
        <v>0.84749096080240838</v>
      </c>
      <c r="D6" s="752">
        <v>100.81</v>
      </c>
      <c r="E6" s="766">
        <v>0.15250903919759157</v>
      </c>
      <c r="F6" s="753">
        <v>661.01</v>
      </c>
    </row>
    <row r="7" spans="1:6" ht="14.4" customHeight="1" thickBot="1" x14ac:dyDescent="0.35">
      <c r="A7" s="777" t="s">
        <v>769</v>
      </c>
      <c r="B7" s="768">
        <v>76114.8</v>
      </c>
      <c r="C7" s="769">
        <v>4.4641521401762217E-2</v>
      </c>
      <c r="D7" s="768">
        <v>1628907.735298167</v>
      </c>
      <c r="E7" s="769">
        <v>0.95535847859823775</v>
      </c>
      <c r="F7" s="770">
        <v>1705022.535298167</v>
      </c>
    </row>
    <row r="8" spans="1:6" ht="14.4" customHeight="1" thickBot="1" x14ac:dyDescent="0.35">
      <c r="A8" s="771" t="s">
        <v>3</v>
      </c>
      <c r="B8" s="772">
        <v>76675</v>
      </c>
      <c r="C8" s="773">
        <v>4.4903496872402637E-2</v>
      </c>
      <c r="D8" s="772">
        <v>1630875.755298167</v>
      </c>
      <c r="E8" s="773">
        <v>0.95509650312759742</v>
      </c>
      <c r="F8" s="774">
        <v>1707550.755298167</v>
      </c>
    </row>
    <row r="9" spans="1:6" ht="14.4" customHeight="1" thickBot="1" x14ac:dyDescent="0.35"/>
    <row r="10" spans="1:6" ht="14.4" customHeight="1" x14ac:dyDescent="0.3">
      <c r="A10" s="775" t="s">
        <v>770</v>
      </c>
      <c r="B10" s="745"/>
      <c r="C10" s="765">
        <v>0</v>
      </c>
      <c r="D10" s="745">
        <v>132.67999999999998</v>
      </c>
      <c r="E10" s="765">
        <v>1</v>
      </c>
      <c r="F10" s="746">
        <v>132.67999999999998</v>
      </c>
    </row>
    <row r="11" spans="1:6" ht="14.4" customHeight="1" x14ac:dyDescent="0.3">
      <c r="A11" s="776" t="s">
        <v>771</v>
      </c>
      <c r="B11" s="752"/>
      <c r="C11" s="766">
        <v>0</v>
      </c>
      <c r="D11" s="752">
        <v>409.59</v>
      </c>
      <c r="E11" s="766">
        <v>1</v>
      </c>
      <c r="F11" s="753">
        <v>409.59</v>
      </c>
    </row>
    <row r="12" spans="1:6" ht="14.4" customHeight="1" x14ac:dyDescent="0.3">
      <c r="A12" s="776" t="s">
        <v>772</v>
      </c>
      <c r="B12" s="752">
        <v>1120.4000000000001</v>
      </c>
      <c r="C12" s="766">
        <v>1</v>
      </c>
      <c r="D12" s="752"/>
      <c r="E12" s="766">
        <v>0</v>
      </c>
      <c r="F12" s="753">
        <v>1120.4000000000001</v>
      </c>
    </row>
    <row r="13" spans="1:6" ht="14.4" customHeight="1" x14ac:dyDescent="0.3">
      <c r="A13" s="776" t="s">
        <v>773</v>
      </c>
      <c r="B13" s="752"/>
      <c r="C13" s="766">
        <v>0</v>
      </c>
      <c r="D13" s="752">
        <v>1177.4299999999998</v>
      </c>
      <c r="E13" s="766">
        <v>1</v>
      </c>
      <c r="F13" s="753">
        <v>1177.4299999999998</v>
      </c>
    </row>
    <row r="14" spans="1:6" ht="14.4" customHeight="1" x14ac:dyDescent="0.3">
      <c r="A14" s="776" t="s">
        <v>774</v>
      </c>
      <c r="B14" s="752"/>
      <c r="C14" s="766">
        <v>0</v>
      </c>
      <c r="D14" s="752">
        <v>219.77999999999997</v>
      </c>
      <c r="E14" s="766">
        <v>1</v>
      </c>
      <c r="F14" s="753">
        <v>219.77999999999997</v>
      </c>
    </row>
    <row r="15" spans="1:6" ht="14.4" customHeight="1" x14ac:dyDescent="0.3">
      <c r="A15" s="776" t="s">
        <v>775</v>
      </c>
      <c r="B15" s="752"/>
      <c r="C15" s="766">
        <v>0</v>
      </c>
      <c r="D15" s="752">
        <v>184.41000000000003</v>
      </c>
      <c r="E15" s="766">
        <v>1</v>
      </c>
      <c r="F15" s="753">
        <v>184.41000000000003</v>
      </c>
    </row>
    <row r="16" spans="1:6" ht="14.4" customHeight="1" x14ac:dyDescent="0.3">
      <c r="A16" s="776" t="s">
        <v>776</v>
      </c>
      <c r="B16" s="752"/>
      <c r="C16" s="766">
        <v>0</v>
      </c>
      <c r="D16" s="752">
        <v>153.72000000000003</v>
      </c>
      <c r="E16" s="766">
        <v>1</v>
      </c>
      <c r="F16" s="753">
        <v>153.72000000000003</v>
      </c>
    </row>
    <row r="17" spans="1:6" ht="14.4" customHeight="1" x14ac:dyDescent="0.3">
      <c r="A17" s="776" t="s">
        <v>777</v>
      </c>
      <c r="B17" s="752"/>
      <c r="C17" s="766">
        <v>0</v>
      </c>
      <c r="D17" s="752">
        <v>149.82999999999998</v>
      </c>
      <c r="E17" s="766">
        <v>1</v>
      </c>
      <c r="F17" s="753">
        <v>149.82999999999998</v>
      </c>
    </row>
    <row r="18" spans="1:6" ht="14.4" customHeight="1" x14ac:dyDescent="0.3">
      <c r="A18" s="776" t="s">
        <v>778</v>
      </c>
      <c r="B18" s="752"/>
      <c r="C18" s="766">
        <v>0</v>
      </c>
      <c r="D18" s="752">
        <v>1628448.3152981668</v>
      </c>
      <c r="E18" s="766">
        <v>1</v>
      </c>
      <c r="F18" s="753">
        <v>1628448.3152981668</v>
      </c>
    </row>
    <row r="19" spans="1:6" ht="14.4" customHeight="1" thickBot="1" x14ac:dyDescent="0.35">
      <c r="A19" s="777" t="s">
        <v>779</v>
      </c>
      <c r="B19" s="768">
        <v>75554.600000000006</v>
      </c>
      <c r="C19" s="769">
        <v>1</v>
      </c>
      <c r="D19" s="768"/>
      <c r="E19" s="769">
        <v>0</v>
      </c>
      <c r="F19" s="770">
        <v>75554.600000000006</v>
      </c>
    </row>
    <row r="20" spans="1:6" ht="14.4" customHeight="1" thickBot="1" x14ac:dyDescent="0.35">
      <c r="A20" s="771" t="s">
        <v>3</v>
      </c>
      <c r="B20" s="772">
        <v>76675</v>
      </c>
      <c r="C20" s="773">
        <v>4.4903496872402637E-2</v>
      </c>
      <c r="D20" s="772">
        <v>1630875.7552981668</v>
      </c>
      <c r="E20" s="773">
        <v>0.9550965031275972</v>
      </c>
      <c r="F20" s="774">
        <v>1707550.755298167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2018-01-31T12:22:32Z</dcterms:modified>
</cp:coreProperties>
</file>