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9" i="431"/>
  <c r="I23" i="431"/>
  <c r="J16" i="431"/>
  <c r="K13" i="431"/>
  <c r="L10" i="431"/>
  <c r="L22" i="431"/>
  <c r="M19" i="431"/>
  <c r="N12" i="431"/>
  <c r="O9" i="431"/>
  <c r="O17" i="431"/>
  <c r="P10" i="431"/>
  <c r="P22" i="431"/>
  <c r="Q15" i="431"/>
  <c r="C14" i="431"/>
  <c r="C18" i="431"/>
  <c r="C22" i="431"/>
  <c r="D11" i="431"/>
  <c r="D19" i="431"/>
  <c r="D23" i="431"/>
  <c r="E16" i="431"/>
  <c r="F9" i="431"/>
  <c r="F17" i="431"/>
  <c r="G10" i="431"/>
  <c r="G18" i="431"/>
  <c r="H11" i="431"/>
  <c r="H23" i="431"/>
  <c r="I16" i="431"/>
  <c r="J9" i="431"/>
  <c r="J21" i="431"/>
  <c r="K14" i="431"/>
  <c r="K22" i="431"/>
  <c r="L15" i="431"/>
  <c r="L23" i="431"/>
  <c r="M20" i="431"/>
  <c r="N13" i="431"/>
  <c r="O10" i="431"/>
  <c r="O18" i="431"/>
  <c r="P15" i="431"/>
  <c r="Q12" i="431"/>
  <c r="C11" i="431"/>
  <c r="C23" i="431"/>
  <c r="D20" i="431"/>
  <c r="E17" i="431"/>
  <c r="F14" i="431"/>
  <c r="G11" i="431"/>
  <c r="G23" i="431"/>
  <c r="J13" i="431"/>
  <c r="M16" i="431"/>
  <c r="N21" i="431"/>
  <c r="P11" i="431"/>
  <c r="P23" i="431"/>
  <c r="Q20" i="431"/>
  <c r="C19" i="431"/>
  <c r="D12" i="431"/>
  <c r="E9" i="431"/>
  <c r="E21" i="431"/>
  <c r="F18" i="431"/>
  <c r="G15" i="431"/>
  <c r="H12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I15" i="431"/>
  <c r="J12" i="431"/>
  <c r="J20" i="431"/>
  <c r="K9" i="431"/>
  <c r="K17" i="431"/>
  <c r="K21" i="431"/>
  <c r="L14" i="431"/>
  <c r="L18" i="431"/>
  <c r="M11" i="431"/>
  <c r="M15" i="431"/>
  <c r="M23" i="431"/>
  <c r="N16" i="431"/>
  <c r="N20" i="431"/>
  <c r="O13" i="431"/>
  <c r="O21" i="431"/>
  <c r="P14" i="431"/>
  <c r="P18" i="431"/>
  <c r="Q11" i="431"/>
  <c r="Q19" i="431"/>
  <c r="Q23" i="431"/>
  <c r="C10" i="431"/>
  <c r="D15" i="431"/>
  <c r="E12" i="431"/>
  <c r="E20" i="431"/>
  <c r="F13" i="431"/>
  <c r="F21" i="431"/>
  <c r="G14" i="431"/>
  <c r="G22" i="431"/>
  <c r="H15" i="431"/>
  <c r="H19" i="431"/>
  <c r="I12" i="431"/>
  <c r="I20" i="431"/>
  <c r="J17" i="431"/>
  <c r="K10" i="431"/>
  <c r="K18" i="431"/>
  <c r="L11" i="431"/>
  <c r="L19" i="431"/>
  <c r="M12" i="431"/>
  <c r="N9" i="431"/>
  <c r="N17" i="431"/>
  <c r="O14" i="431"/>
  <c r="O22" i="431"/>
  <c r="P19" i="431"/>
  <c r="Q16" i="431"/>
  <c r="C15" i="431"/>
  <c r="D16" i="431"/>
  <c r="E13" i="431"/>
  <c r="F10" i="431"/>
  <c r="F22" i="431"/>
  <c r="G19" i="431"/>
  <c r="H16" i="431"/>
  <c r="I17" i="431"/>
  <c r="J18" i="431"/>
  <c r="K19" i="431"/>
  <c r="L20" i="431"/>
  <c r="M21" i="431"/>
  <c r="N22" i="431"/>
  <c r="O23" i="431"/>
  <c r="Q9" i="431"/>
  <c r="H20" i="431"/>
  <c r="I21" i="431"/>
  <c r="J22" i="431"/>
  <c r="K23" i="431"/>
  <c r="M9" i="431"/>
  <c r="N10" i="431"/>
  <c r="O11" i="431"/>
  <c r="P12" i="431"/>
  <c r="Q13" i="431"/>
  <c r="I9" i="431"/>
  <c r="J10" i="431"/>
  <c r="K11" i="431"/>
  <c r="L12" i="431"/>
  <c r="M13" i="431"/>
  <c r="N14" i="431"/>
  <c r="O15" i="431"/>
  <c r="P16" i="431"/>
  <c r="Q17" i="431"/>
  <c r="I13" i="431"/>
  <c r="J14" i="431"/>
  <c r="K15" i="431"/>
  <c r="L16" i="431"/>
  <c r="M17" i="431"/>
  <c r="N18" i="431"/>
  <c r="O19" i="431"/>
  <c r="P20" i="431"/>
  <c r="Q21" i="431"/>
  <c r="F8" i="431"/>
  <c r="M8" i="431"/>
  <c r="K8" i="431"/>
  <c r="D8" i="431"/>
  <c r="N8" i="431"/>
  <c r="C8" i="431"/>
  <c r="G8" i="431"/>
  <c r="L8" i="431"/>
  <c r="P8" i="431"/>
  <c r="I8" i="431"/>
  <c r="E8" i="431"/>
  <c r="H8" i="431"/>
  <c r="Q8" i="431"/>
  <c r="O8" i="431"/>
  <c r="J8" i="431"/>
  <c r="S21" i="431" l="1"/>
  <c r="R21" i="431"/>
  <c r="R17" i="431"/>
  <c r="S17" i="431"/>
  <c r="S13" i="431"/>
  <c r="R13" i="431"/>
  <c r="S9" i="431"/>
  <c r="R9" i="431"/>
  <c r="S16" i="431"/>
  <c r="R16" i="431"/>
  <c r="R23" i="431"/>
  <c r="S23" i="431"/>
  <c r="R19" i="431"/>
  <c r="S19" i="431"/>
  <c r="R11" i="431"/>
  <c r="S11" i="431"/>
  <c r="S22" i="431"/>
  <c r="R22" i="431"/>
  <c r="S18" i="431"/>
  <c r="R18" i="431"/>
  <c r="S14" i="431"/>
  <c r="R14" i="431"/>
  <c r="S10" i="431"/>
  <c r="R10" i="431"/>
  <c r="S20" i="431"/>
  <c r="R20" i="431"/>
  <c r="R12" i="431"/>
  <c r="S12" i="431"/>
  <c r="R15" i="431"/>
  <c r="S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D19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Q3" i="345" l="1"/>
  <c r="H3" i="390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<sst xmlns="http://schemas.openxmlformats.org/spreadsheetml/2006/main" count="9646" uniqueCount="1729">
  <si>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</si>
  <si>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</si>
  <si>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</si>
  <si>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</si>
  <si>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</si>
  <si>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</si>
  <si>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</si>
  <si>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</si>
  <si>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</si>
  <si>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</si>
  <si>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</si>
  <si>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</si>
  <si>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</si>
  <si>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</si>
  <si>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</si>
  <si>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</si>
  <si>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</si>
  <si>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</si>
  <si>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</si>
  <si>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</si>
  <si>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</si>
  <si>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</si>
  <si>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</si>
  <si>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</si>
  <si>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</si>
  <si>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</si>
  <si>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</si>
  <si>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</si>
  <si>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</si>
  <si>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</si>
  <si>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</si>
  <si>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</si>
  <si>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</si>
  <si>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</si>
  <si>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</si>
  <si>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</si>
  <si>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</si>
  <si>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</si>
  <si>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</si>
  <si>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</si>
  <si>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</si>
  <si>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</si>
  <si>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</si>
  <si>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</si>
  <si>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</si>
  <si>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</si>
  <si>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</si>
  <si>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</si>
  <si>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</si>
  <si>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</si>
  <si>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</si>
  <si>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</si>
  <si>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</si>
  <si>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</si>
  <si>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</si>
  <si>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</si>
  <si>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</si>
  <si>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</si>
  <si>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</si>
  <si>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</si>
  <si>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</si>
  <si>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</si>
  <si>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</si>
  <si>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</si>
  <si>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</si>
  <si>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</si>
  <si>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</si>
  <si>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</si>
  <si>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</si>
  <si>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</si>
  <si>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</si>
  <si>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</si>
  <si>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</si>
  <si>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</si>
  <si>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</si>
  <si>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</si>
  <si>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</si>
  <si>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</si>
  <si>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</si>
  <si>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</si>
  <si>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</si>
  <si>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</si>
  <si>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</si>
  <si>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</si>
  <si>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</si>
  <si>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</si>
  <si>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</si>
  <si>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</si>
  <si>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</si>
  <si>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</si>
  <si>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</si>
  <si>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</si>
  <si>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</si>
  <si>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</si>
  <si>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</si>
  <si>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</si>
  <si>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</si>
  <si>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</si>
  <si>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</si>
  <si>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</si>
  <si>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</si>
  <si>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</si>
  <si>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</si>
  <si>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</si>
  <si>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</si>
  <si>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</si>
  <si>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</si>
  <si>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</si>
  <si>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</si>
  <si>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</si>
  <si>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</si>
  <si>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</si>
  <si>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</si>
  <si>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</si>
  <si>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</si>
  <si>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</si>
  <si>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</si>
  <si>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</si>
  <si>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</si>
  <si>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</si>
  <si>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</si>
  <si>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</si>
  <si>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</si>
  <si>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</si>
  <si>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</si>
  <si>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</si>
  <si>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</si>
  <si>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</si>
  <si>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</si>
  <si>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</si>
  <si>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</si>
  <si>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</si>
  <si>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</si>
  <si>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</si>
  <si>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</si>
  <si>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</si>
  <si>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</si>
  <si>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</si>
  <si>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</si>
  <si>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</si>
  <si>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</si>
  <si>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</si>
  <si>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</si>
  <si>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</si>
  <si>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</si>
  <si>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</si>
  <si>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</si>
  <si>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</si>
  <si>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</si>
  <si>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</si>
  <si>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</si>
  <si>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</si>
  <si>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</si>
  <si>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</si>
  <si>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</si>
  <si>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</si>
  <si>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</si>
  <si>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</si>
  <si>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</si>
  <si>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</si>
  <si>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</si>
  <si>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</si>
  <si>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</si>
  <si>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</si>
  <si>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</si>
  <si>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</si>
  <si>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</si>
  <si>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</si>
  <si>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</si>
  <si>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</si>
  <si>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</si>
  <si>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</si>
  <si>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</si>
  <si>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</si>
  <si>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</si>
  <si>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</si>
  <si>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</si>
  <si>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</si>
  <si>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</si>
  <si>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</si>
  <si>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</si>
  <si>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</si>
  <si>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</si>
  <si>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</si>
  <si>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</si>
  <si>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</si>
  <si>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</si>
  <si>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</si>
  <si>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</si>
  <si>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</si>
  <si>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</si>
  <si>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</si>
  <si>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</si>
  <si>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</si>
  <si>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</si>
  <si>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</si>
  <si>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</si>
  <si>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</si>
  <si>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</si>
  <si>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</si>
  <si>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</si>
  <si>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</si>
  <si>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</si>
  <si>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</si>
  <si>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</si>
  <si>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</si>
  <si>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</si>
  <si>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</si>
  <si>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</si>
  <si>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</si>
  <si>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</si>
  <si>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</si>
  <si>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</si>
  <si>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</si>
  <si>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</si>
  <si>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</si>
  <si>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</si>
  <si>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</si>
  <si>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</si>
  <si>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</si>
  <si>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</si>
  <si>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</si>
  <si>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</si>
  <si>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</si>
  <si>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</si>
  <si>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</si>
  <si>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</si>
  <si>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</si>
  <si>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</si>
  <si>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</si>
  <si>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</si>
  <si>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</si>
  <si>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</si>
  <si>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</si>
  <si>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</si>
  <si>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</si>
  <si>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</si>
  <si>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</si>
  <si>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</si>
  <si>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</si>
  <si>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</si>
  <si>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</si>
  <si>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</si>
  <si>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</si>
  <si>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</si>
  <si>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</si>
  <si>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</si>
  <si>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</si>
  <si>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</si>
  <si>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</si>
  <si>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</si>
  <si>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</si>
  <si>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</si>
  <si>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</si>
  <si>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</si>
  <si>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</si>
  <si>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</si>
  <si>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</si>
  <si>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</si>
  <si>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</si>
  <si>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</si>
  <si>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</si>
  <si>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</si>
  <si>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</si>
  <si>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</si>
  <si>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</si>
  <si>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</si>
  <si>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</si>
  <si>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</si>
  <si>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</si>
  <si>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</si>
  <si>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</si>
  <si>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</si>
  <si>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</si>
  <si>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</si>
  <si>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</si>
  <si>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</si>
  <si>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</si>
  <si>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</si>
  <si>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</si>
  <si>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</si>
  <si>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</si>
  <si>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</si>
  <si>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</si>
  <si>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</si>
  <si>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</si>
  <si>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</si>
  <si>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</si>
  <si>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</si>
  <si>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</si>
  <si>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</si>
  <si>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</si>
  <si>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</si>
  <si>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</si>
  <si>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</si>
  <si>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</si>
  <si>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</si>
  <si>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</si>
  <si>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</si>
  <si>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</si>
  <si>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</si>
  <si>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</si>
  <si>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</si>
  <si>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</si>
  <si>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</si>
  <si>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</si>
  <si>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</si>
  <si>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</si>
  <si>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</si>
  <si>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</si>
  <si>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</si>
  <si>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</si>
  <si>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</si>
  <si>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</si>
  <si>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</si>
  <si>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</si>
  <si>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</si>
  <si>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</si>
  <si>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</si>
  <si>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</si>
  <si>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</si>
  <si>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</si>
  <si>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</si>
  <si>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</si>
  <si>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</si>
  <si>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</si>
  <si>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</si>
  <si>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</si>
  <si>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</si>
  <si>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</si>
  <si>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</si>
  <si>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</si>
  <si>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</si>
  <si>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</si>
  <si>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</si>
  <si>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</si>
  <si>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</si>
  <si>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</si>
  <si>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</si>
  <si>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</si>
  <si>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</si>
  <si>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</si>
  <si>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</si>
  <si>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</si>
  <si>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</si>
  <si>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</si>
  <si>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</si>
  <si>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</si>
  <si>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</si>
  <si>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</si>
  <si>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</si>
  <si>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</si>
  <si>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</si>
  <si>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</si>
  <si>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</si>
  <si>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</si>
  <si>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</si>
  <si>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</si>
  <si>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</si>
  <si>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</si>
  <si>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</si>
  <si>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</si>
  <si>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</si>
  <si>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</si>
  <si>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</si>
  <si>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</si>
  <si>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</si>
  <si>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</si>
  <si>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</si>
  <si>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</si>
  <si>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</si>
  <si>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</si>
  <si>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</si>
  <si>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</si>
  <si>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51874005     inzerce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</si>
  <si>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</si>
  <si>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</si>
  <si>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</si>
  <si>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</si>
  <si>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</si>
  <si>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</si>
  <si>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</si>
  <si>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</si>
  <si>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</si>
  <si>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</si>
  <si>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</si>
  <si>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</si>
  <si>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</si>
  <si>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</si>
  <si>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</si>
  <si>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</si>
  <si>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</si>
  <si>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</si>
  <si>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</si>
  <si>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</si>
  <si>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</si>
  <si>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</si>
  <si>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</si>
  <si>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</si>
  <si>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</si>
  <si>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</si>
  <si>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</si>
  <si>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</si>
  <si>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</si>
  <si>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</si>
  <si>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</si>
  <si>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</si>
  <si>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</si>
  <si>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</si>
  <si>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</si>
  <si>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</si>
  <si>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</si>
  <si>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</si>
  <si>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</si>
  <si>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</si>
  <si>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</si>
  <si>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</si>
  <si>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</si>
  <si>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</si>
  <si>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</si>
  <si>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</si>
  <si>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</si>
  <si>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</si>
  <si>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</si>
  <si>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</si>
  <si>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</si>
  <si>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54910016     potraviny - ztratné do normy při zpracování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</si>
  <si>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</si>
  <si>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</si>
  <si>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</si>
  <si>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</si>
  <si>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</si>
  <si>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</si>
  <si>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</si>
  <si>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</si>
  <si>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</si>
  <si>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</si>
  <si>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</si>
  <si>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</si>
  <si>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</si>
  <si>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</si>
  <si>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</si>
  <si>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</si>
  <si>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</si>
  <si>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</si>
  <si>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</si>
  <si>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</si>
  <si>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</si>
  <si>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</si>
  <si>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</si>
  <si>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</si>
  <si>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</si>
  <si>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</si>
  <si>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</si>
  <si>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</si>
  <si>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</si>
  <si>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</si>
  <si>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</si>
  <si>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</si>
  <si>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</si>
  <si>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</si>
  <si>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</si>
  <si>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</si>
  <si>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</si>
  <si>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</si>
  <si>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</si>
  <si>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</si>
  <si>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</si>
  <si>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</si>
  <si>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</si>
  <si>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</si>
  <si>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</si>
  <si>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</si>
  <si>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</si>
  <si>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</si>
  <si>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</si>
  <si>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</si>
  <si>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</si>
  <si>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</si>
  <si>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</si>
  <si>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</si>
  <si>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</si>
  <si>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</si>
  <si>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</si>
  <si>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</si>
  <si>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</si>
  <si>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</si>
  <si>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</si>
  <si>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</si>
  <si>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</si>
  <si>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</si>
  <si>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</si>
  <si>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</si>
  <si>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</si>
  <si>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</si>
  <si>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</si>
  <si>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</si>
  <si>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</si>
  <si>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</si>
  <si>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</si>
  <si>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</si>
  <si>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</si>
  <si>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</si>
  <si>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</si>
  <si>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</si>
  <si>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</si>
  <si>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</si>
  <si>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</si>
  <si>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</si>
  <si>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</si>
  <si>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</si>
  <si>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</si>
  <si>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</si>
  <si>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</si>
  <si>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</si>
  <si>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</si>
  <si>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</si>
  <si>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</si>
  <si>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</si>
  <si>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</si>
  <si>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</si>
  <si>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</si>
  <si>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</si>
  <si>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</si>
  <si>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</si>
  <si>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</si>
  <si>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</si>
  <si>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</si>
  <si>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</si>
  <si>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</si>
  <si>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</si>
  <si>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</si>
  <si>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</si>
  <si>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79920004     převody - klinické studie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</si>
  <si>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</si>
  <si>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</si>
  <si>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</si>
  <si>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</si>
  <si>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</si>
  <si>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</si>
  <si>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</si>
  <si>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</si>
  <si>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</si>
  <si>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</si>
  <si>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</si>
  <si>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</si>
  <si>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</si>
  <si>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</si>
  <si>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</si>
  <si>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</si>
  <si>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</si>
  <si>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</si>
  <si>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</si>
  <si>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</si>
  <si>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</si>
  <si>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</si>
  <si>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</si>
  <si>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3503</t>
  </si>
  <si>
    <t>TO: TO - krizová připravenost</t>
  </si>
  <si>
    <t>TO: TO - krizová připravenost Celkem</t>
  </si>
  <si>
    <t>léky - krev.deriváty ZUL (TO)</t>
  </si>
  <si>
    <t>HUMAN ALBUMIN GRIFOLS 20%</t>
  </si>
  <si>
    <t>200MG/ML INF SOL 1X10ML</t>
  </si>
  <si>
    <t>léky - paušál (LEK)</t>
  </si>
  <si>
    <t>O</t>
  </si>
  <si>
    <t>ADRENALIN LECIVA</t>
  </si>
  <si>
    <t>INJ 5X1ML/1MG</t>
  </si>
  <si>
    <t>ALGIFEN NEO</t>
  </si>
  <si>
    <t>POR GTT SOL 1X50ML</t>
  </si>
  <si>
    <t>ANACID</t>
  </si>
  <si>
    <t>SUS 12X5ML(SACKY)</t>
  </si>
  <si>
    <t>APAURIN</t>
  </si>
  <si>
    <t>INJ 10X2ML/10MG</t>
  </si>
  <si>
    <t>ARDEANUTRISOL G 40</t>
  </si>
  <si>
    <t>400G/L INF SOL 20X80ML</t>
  </si>
  <si>
    <t>ATROPIN BIOTIKA 1MG</t>
  </si>
  <si>
    <t>INJ 10X1ML/1MG</t>
  </si>
  <si>
    <t>CALCIUM-SANDOZ FORTE 500 MG</t>
  </si>
  <si>
    <t>POR TBL EFF 20X500MG</t>
  </si>
  <si>
    <t>Carbocit tbl.20</t>
  </si>
  <si>
    <t>DZ TRIXO 100 ML</t>
  </si>
  <si>
    <t>DZ TRIXO LIND 100 ml</t>
  </si>
  <si>
    <t>ECOLAV Výplach očí 100ml</t>
  </si>
  <si>
    <t>100 ml</t>
  </si>
  <si>
    <t>ENDIARON</t>
  </si>
  <si>
    <t>TBL OBD 20X250MG</t>
  </si>
  <si>
    <t>FERRO-FOLGAMMA</t>
  </si>
  <si>
    <t>CPS 50</t>
  </si>
  <si>
    <t>P</t>
  </si>
  <si>
    <t>FLONIDAN</t>
  </si>
  <si>
    <t>TBL 30X10MG</t>
  </si>
  <si>
    <t>FYZIOLOGICKÝ ROZTOK VIAFLO</t>
  </si>
  <si>
    <t>INF SOL 50X100ML</t>
  </si>
  <si>
    <t>INF SOL 30X250ML</t>
  </si>
  <si>
    <t>INF SOL 20X500ML</t>
  </si>
  <si>
    <t>INF SOL 10X1000ML</t>
  </si>
  <si>
    <t>GUTRON 2.5MG</t>
  </si>
  <si>
    <t>TBL 20X2.5MG</t>
  </si>
  <si>
    <t>TBL 50X2.5MG</t>
  </si>
  <si>
    <t>HEPAROID LECIVA</t>
  </si>
  <si>
    <t>UNG 1X30GM</t>
  </si>
  <si>
    <t>HIRUDOID</t>
  </si>
  <si>
    <t>DRM CRM 1X40GM</t>
  </si>
  <si>
    <t>IBALGIN 400 TBL 24</t>
  </si>
  <si>
    <t xml:space="preserve">POR TBL FLM 24X400MG </t>
  </si>
  <si>
    <t>IBALGIN DUO EFFECT</t>
  </si>
  <si>
    <t>DRM CRM 1X100GM</t>
  </si>
  <si>
    <t>INFADOLAN</t>
  </si>
  <si>
    <t>DRM UNG 1X30GM</t>
  </si>
  <si>
    <t>IR  0.9%SOD.CHLOR.FOR IRR. 6X1000 ML</t>
  </si>
  <si>
    <t>IR-Fres. 6X1000 ML 15%</t>
  </si>
  <si>
    <t>IR AC.BORICI AQ.OPHTAL.50 ML</t>
  </si>
  <si>
    <t>IR OČNI VODA 50 ml</t>
  </si>
  <si>
    <t>IR NATRII CITRAS DIH. 46,7 % 40 ml</t>
  </si>
  <si>
    <t>IR OG. OPHTHALMO-SEPTONEX</t>
  </si>
  <si>
    <t>GTT OPH 1X10ML</t>
  </si>
  <si>
    <t>IR SOL.DMSO 27%  75 ml</t>
  </si>
  <si>
    <t>IR 75 ml</t>
  </si>
  <si>
    <t>KL AQUA PURIF. KUL,FAG 5 kg</t>
  </si>
  <si>
    <t>KL BENZINUM 500 ml/330g HVLP</t>
  </si>
  <si>
    <t>KL BENZINUM 900ml/ 600g</t>
  </si>
  <si>
    <t>MAGNOSOLV</t>
  </si>
  <si>
    <t>GRA 30X6.1GM(SACKY)</t>
  </si>
  <si>
    <t>MO LAHEV NA OXIPER 1 l</t>
  </si>
  <si>
    <t>SOLU-MEDROL</t>
  </si>
  <si>
    <t>INJ SIC 1X40MG+1ML</t>
  </si>
  <si>
    <t>VENTOLIN INHALER N</t>
  </si>
  <si>
    <t>INHSUSPSS200X100RG</t>
  </si>
  <si>
    <t>VOLUVEN 10% 500 ML</t>
  </si>
  <si>
    <t>INF. 10X500 ML</t>
  </si>
  <si>
    <t>3590 - TO: výroba</t>
  </si>
  <si>
    <t>C05BA01 - ORGANO-HEPARINOID</t>
  </si>
  <si>
    <t>H02AB04 - METHYLPREDNISOLON</t>
  </si>
  <si>
    <t>R03AC02 - SALBUTAMOL</t>
  </si>
  <si>
    <t>R06AX13 - LORATADIN</t>
  </si>
  <si>
    <t>C05BA01</t>
  </si>
  <si>
    <t>100308</t>
  </si>
  <si>
    <t>300MG/100G CRM 40G</t>
  </si>
  <si>
    <t>H02AB04</t>
  </si>
  <si>
    <t>9709</t>
  </si>
  <si>
    <t>40MG/ML INJ PSO LQF 40MG+1ML</t>
  </si>
  <si>
    <t>R03AC02</t>
  </si>
  <si>
    <t>31934</t>
  </si>
  <si>
    <t>100MCG/DÁV INH SUS PSS 200DÁV</t>
  </si>
  <si>
    <t>R06AX13</t>
  </si>
  <si>
    <t>53639</t>
  </si>
  <si>
    <t>10MG TBL NOB 30</t>
  </si>
  <si>
    <t>Přehled plnění pozitivního listu - spotřeba léčivých přípravků - orientační přehled</t>
  </si>
  <si>
    <t>35 - Transfuzní oddělení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</si>
  <si>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</si>
  <si>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</si>
  <si>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</si>
  <si>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</si>
  <si>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</si>
  <si>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</si>
  <si>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</si>
  <si>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</si>
  <si>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</si>
  <si>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</si>
  <si>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Holusková Iva</t>
  </si>
  <si>
    <t>Smital Jan</t>
  </si>
  <si>
    <t>Sulovská Ivana</t>
  </si>
  <si>
    <t>Šnyrychová Lucie</t>
  </si>
  <si>
    <t>ALOPURINOL</t>
  </si>
  <si>
    <t>2592</t>
  </si>
  <si>
    <t>MILURIT 100</t>
  </si>
  <si>
    <t>100MG TBL NOB 50</t>
  </si>
  <si>
    <t>BETAMETHASON A ANTIBIOTIKA</t>
  </si>
  <si>
    <t>83973</t>
  </si>
  <si>
    <t>FUCICORT</t>
  </si>
  <si>
    <t>20MG/G+1MG/1G CRM 15G</t>
  </si>
  <si>
    <t>CEFUROXIM</t>
  </si>
  <si>
    <t>47728</t>
  </si>
  <si>
    <t>ZINNAT</t>
  </si>
  <si>
    <t>500MG TBL FLM 14</t>
  </si>
  <si>
    <t>18547</t>
  </si>
  <si>
    <t>XORIMAX</t>
  </si>
  <si>
    <t>500MG TBL FLM 10</t>
  </si>
  <si>
    <t>DESLORATADIN</t>
  </si>
  <si>
    <t>28833</t>
  </si>
  <si>
    <t>AERIUS</t>
  </si>
  <si>
    <t>2,5MG POR TBL DIS 60</t>
  </si>
  <si>
    <t>DIOSMIN, KOMBINACE</t>
  </si>
  <si>
    <t>201992</t>
  </si>
  <si>
    <t>DETRALEX</t>
  </si>
  <si>
    <t>500MG TBL FLM 120</t>
  </si>
  <si>
    <t>132908</t>
  </si>
  <si>
    <t>Jiná antibiotika pro lokální aplikaci</t>
  </si>
  <si>
    <t>201970</t>
  </si>
  <si>
    <t>PAMYCON NA PŘÍPRAVU KAPEK</t>
  </si>
  <si>
    <t>33000IU/2500IU DRM PLV SOL 1</t>
  </si>
  <si>
    <t>Kyanokobalamin</t>
  </si>
  <si>
    <t>643</t>
  </si>
  <si>
    <t>VITAMIN B12 LÉČIVA</t>
  </si>
  <si>
    <t>1000MCG INJ SOL 5X1ML</t>
  </si>
  <si>
    <t>LEVOTHYROXIN, SODNÁ SŮL</t>
  </si>
  <si>
    <t>69189</t>
  </si>
  <si>
    <t>EUTHYROX</t>
  </si>
  <si>
    <t>50MCG TBL NOB 100</t>
  </si>
  <si>
    <t>NIMESULID</t>
  </si>
  <si>
    <t>12895</t>
  </si>
  <si>
    <t>AULIN</t>
  </si>
  <si>
    <t>100MG POR GRA SUS 30 I</t>
  </si>
  <si>
    <t>Pitofenon a analgetika</t>
  </si>
  <si>
    <t>107987</t>
  </si>
  <si>
    <t>ANALGIN</t>
  </si>
  <si>
    <t>INJ SOL 5X5ML</t>
  </si>
  <si>
    <t>ROSUVASTATIN</t>
  </si>
  <si>
    <t>148074</t>
  </si>
  <si>
    <t>ROSUCARD</t>
  </si>
  <si>
    <t>20MG TBL FLM 90</t>
  </si>
  <si>
    <t>145574</t>
  </si>
  <si>
    <t>ROSUMOP</t>
  </si>
  <si>
    <t>20MG TBL FLM 100</t>
  </si>
  <si>
    <t>RŮZNÉ JINÉ KOMBINACE ŽELEZA</t>
  </si>
  <si>
    <t>99138</t>
  </si>
  <si>
    <t>AKTIFERRIN</t>
  </si>
  <si>
    <t>9,48MG/ML POR GTT SOL 30ML</t>
  </si>
  <si>
    <t>SULFAMETHOXAZOL A TRIMETHOPRIM</t>
  </si>
  <si>
    <t>3377</t>
  </si>
  <si>
    <t>BISEPTOL 480</t>
  </si>
  <si>
    <t>400MG/80MG TBL NOB 20</t>
  </si>
  <si>
    <t>ITOPRIDUM</t>
  </si>
  <si>
    <t>166759</t>
  </si>
  <si>
    <t>KINITO</t>
  </si>
  <si>
    <t>50MG TBL FLM 40</t>
  </si>
  <si>
    <t>ANTIBIOTIKA V KOMBINACI S OSTATNÍMI LÉČIVY</t>
  </si>
  <si>
    <t>1077</t>
  </si>
  <si>
    <t>OPHTHALMO-FRAMYKOIN COMP.</t>
  </si>
  <si>
    <t>OPH UNG 5G</t>
  </si>
  <si>
    <t>DEXAMETHASON A ANTIINFEKTIVA</t>
  </si>
  <si>
    <t>2546</t>
  </si>
  <si>
    <t>MAXITROL</t>
  </si>
  <si>
    <t>OPH GTT SUS 1X5ML</t>
  </si>
  <si>
    <t>Gestoden a ethinylestradiol</t>
  </si>
  <si>
    <t>212516</t>
  </si>
  <si>
    <t>LOGEST</t>
  </si>
  <si>
    <t>0,075MG/0,02MG TBL OBD 3X21</t>
  </si>
  <si>
    <t>115716</t>
  </si>
  <si>
    <t>LINDYNETTE 20</t>
  </si>
  <si>
    <t>75MCG/20MCG TBL OBD 3X21</t>
  </si>
  <si>
    <t>1066</t>
  </si>
  <si>
    <t>FRAMYKOIN</t>
  </si>
  <si>
    <t>250IU/G+5,2MG/G UNG 10G</t>
  </si>
  <si>
    <t>48261</t>
  </si>
  <si>
    <t>3300IU/G+250IU/G DRM PLV ADS 1</t>
  </si>
  <si>
    <t>LORATADIN</t>
  </si>
  <si>
    <t>14910</t>
  </si>
  <si>
    <t>10MG TBL NOB 90</t>
  </si>
  <si>
    <t>ATORVASTATIN</t>
  </si>
  <si>
    <t>93015</t>
  </si>
  <si>
    <t>SORTIS</t>
  </si>
  <si>
    <t>10MG TBL FLM 100</t>
  </si>
  <si>
    <t>93018</t>
  </si>
  <si>
    <t>225112</t>
  </si>
  <si>
    <t>ATORVASTATIN ACTAVIS</t>
  </si>
  <si>
    <t>47725</t>
  </si>
  <si>
    <t>250MG TBL FLM 10</t>
  </si>
  <si>
    <t>DESOGESTREL A ETHINYLESTRADIOL</t>
  </si>
  <si>
    <t>96549</t>
  </si>
  <si>
    <t>MARVELON</t>
  </si>
  <si>
    <t>0,15MG/0,03MG TBL NOB 3X21</t>
  </si>
  <si>
    <t>132565</t>
  </si>
  <si>
    <t>Flutikason-furoát</t>
  </si>
  <si>
    <t>29816</t>
  </si>
  <si>
    <t>AVAMYS</t>
  </si>
  <si>
    <t>27,5MCG/VSTŘIK NAS SPR SUS 1X1</t>
  </si>
  <si>
    <t>GUAJFENESIN</t>
  </si>
  <si>
    <t>94234</t>
  </si>
  <si>
    <t>GUAJACURAN</t>
  </si>
  <si>
    <t>200MG TBL OBD 30</t>
  </si>
  <si>
    <t>KYSELINA FUSIDOVÁ</t>
  </si>
  <si>
    <t>84492</t>
  </si>
  <si>
    <t>FUCIDIN</t>
  </si>
  <si>
    <t>20MG/G CRM 1X15G</t>
  </si>
  <si>
    <t>46692</t>
  </si>
  <si>
    <t>75MCG TBL NOB 100</t>
  </si>
  <si>
    <t>NITROFURANTOIN</t>
  </si>
  <si>
    <t>207280</t>
  </si>
  <si>
    <t>FUROLIN</t>
  </si>
  <si>
    <t>100MG TBL NOB 30</t>
  </si>
  <si>
    <t>OFLOXACIN</t>
  </si>
  <si>
    <t>55636</t>
  </si>
  <si>
    <t>OFLOXIN 200</t>
  </si>
  <si>
    <t>200MG TBL FLM 10</t>
  </si>
  <si>
    <t>OMEPRAZOL</t>
  </si>
  <si>
    <t>122114</t>
  </si>
  <si>
    <t>APO-OME 20</t>
  </si>
  <si>
    <t>20MG CPS ETD 100</t>
  </si>
  <si>
    <t>PANTOPRAZOL</t>
  </si>
  <si>
    <t>49115</t>
  </si>
  <si>
    <t>CONTROLOC</t>
  </si>
  <si>
    <t>20MG TBL ENT 100</t>
  </si>
  <si>
    <t>SIMVASTATIN</t>
  </si>
  <si>
    <t>125086</t>
  </si>
  <si>
    <t>APO-SIMVA 20</t>
  </si>
  <si>
    <t>203954</t>
  </si>
  <si>
    <t>400MG/80MG TBL NOB 28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</si>
  <si>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</si>
  <si>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</si>
  <si>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</si>
  <si>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</si>
  <si>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</si>
  <si>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</si>
  <si>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</si>
  <si>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</si>
  <si>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166760</t>
  </si>
  <si>
    <t>50MG TBL FLM 100</t>
  </si>
  <si>
    <t>ANALGETIKA A ANESTETIKA, KOMBINACE</t>
  </si>
  <si>
    <t>107143</t>
  </si>
  <si>
    <t>OTIPAX</t>
  </si>
  <si>
    <t>40MG/G+10MG/G AUR GTT SOL 16G</t>
  </si>
  <si>
    <t>AZITHROMYCIN</t>
  </si>
  <si>
    <t>45010</t>
  </si>
  <si>
    <t>AZITROMYCIN SANDOZ</t>
  </si>
  <si>
    <t>500MG TBL FLM 3</t>
  </si>
  <si>
    <t>45011</t>
  </si>
  <si>
    <t>500MG TBL FLM 6</t>
  </si>
  <si>
    <t>CETIRIZIN</t>
  </si>
  <si>
    <t>66030</t>
  </si>
  <si>
    <t>ZODAC</t>
  </si>
  <si>
    <t>10MG TBL FLM 30</t>
  </si>
  <si>
    <t>99600</t>
  </si>
  <si>
    <t>10MG TBL FLM 90</t>
  </si>
  <si>
    <t>DIKLOFENAK</t>
  </si>
  <si>
    <t>119672</t>
  </si>
  <si>
    <t>DICLOFENAC DUO PHARMASWISS</t>
  </si>
  <si>
    <t>75MG CPS RDR 30 I</t>
  </si>
  <si>
    <t>Erdostein</t>
  </si>
  <si>
    <t>87076</t>
  </si>
  <si>
    <t>ERDOMED</t>
  </si>
  <si>
    <t>300MG CPS DUR 20</t>
  </si>
  <si>
    <t>FENTERMIN</t>
  </si>
  <si>
    <t>97374</t>
  </si>
  <si>
    <t>ADIPEX RETARD</t>
  </si>
  <si>
    <t>15MG CPS RML 100</t>
  </si>
  <si>
    <t>132681</t>
  </si>
  <si>
    <t>HOŘČÍK (RŮZNÉ SOLE V KOMBINACI)</t>
  </si>
  <si>
    <t>66555</t>
  </si>
  <si>
    <t>365MG POR GRA SOL SCC 30</t>
  </si>
  <si>
    <t>Hydrokortison</t>
  </si>
  <si>
    <t>2668</t>
  </si>
  <si>
    <t>OPHTHALMO-HYDROCORTISON LÉČIVA</t>
  </si>
  <si>
    <t>5MG/G OPH UNG 5G</t>
  </si>
  <si>
    <t>JINÁ ANTIHISTAMINIKA PRO SYSTÉMOVOU APLIKACI</t>
  </si>
  <si>
    <t>2479</t>
  </si>
  <si>
    <t>DITHIADEN</t>
  </si>
  <si>
    <t>2MG TBL NOB 20</t>
  </si>
  <si>
    <t>KODEIN</t>
  </si>
  <si>
    <t>56993</t>
  </si>
  <si>
    <t>CODEIN SLOVAKOFARMA</t>
  </si>
  <si>
    <t>30MG TBL NOB 10</t>
  </si>
  <si>
    <t>KOMBINACE RŮZNÝCH ANTIBIOTIK</t>
  </si>
  <si>
    <t>1076</t>
  </si>
  <si>
    <t>OPHTHALMO-FRAMYKOIN</t>
  </si>
  <si>
    <t>Kortikosteroidy</t>
  </si>
  <si>
    <t>84700</t>
  </si>
  <si>
    <t>OTOBACID N</t>
  </si>
  <si>
    <t>0,2MG/G+5MG/G+479,8MG/G AUR GT</t>
  </si>
  <si>
    <t>KYSELINA ACETYLSALICYLOVÁ</t>
  </si>
  <si>
    <t>188849</t>
  </si>
  <si>
    <t>STACYL</t>
  </si>
  <si>
    <t>100MG TBL ENT 90 I</t>
  </si>
  <si>
    <t>188850</t>
  </si>
  <si>
    <t>100MG TBL ENT 100 I</t>
  </si>
  <si>
    <t>LEVOCETIRIZIN</t>
  </si>
  <si>
    <t>124343</t>
  </si>
  <si>
    <t>CEZERA</t>
  </si>
  <si>
    <t>5MG TBL FLM 30 I</t>
  </si>
  <si>
    <t>NYSTATIN, KOMBINACE</t>
  </si>
  <si>
    <t>41146</t>
  </si>
  <si>
    <t>MACMIROR COMPLEX 500</t>
  </si>
  <si>
    <t>500MG/200000IU VAG CPS MOL 12</t>
  </si>
  <si>
    <t>202855</t>
  </si>
  <si>
    <t>HELICID</t>
  </si>
  <si>
    <t>40MG CPS ETD 28 II</t>
  </si>
  <si>
    <t>PREDNISOLON A ANTISEPTIKA</t>
  </si>
  <si>
    <t>16467</t>
  </si>
  <si>
    <t>IMACORT</t>
  </si>
  <si>
    <t>10MG/G+2,5MG/G+5MG/G CRM 20G</t>
  </si>
  <si>
    <t>Pseudoefedrin, kombinace</t>
  </si>
  <si>
    <t>202893</t>
  </si>
  <si>
    <t>CLARINASE REPETABS</t>
  </si>
  <si>
    <t>5MG/120MG TBL PRO 14 II</t>
  </si>
  <si>
    <t>SODNÁ SŮL METAMIZOLU</t>
  </si>
  <si>
    <t>55823</t>
  </si>
  <si>
    <t>NOVALGIN TABLETY</t>
  </si>
  <si>
    <t>500MG TBL FLM 20</t>
  </si>
  <si>
    <t>THIETHYLPERAZIN</t>
  </si>
  <si>
    <t>9847</t>
  </si>
  <si>
    <t>TORECAN</t>
  </si>
  <si>
    <t>6,5MG SUP 6</t>
  </si>
  <si>
    <t>TRIMETHOPRIM</t>
  </si>
  <si>
    <t>89816</t>
  </si>
  <si>
    <t>TRIPRIM</t>
  </si>
  <si>
    <t>200MG TBL NOB 20</t>
  </si>
  <si>
    <t>89815</t>
  </si>
  <si>
    <t>200MG TBL NOB 10</t>
  </si>
  <si>
    <t>ZOLPIDEM</t>
  </si>
  <si>
    <t>146894</t>
  </si>
  <si>
    <t>ZOLPIDEM MYLAN</t>
  </si>
  <si>
    <t>10MG TBL FLM 20</t>
  </si>
  <si>
    <t>AMIDY</t>
  </si>
  <si>
    <t>2684</t>
  </si>
  <si>
    <t>MESOCAIN</t>
  </si>
  <si>
    <t>10MG/G+2MG/G URT GEL 1X20G</t>
  </si>
  <si>
    <t>BUDESONID</t>
  </si>
  <si>
    <t>54267</t>
  </si>
  <si>
    <t>RHINOCORT AQUA</t>
  </si>
  <si>
    <t>64MCG NAS SPR SUS 120DÁV</t>
  </si>
  <si>
    <t>SÍRAN ŽELEZNATÝ</t>
  </si>
  <si>
    <t>14711</t>
  </si>
  <si>
    <t>TARDYFERON</t>
  </si>
  <si>
    <t>80MG TBL RET 30 I</t>
  </si>
  <si>
    <t>14712</t>
  </si>
  <si>
    <t>80MG TBL RET 100 I</t>
  </si>
  <si>
    <t>CYPROTERON A ESTROGEN</t>
  </si>
  <si>
    <t>40416</t>
  </si>
  <si>
    <t>MINERVA</t>
  </si>
  <si>
    <t>0,035MG/2MG TBL OBD 3X21</t>
  </si>
  <si>
    <t>168836</t>
  </si>
  <si>
    <t>DASSELTA</t>
  </si>
  <si>
    <t>5MG TBL FLM 30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</si>
  <si>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</si>
  <si>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</si>
  <si>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</si>
  <si>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</si>
  <si>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C10AA05 - ATORVASTATIN</t>
  </si>
  <si>
    <t>R01AD05 - BUDESONID</t>
  </si>
  <si>
    <t>M04AA01 - ALOPURINOL</t>
  </si>
  <si>
    <t>R06AE07 - CETIRIZIN</t>
  </si>
  <si>
    <t>A03FA07 - ITOPRIDUM</t>
  </si>
  <si>
    <t>C10AA01 - SIMVASTATIN</t>
  </si>
  <si>
    <t>C10AA07 - ROSUVASTATIN</t>
  </si>
  <si>
    <t>J01FA10 - AZITHROMYCIN</t>
  </si>
  <si>
    <t>R06AE09 - LEVOCETIRIZIN</t>
  </si>
  <si>
    <t>A02BC02 - PANTOPRAZOL</t>
  </si>
  <si>
    <t>R06AX27 - DESLORATADIN</t>
  </si>
  <si>
    <t>N02BB02 - SODNÁ SŮL METAMIZOLU</t>
  </si>
  <si>
    <t>H03AA01 - LEVOTHYROXIN, SODNÁ SŮL</t>
  </si>
  <si>
    <t>N05CF02 - ZOLPIDEM</t>
  </si>
  <si>
    <t>R01AD05</t>
  </si>
  <si>
    <t>C10AA07</t>
  </si>
  <si>
    <t>H03AA01</t>
  </si>
  <si>
    <t>J01DC02</t>
  </si>
  <si>
    <t>M04AA01</t>
  </si>
  <si>
    <t>A03FA07</t>
  </si>
  <si>
    <t>A02BC02</t>
  </si>
  <si>
    <t>J01FA10</t>
  </si>
  <si>
    <t>N02BB02</t>
  </si>
  <si>
    <t>N05CF02</t>
  </si>
  <si>
    <t>R06AE07</t>
  </si>
  <si>
    <t>R06AE09</t>
  </si>
  <si>
    <t>C10AA01</t>
  </si>
  <si>
    <t>C10AA05</t>
  </si>
  <si>
    <t>R06AX27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</si>
  <si>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</si>
  <si>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</si>
  <si>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</si>
  <si>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</si>
  <si>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</si>
  <si>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</si>
  <si>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</si>
  <si>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</si>
  <si>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3544</t>
  </si>
  <si>
    <t>TO: pochůzková služba</t>
  </si>
  <si>
    <t>TO: pochůzková služba Celkem</t>
  </si>
  <si>
    <t>50115063</t>
  </si>
  <si>
    <t>ZPr - vaky, sety (Z528)</t>
  </si>
  <si>
    <t>ZB977</t>
  </si>
  <si>
    <t>Set trima accel plt, plazma, RBC 80400 777800400</t>
  </si>
  <si>
    <t>ZP366</t>
  </si>
  <si>
    <t>Vak odběrový na plnou krev 4 komorový 450 ml s filtrem QUADRUPLE BAGS LEUKOFLEX 450 ml LCRD LQT6280LU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</si>
  <si>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</si>
  <si>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</si>
  <si>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</si>
  <si>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</si>
  <si>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</si>
  <si>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</si>
  <si>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</si>
  <si>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monoklonální 3x10 ml</t>
  </si>
  <si>
    <t>DH978</t>
  </si>
  <si>
    <t>Anti-B monoklonální 3x10 ml</t>
  </si>
  <si>
    <t>DA603</t>
  </si>
  <si>
    <t>Anti-Cw (monoclonal human IgM) Clone MS-110, 5ml</t>
  </si>
  <si>
    <t>DA605</t>
  </si>
  <si>
    <t>Anti-Fya (polyclonal human IgG) Coombs 5 ml</t>
  </si>
  <si>
    <t>DF038</t>
  </si>
  <si>
    <t>ANTI-Fya 1x12 (+diag. serum)</t>
  </si>
  <si>
    <t>DA606</t>
  </si>
  <si>
    <t>Anti-Fyb (polyclonal human IgG) Coombs 5 ml</t>
  </si>
  <si>
    <t>DF039</t>
  </si>
  <si>
    <t>ANTI-Fyb 1x12 (+diag. serum)</t>
  </si>
  <si>
    <t>DA607</t>
  </si>
  <si>
    <t>Anti-Jka (polyclonal human IgG) Coombs 5 ml</t>
  </si>
  <si>
    <t>DA608</t>
  </si>
  <si>
    <t>Anti-JKb (polyclonal human IgG) Coombs 5 ml</t>
  </si>
  <si>
    <t>DB483</t>
  </si>
  <si>
    <t>Anti-k,Coombs reactive 5 ml</t>
  </si>
  <si>
    <t>DA613</t>
  </si>
  <si>
    <t>Anti-Kpa (polyclonal human IgG) Coombs 5 ml</t>
  </si>
  <si>
    <t>DA614</t>
  </si>
  <si>
    <t>Anti-Lua (polyclonal human IgG) Coombs 5 ml</t>
  </si>
  <si>
    <t>DA615</t>
  </si>
  <si>
    <t>Anti-Lub (polyclonal human IgG) Coombs 5 ml</t>
  </si>
  <si>
    <t>DA609</t>
  </si>
  <si>
    <t>Anti-M (monoclonal, murine) Clone LM110/140 5 ml</t>
  </si>
  <si>
    <t>DA610</t>
  </si>
  <si>
    <t>Anti-N (monoclonal, murine) Clone 20H12/MN879 5 m</t>
  </si>
  <si>
    <t>DA611</t>
  </si>
  <si>
    <t>Anti-S (polyclonal human IgG) Coombs 5 ml</t>
  </si>
  <si>
    <t>DA612</t>
  </si>
  <si>
    <t>Anti-s (polyclonal human IgG) Coombs 5 ml</t>
  </si>
  <si>
    <t>DF037</t>
  </si>
  <si>
    <t>ANTI-s 1x12 (+diag. serum)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</si>
  <si>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</si>
  <si>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</si>
  <si>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</si>
  <si>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</si>
  <si>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</si>
  <si>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</si>
  <si>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</si>
  <si>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</si>
  <si>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</si>
  <si>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</si>
  <si>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</si>
  <si>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</si>
  <si>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</si>
  <si>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</si>
  <si>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</si>
  <si>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</si>
  <si>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</si>
  <si>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</si>
  <si>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</si>
  <si>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</si>
  <si>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</si>
  <si>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</si>
  <si>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</si>
  <si>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</si>
  <si>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</si>
  <si>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</si>
  <si>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</si>
  <si>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</si>
  <si>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</si>
  <si>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</si>
  <si>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</si>
  <si>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</si>
  <si>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</si>
  <si>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</si>
  <si>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</si>
  <si>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</si>
  <si>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</si>
  <si>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</si>
  <si>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</si>
  <si>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</si>
  <si>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</si>
  <si>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</si>
  <si>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</si>
  <si>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</si>
  <si>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</si>
  <si>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</si>
  <si>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</si>
  <si>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</si>
  <si>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</si>
  <si>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</si>
  <si>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</si>
  <si>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</si>
  <si>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</si>
  <si>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</si>
  <si>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DB538</t>
  </si>
  <si>
    <t>DIAGN.ANTI-A MON. 10X10ML</t>
  </si>
  <si>
    <t>DC804</t>
  </si>
  <si>
    <t>Diagn.anti-AB mon.10x10ml</t>
  </si>
  <si>
    <t>DB545</t>
  </si>
  <si>
    <t>DIAGN.ANTI-B MON. 10X10 ML</t>
  </si>
  <si>
    <t>DB539</t>
  </si>
  <si>
    <t>Diagn.anti-C mon. 5 ml</t>
  </si>
  <si>
    <t>DD900</t>
  </si>
  <si>
    <t>Diagn.anti-c mon. 5 ml</t>
  </si>
  <si>
    <t>DB548</t>
  </si>
  <si>
    <t>DIAGN.ANTI-D IgM MON. 10x10ML</t>
  </si>
  <si>
    <t>DB546</t>
  </si>
  <si>
    <t>DIAGN.ANTI-D IGM+IGG 10MLx10</t>
  </si>
  <si>
    <t>DD510</t>
  </si>
  <si>
    <t>DIAGN.ANTI-E MON.5ML</t>
  </si>
  <si>
    <t>DE314</t>
  </si>
  <si>
    <t>DIAGN.ANTI-k MON. 2 ML</t>
  </si>
  <si>
    <t>DC700</t>
  </si>
  <si>
    <t>DIAGN.ANTI-KELL MON. 5 ML</t>
  </si>
  <si>
    <t>DD839</t>
  </si>
  <si>
    <t>Diagn.anti-Kpa pol.3ml</t>
  </si>
  <si>
    <t>DB537</t>
  </si>
  <si>
    <t>DIAGN.ANTI-LEA MON. 2ML</t>
  </si>
  <si>
    <t>DD561</t>
  </si>
  <si>
    <t>DIAGN.ANTI-LEB MON. 2ML</t>
  </si>
  <si>
    <t>DC226</t>
  </si>
  <si>
    <t>DIAGN.ANTI-LUA POL.</t>
  </si>
  <si>
    <t>DC227</t>
  </si>
  <si>
    <t>DIAGN.ANTI-LUB POL., 3 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</si>
  <si>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</si>
  <si>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</si>
  <si>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</si>
  <si>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</si>
  <si>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</si>
  <si>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</si>
  <si>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</si>
  <si>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</si>
  <si>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</si>
  <si>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</si>
  <si>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DG542</t>
  </si>
  <si>
    <t>Diagnostické sérum anti-s</t>
  </si>
  <si>
    <t>DC945</t>
  </si>
  <si>
    <t>DIAGNOSTIKUM ANTI-A MONOKL.</t>
  </si>
  <si>
    <t>DC946</t>
  </si>
  <si>
    <t>DIAGNOSTIKUM ANTI-B MONOKL.</t>
  </si>
  <si>
    <t>DC235</t>
  </si>
  <si>
    <t>DILUENT 2 1X500</t>
  </si>
  <si>
    <t>DG379</t>
  </si>
  <si>
    <t>Doprava 21%</t>
  </si>
  <si>
    <t>DD495</t>
  </si>
  <si>
    <t>GAMMA EGA</t>
  </si>
  <si>
    <t>DB951</t>
  </si>
  <si>
    <t>GAMMA ELU-KIT II</t>
  </si>
  <si>
    <t>DB853</t>
  </si>
  <si>
    <t>GAMMA QUIN</t>
  </si>
  <si>
    <t>DE274</t>
  </si>
  <si>
    <t>Gamma-Clone Anti-Le(a) IgM (klon GAMA-701) 5 ml</t>
  </si>
  <si>
    <t>DE273</t>
  </si>
  <si>
    <t>Gamma-Clone Anti-Le(b) IgM (klon GAMA-704) 5 ml</t>
  </si>
  <si>
    <t>DH186</t>
  </si>
  <si>
    <t>GammaZyme-F, 10 ml</t>
  </si>
  <si>
    <t>DC791</t>
  </si>
  <si>
    <t>CheckcellWeak 10 ml</t>
  </si>
  <si>
    <t>DF035</t>
  </si>
  <si>
    <t>ID anti S +Test serum, ID-anti S</t>
  </si>
  <si>
    <t>DH885</t>
  </si>
  <si>
    <t>ID papain –lyofilizovaný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</si>
  <si>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</si>
  <si>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</si>
  <si>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</si>
  <si>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</si>
  <si>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</si>
  <si>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</si>
  <si>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</si>
  <si>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</si>
  <si>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</si>
  <si>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</si>
  <si>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</si>
  <si>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</si>
  <si>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</si>
  <si>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</si>
  <si>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</si>
  <si>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</si>
  <si>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</si>
  <si>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</si>
  <si>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</si>
  <si>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</si>
  <si>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</si>
  <si>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</si>
  <si>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DD182</t>
  </si>
  <si>
    <t>ID-Card ID LISS/Coombs, 112x12</t>
  </si>
  <si>
    <t>DD067</t>
  </si>
  <si>
    <t>ID-Card Reverse Grouping with Screening</t>
  </si>
  <si>
    <t>DH312</t>
  </si>
  <si>
    <t>ID-DiaCell A1B</t>
  </si>
  <si>
    <t>DB625</t>
  </si>
  <si>
    <t>ID-DIACELL I+II+IIIP,3X10ML</t>
  </si>
  <si>
    <t>DB621</t>
  </si>
  <si>
    <t>ID-DiaCell I-II-III</t>
  </si>
  <si>
    <t>DE734</t>
  </si>
  <si>
    <t>ID-DIACELL Pool 3X10 ml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</si>
  <si>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</si>
  <si>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</si>
  <si>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</si>
  <si>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</si>
  <si>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</si>
  <si>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</si>
  <si>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</si>
  <si>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</si>
  <si>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</si>
  <si>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</si>
  <si>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</si>
  <si>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</si>
  <si>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</si>
  <si>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</si>
  <si>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</si>
  <si>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</si>
  <si>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</si>
  <si>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</si>
  <si>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</si>
  <si>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</si>
  <si>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DC098</t>
  </si>
  <si>
    <t>ID-PAPAIN 1X10 ML</t>
  </si>
  <si>
    <t>DD737</t>
  </si>
  <si>
    <t>ImmuClone  Anti-S, IgM, 5 ml</t>
  </si>
  <si>
    <t>DD768</t>
  </si>
  <si>
    <t>ImmuClone  Anti-s, IgM, 5 ml</t>
  </si>
  <si>
    <t>DB497</t>
  </si>
  <si>
    <t>ImmuClone anti-Jk(a) IgM  5 ml</t>
  </si>
  <si>
    <t>DB523</t>
  </si>
  <si>
    <t>ImmuClone anti-Jk(b) IgM  5 ml</t>
  </si>
  <si>
    <t>DE927</t>
  </si>
  <si>
    <t>ImmuClone Anti-P(1)  IgM  5 ml</t>
  </si>
  <si>
    <t>DA049</t>
  </si>
  <si>
    <t>ImmuClone Rh-Hr Control</t>
  </si>
  <si>
    <t>DB099</t>
  </si>
  <si>
    <t>Immutrep-RPR (500t)</t>
  </si>
  <si>
    <t>805061</t>
  </si>
  <si>
    <t>-Isopropanol 5%, transf. 1000 ml</t>
  </si>
  <si>
    <t>DB554</t>
  </si>
  <si>
    <t>LEKTIN ANTI-H 3ML</t>
  </si>
  <si>
    <t>DB544</t>
  </si>
  <si>
    <t>LEWIS BLOOD GROUP SUBSTANCE 2M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</si>
  <si>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</si>
  <si>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</si>
  <si>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</si>
  <si>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</si>
  <si>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</si>
  <si>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</si>
  <si>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</si>
  <si>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</si>
  <si>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</si>
  <si>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</si>
  <si>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</si>
  <si>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</si>
  <si>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</si>
  <si>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</si>
  <si>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DA048</t>
  </si>
  <si>
    <t>NOVACLONE Anti-D, IgM+IgG  10ml</t>
  </si>
  <si>
    <t>DG592</t>
  </si>
  <si>
    <t>NOVACLONE Anti-D, IgM+IgG  10x10ml</t>
  </si>
  <si>
    <t>DF629</t>
  </si>
  <si>
    <t>NOVACLONE Anti-D, IgM+IgG 10x10ml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</si>
  <si>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</si>
  <si>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</si>
  <si>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</si>
  <si>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</si>
  <si>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</si>
  <si>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</si>
  <si>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</si>
  <si>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Promývací roztok A ředěný</t>
  </si>
  <si>
    <t>DG596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</si>
  <si>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</si>
  <si>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</si>
  <si>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</si>
  <si>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</si>
  <si>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</si>
  <si>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</si>
  <si>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</si>
  <si>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</si>
  <si>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</si>
  <si>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DF033</t>
  </si>
  <si>
    <t>Test serum ID-anti Fya</t>
  </si>
  <si>
    <t>DF034</t>
  </si>
  <si>
    <t>Test serum ID-anti Fyb</t>
  </si>
  <si>
    <t>DF030</t>
  </si>
  <si>
    <t>Test serum, ID-anti S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</si>
  <si>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</si>
  <si>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</si>
  <si>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</si>
  <si>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</si>
  <si>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</si>
  <si>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</si>
  <si>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ZB426</t>
  </si>
  <si>
    <t>Mikrozkumavka eppendorf 1,5 ml bal. á 500 ks BSA 0220</t>
  </si>
  <si>
    <t>ZE719</t>
  </si>
  <si>
    <t>Špička pipetovací 0.5-10ul á 1000 ks BUN001P-BP(3110)</t>
  </si>
  <si>
    <t>ZB628</t>
  </si>
  <si>
    <t>Špička pipetovací bílá nester. 10-200ul bal. á 1000 ks 1121</t>
  </si>
  <si>
    <t>ZC716</t>
  </si>
  <si>
    <t>Špička žlutá pipetovací dlouhá manžeta bal. á 1000 ks 1123</t>
  </si>
  <si>
    <t>ZK664</t>
  </si>
  <si>
    <t>Zátka pro zkumavku 13 mm Vacu RE Cap. bal. á 8000 ks BSO 802</t>
  </si>
  <si>
    <t>ZB640</t>
  </si>
  <si>
    <t>Zkumavka Kep ARC reaction vessels 8 x 500 á 4000 ks 7C1503</t>
  </si>
  <si>
    <t>50115050</t>
  </si>
  <si>
    <t>obvazový materiál (Z502)</t>
  </si>
  <si>
    <t>ZB404</t>
  </si>
  <si>
    <t>Náplast cosmos 8 cm x 1 m 5403353</t>
  </si>
  <si>
    <t>ZL999</t>
  </si>
  <si>
    <t>Rychloobvaz 8 x 4 cm 001445510</t>
  </si>
  <si>
    <t>ZA446</t>
  </si>
  <si>
    <t>Vata buničitá přířezy 20 x 30 cm 1230200129</t>
  </si>
  <si>
    <t>50115060</t>
  </si>
  <si>
    <t>ZPr - ostatní (Z503)</t>
  </si>
  <si>
    <t>ZA844</t>
  </si>
  <si>
    <t>Destička mikrotitr. U steril bal. á 240 ks 400916</t>
  </si>
  <si>
    <t>ZB521</t>
  </si>
  <si>
    <t>Dispenser 100 Magnete 009893V</t>
  </si>
  <si>
    <t>ZB117</t>
  </si>
  <si>
    <t>Lanceta haemolance modrá plus low flow bal. á 100 ks DIS7371</t>
  </si>
  <si>
    <t>ZB965</t>
  </si>
  <si>
    <t>Nůžky chirurgické rovné hrotnaté 130 mm B397113920003</t>
  </si>
  <si>
    <t>ZA855</t>
  </si>
  <si>
    <t>Pipeta pasteurova P 223 6,5 ml 204523</t>
  </si>
  <si>
    <t>ZC742</t>
  </si>
  <si>
    <t>Septum ARC 4D1803</t>
  </si>
  <si>
    <t>ZA789</t>
  </si>
  <si>
    <t>Stříkačka injekční 2-dílná 2 ml L Inject Solo 4606027V</t>
  </si>
  <si>
    <t>ZF091</t>
  </si>
  <si>
    <t>Zátka k plast. zkumavkám FLME21301</t>
  </si>
  <si>
    <t>ZE091</t>
  </si>
  <si>
    <t>Zátka k plast. zkumavkám FLME21341</t>
  </si>
  <si>
    <t>Zátka k plastovým zkumavkám FLME21301</t>
  </si>
  <si>
    <t>ZB967</t>
  </si>
  <si>
    <t>Zkumavka 3 ml PP 13 x 75 mm 1058</t>
  </si>
  <si>
    <t>ZB845</t>
  </si>
  <si>
    <t>Zkumavka 5,0 ml PP 12 x 86 mm bal. á 4000 ks 1032</t>
  </si>
  <si>
    <t>ZG515</t>
  </si>
  <si>
    <t>Zkumavka močová vacuette 10,5 ml bal. á 50 ks 455007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</si>
  <si>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</si>
  <si>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</si>
  <si>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</si>
  <si>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</si>
  <si>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</si>
  <si>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</si>
  <si>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</si>
  <si>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</si>
  <si>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</si>
  <si>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</si>
  <si>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</si>
  <si>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</si>
  <si>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ZM405</t>
  </si>
  <si>
    <t>Kontejner ze styrofoamu na přepravu zkumavek kompletní bal. á 6 ks 95.1123</t>
  </si>
  <si>
    <t>DC533</t>
  </si>
  <si>
    <t>ACCURUN 1 Series 2700 6x3,5 ml</t>
  </si>
  <si>
    <t>DC716</t>
  </si>
  <si>
    <t>ANAEROCULT A MINI GASGENE RATO</t>
  </si>
  <si>
    <t>DC905</t>
  </si>
  <si>
    <t>ANAEROTEST FUER DIE MIKRO</t>
  </si>
  <si>
    <t>DC871</t>
  </si>
  <si>
    <t>ARC ANTI HCV CALIBRA</t>
  </si>
  <si>
    <t>DD424</t>
  </si>
  <si>
    <t>ARC HIV COMBO CALIBR.</t>
  </si>
  <si>
    <t>DG693</t>
  </si>
  <si>
    <t>Architect HCV Ag Calibrators</t>
  </si>
  <si>
    <t>DG694</t>
  </si>
  <si>
    <t>Architect HCV Ag Controls</t>
  </si>
  <si>
    <t>DG692</t>
  </si>
  <si>
    <t>Architect HCV Ag Reagent Kit</t>
  </si>
  <si>
    <t>DB957</t>
  </si>
  <si>
    <t>CELLCLEAN 50 ml</t>
  </si>
  <si>
    <t>DB700</t>
  </si>
  <si>
    <t>CELLPACK 20 l</t>
  </si>
  <si>
    <t>DC859</t>
  </si>
  <si>
    <t>COLUMBIA AGAR</t>
  </si>
  <si>
    <t>DE868</t>
  </si>
  <si>
    <t>EIGHTCHECK-3WP (N) 12x1,5 ml</t>
  </si>
  <si>
    <t>DC166</t>
  </si>
  <si>
    <t>ETHANOL 99,5%,  P.A.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</si>
  <si>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</si>
  <si>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</si>
  <si>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</si>
  <si>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</si>
  <si>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</si>
  <si>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</si>
  <si>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</si>
  <si>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</si>
  <si>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</si>
  <si>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</si>
  <si>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</si>
  <si>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</si>
  <si>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801325</t>
  </si>
  <si>
    <t>-KYS.SULFOSALICYLOVA 20%,LEK 200 G</t>
  </si>
  <si>
    <t>DB514</t>
  </si>
  <si>
    <t>ROZTOK HAYEM   orig.</t>
  </si>
  <si>
    <t>DC997</t>
  </si>
  <si>
    <t>Roztok TURCK</t>
  </si>
  <si>
    <t>DD596</t>
  </si>
  <si>
    <t>Sabouraud agar s CMP</t>
  </si>
  <si>
    <t>DB530</t>
  </si>
  <si>
    <t>STROMATOLYSER-WH 3x500 ml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</si>
  <si>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</si>
  <si>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</si>
  <si>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</si>
  <si>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</si>
  <si>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</si>
  <si>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</si>
  <si>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</si>
  <si>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 456205</t>
  </si>
  <si>
    <t>Zkumavka Greiner vacuette 5 ml K2EDTA, bal.á 100 ks,456205</t>
  </si>
  <si>
    <t>ZC979</t>
  </si>
  <si>
    <t>Zkumavka Kep ARC sample cups 4 x 250 á 1000 ks 7C1401</t>
  </si>
  <si>
    <t>ZK796</t>
  </si>
  <si>
    <t>Zkumavka s - manovette - tromboExact bal. á 50 ks 05.1168.001</t>
  </si>
  <si>
    <t>ZB500</t>
  </si>
  <si>
    <t>Zkumavka vacutainer BD 3 ml Est 75 x 13 H bal . á 100 ks čirá 362725</t>
  </si>
  <si>
    <t>ZA321</t>
  </si>
  <si>
    <t>Kompresa gáza 7,5 cm x 7,5 cm/100 ks nesterilní 06002</t>
  </si>
  <si>
    <t>ZK404</t>
  </si>
  <si>
    <t>Krytí prontosan roztok 350 ml 400416</t>
  </si>
  <si>
    <t>ZA450</t>
  </si>
  <si>
    <t>Náplast omniplast 1,25 cm x 9,1 m 9004520</t>
  </si>
  <si>
    <t>ZD104</t>
  </si>
  <si>
    <t>Náplast omniplast 10,0 cm x 10,0 m 9004472 (900535)</t>
  </si>
  <si>
    <t>ZA318</t>
  </si>
  <si>
    <t>Náplast transpore 1,25 cm x 9,14 m 1527-0</t>
  </si>
  <si>
    <t>ZB084</t>
  </si>
  <si>
    <t>Náplast transpore 2,50 cm x 9,14 m 1527-1</t>
  </si>
  <si>
    <t>ZA330</t>
  </si>
  <si>
    <t>Obinadlo fixa crep   8 cm x 4 m 1323100103</t>
  </si>
  <si>
    <t>ZA314</t>
  </si>
  <si>
    <t>Obinadlo idealast-haft 8 cm x   4 m 9311113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</si>
  <si>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</si>
  <si>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</si>
  <si>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</si>
  <si>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</si>
  <si>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</si>
  <si>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</si>
  <si>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ZB844</t>
  </si>
  <si>
    <t>Esmarch 60 x 1250 KVS 06125</t>
  </si>
  <si>
    <t>ZB513</t>
  </si>
  <si>
    <t>Fonendoskop dvoustranný standard P00903</t>
  </si>
  <si>
    <t>ZG137</t>
  </si>
  <si>
    <t>Fonendoskop sprague rappaport P00221</t>
  </si>
  <si>
    <t>ZA728</t>
  </si>
  <si>
    <t>Lopatka ústní dřevěná lékařská nesterilní bal. á 100 ks 1320100655</t>
  </si>
  <si>
    <t>ZL881</t>
  </si>
  <si>
    <t>Manžeta TK k tonometru Omron CW dospělá prodloužená délka 22 - 42 cm CW 101 00049</t>
  </si>
  <si>
    <t>ZF192</t>
  </si>
  <si>
    <t>Nádoba na kontaminovaný odpad 4 l 15-0004</t>
  </si>
  <si>
    <t>ZF599</t>
  </si>
  <si>
    <t>Replacement Caps 4D1901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</si>
  <si>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</si>
  <si>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</si>
  <si>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</si>
  <si>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</si>
  <si>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</si>
  <si>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</si>
  <si>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ZC906</t>
  </si>
  <si>
    <t>Škrtidlo se sponou pro dospělé 25 x 500 mm KVS25500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</si>
  <si>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</si>
  <si>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</si>
  <si>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</si>
  <si>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</si>
  <si>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</si>
  <si>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</si>
  <si>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ZB777</t>
  </si>
  <si>
    <t>Zkumavka červená 4 ml gel 454071</t>
  </si>
  <si>
    <t>ZB762</t>
  </si>
  <si>
    <t>Zkumavka červená 6 ml 456092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</si>
  <si>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</si>
  <si>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</si>
  <si>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</si>
  <si>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</si>
  <si>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</si>
  <si>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</si>
  <si>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ZH547</t>
  </si>
  <si>
    <t>Zkumavka PP se šroubovacím uzávěrem 7 ml 82 mm x 13 mm 60.550.100</t>
  </si>
  <si>
    <t>Zkumavka PP se šroubovacím uzávěrem 7 ml 82 mm x 13 mm bal. á 1000 ks 60.550.100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</si>
  <si>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</si>
  <si>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</si>
  <si>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</si>
  <si>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ZJ189</t>
  </si>
  <si>
    <t>Zkumavka S-Monovette® 4,9 ml K3 EDTA 04.1931</t>
  </si>
  <si>
    <t>ZM432</t>
  </si>
  <si>
    <t>Zkumavka S-Monovette® 4,9 ml Serum 04.1934</t>
  </si>
  <si>
    <t>ZB764</t>
  </si>
  <si>
    <t>Zkumavka zelená 4 ml 454051</t>
  </si>
  <si>
    <t>ZH309</t>
  </si>
  <si>
    <t>Čtyřvak CPD-SAGM 811-8435</t>
  </si>
  <si>
    <t>ZE407</t>
  </si>
  <si>
    <t>Filtr na destičky BC PALL-AutoStop ATSBC1EPSB</t>
  </si>
  <si>
    <t>ZG182</t>
  </si>
  <si>
    <t>Filtr na erytrocyty BPF4ARBL</t>
  </si>
  <si>
    <t>ZP883</t>
  </si>
  <si>
    <t>Hadička pro výrobu kryo trombocytů Two spike tubing bal. á 75 ks ELF 0003XU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</si>
  <si>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</si>
  <si>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</si>
  <si>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</si>
  <si>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</si>
  <si>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</si>
  <si>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</si>
  <si>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</si>
  <si>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</si>
  <si>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</si>
  <si>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</si>
  <si>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ZB202</t>
  </si>
  <si>
    <t>Roztok antiko. na citr. 4% 250 ml 0420C-00</t>
  </si>
  <si>
    <t>ZL460</t>
  </si>
  <si>
    <t>Roztok antiko. na citr. 4% 250 ml 400945</t>
  </si>
  <si>
    <t>ZB137</t>
  </si>
  <si>
    <t>Roztok antikoag. CPD50, 150 ml bal. á 40 ks 0415C-00</t>
  </si>
  <si>
    <t>Roztok antikoagulační CPD50, 150 ml bal. á 40 ks 0415C-00</t>
  </si>
  <si>
    <t>Roztok antikoagulační natrium citricum 4% 250 ml 0420C-00</t>
  </si>
  <si>
    <t>Roztok antikoagulační natrium citricum 4% 250 ml 400945</t>
  </si>
  <si>
    <t>ZP668</t>
  </si>
  <si>
    <t>Roztok antikoagulační natrium citricum 4% 250 ml BIOMEDICA 3134211</t>
  </si>
  <si>
    <t>ZE501</t>
  </si>
  <si>
    <t>Roztok fyziologický 500 ml á 20 ks 4CCB1323E</t>
  </si>
  <si>
    <t>ZK830</t>
  </si>
  <si>
    <t>SAG Manitol 100 ml bal. á 48 ks 777968100</t>
  </si>
  <si>
    <t>ZB138</t>
  </si>
  <si>
    <t>SAG Manitol 350 ml bal. á 20 ks 0411C-00</t>
  </si>
  <si>
    <t>ZD192</t>
  </si>
  <si>
    <t>Set harness 00620-00</t>
  </si>
  <si>
    <t>ZN746</t>
  </si>
  <si>
    <t>Set na odběr mononukleárních buněk Spectra Optia bal. á 6 ks 10300</t>
  </si>
  <si>
    <t>ZN427</t>
  </si>
  <si>
    <t>Set na plazmu 620 Plasma Collection Donor Harness bal. á 100 ks 400941</t>
  </si>
  <si>
    <t>ZG782</t>
  </si>
  <si>
    <t>Set na separaci LRS Plt,Plasma,RBC+TRL (pův.777800450) bal. á 6 ks 80350</t>
  </si>
  <si>
    <t>Set na separaci LRS Plt,Plasma,RBC+TRL (pův.777800450) bal. á 6 ks 80450</t>
  </si>
  <si>
    <t>ZD432</t>
  </si>
  <si>
    <t>Set trima accel enhanced platet 80420</t>
  </si>
  <si>
    <t>ZK701</t>
  </si>
  <si>
    <t>Set trima accel na PA plazma 80700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</si>
  <si>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</si>
  <si>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</si>
  <si>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</si>
  <si>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</si>
  <si>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</si>
  <si>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</si>
  <si>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</si>
  <si>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</si>
  <si>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</si>
  <si>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</si>
  <si>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</si>
  <si>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</si>
  <si>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ZP791</t>
  </si>
  <si>
    <t>Vak na kryokonzervaci trombocytů MACO BIOTECH Freezing-EVA Bags dopor. objem 60-120 ml nominální objem 400 ml, délka 225 mm šířka 130 mm bal. á 20 ks GSR5001AU</t>
  </si>
  <si>
    <t>ZA881</t>
  </si>
  <si>
    <t>Vak odběrový Leukotrap - filtr WBT434CCL</t>
  </si>
  <si>
    <t>Vak odběrový na plnou krev 4 komorový 450 ml s filtrem QUADRUPLE BAGS LEUKOFLEX 450 ml LCRD bal. á 12 ks LQT6280LU</t>
  </si>
  <si>
    <t>Vak odběrový na plnou krev Leukotrap - filtr WBT434CCL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</si>
  <si>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</si>
  <si>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</si>
  <si>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</si>
  <si>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</si>
  <si>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</si>
  <si>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</si>
  <si>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ZH139</t>
  </si>
  <si>
    <t>Vak transfer 400 ml 720434</t>
  </si>
  <si>
    <t>ZB883</t>
  </si>
  <si>
    <t>Vak transfer 6 x 150 ml 814-0135</t>
  </si>
  <si>
    <t>ZN428</t>
  </si>
  <si>
    <t>Zvon aferetický 625B Blow Molded Centrifuge Bowl bal. á 30 ks 400942</t>
  </si>
  <si>
    <t>ZA834</t>
  </si>
  <si>
    <t>Jehla injekční 0,7 x 40 mm černá 4660021</t>
  </si>
  <si>
    <t>ZH201</t>
  </si>
  <si>
    <t>Jehla injekční 0,8 x 120 mm zelená 4665643</t>
  </si>
  <si>
    <t>ZB768</t>
  </si>
  <si>
    <t>Jehla vakuová 216/38 mm zelená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</si>
  <si>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</si>
  <si>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</si>
  <si>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</si>
  <si>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</si>
  <si>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</si>
  <si>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</si>
  <si>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</si>
  <si>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</si>
  <si>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</si>
  <si>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</si>
  <si>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</si>
  <si>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</si>
  <si>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</si>
  <si>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</si>
  <si>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</si>
  <si>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</si>
  <si>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</si>
  <si>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</si>
  <si>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</si>
  <si>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</si>
  <si>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</si>
  <si>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</si>
  <si>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</si>
  <si>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</si>
  <si>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zdravotničtí asistenti</t>
  </si>
  <si>
    <t>ošetřovatelé</t>
  </si>
  <si>
    <t>sanitáři</t>
  </si>
  <si>
    <t>dělníci</t>
  </si>
  <si>
    <t>THP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</si>
  <si>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</si>
  <si>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</si>
  <si>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</si>
  <si>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</si>
  <si>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</si>
  <si>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</si>
  <si>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</si>
  <si>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</si>
  <si>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</si>
  <si>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</si>
  <si>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Galuszková Dana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</si>
  <si>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</si>
  <si>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</si>
  <si>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</si>
  <si>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</si>
  <si>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</si>
  <si>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</si>
  <si>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</si>
  <si>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</si>
  <si>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</si>
  <si>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</si>
  <si>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</si>
  <si>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</si>
  <si>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</si>
  <si>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</si>
  <si>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</si>
  <si>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</si>
  <si>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</si>
  <si>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</si>
  <si>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</si>
  <si>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</si>
  <si>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</si>
  <si>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</si>
  <si>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</si>
  <si>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</si>
  <si>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</si>
  <si>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</si>
  <si>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</si>
  <si>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</si>
  <si>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</si>
  <si>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</si>
  <si>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</si>
  <si>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</si>
  <si>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</si>
  <si>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</si>
  <si>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</si>
  <si>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</si>
  <si>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</si>
  <si>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</si>
  <si>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</si>
  <si>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</si>
  <si>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</si>
  <si>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</si>
  <si>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</si>
  <si>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</si>
  <si>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</si>
  <si>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STANOVENÍ PROTILÁTEK CELKOVÝCH I IGM PROTI ANTIGEN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</si>
  <si>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</si>
  <si>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</si>
  <si>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</si>
  <si>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</si>
  <si>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</si>
  <si>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</si>
  <si>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</si>
  <si>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</si>
  <si>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</si>
  <si>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</si>
  <si>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</si>
  <si>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STANOVENÍ PROTILÁTEK PROTI ANTIGENŮM VIRŮ (KROMĚ H</t>
  </si>
  <si>
    <t>22112</t>
  </si>
  <si>
    <t>VYŠETŘENÍ KREVNÍ SKUPINY ABO, RH (D) V SÉRII</t>
  </si>
  <si>
    <t>82119</t>
  </si>
  <si>
    <t>PRŮKAZY ANTIGENŮ VIRŮ HEPATITID (ELISA)</t>
  </si>
  <si>
    <t>PRŮKAZY ANTIGENŮ VIRU HEPATITIDY B (EIA)</t>
  </si>
  <si>
    <t>22117</t>
  </si>
  <si>
    <t>82145</t>
  </si>
  <si>
    <t>RRR</t>
  </si>
  <si>
    <t>82075</t>
  </si>
  <si>
    <t>STANOVENÍ PROTILÁTEK IgG (NEBO CELKOVÝCH) PROTI AN</t>
  </si>
  <si>
    <t>KONFIRMAČNÍ TEST NA PROTILÁTKY METODOU IMUNOBLOT (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</si>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</sst>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-1.137436595979276</c:v>
                </c:pt>
                <c:pt idx="1">
                  <c:v>1.1704719305781441</c:v>
                </c:pt>
                <c:pt idx="2">
                  <c:v>0.91719909528274512</c:v>
                </c:pt>
                <c:pt idx="3">
                  <c:v>1.1431797302919495</c:v>
                </c:pt>
                <c:pt idx="4">
                  <c:v>0.74871396776167809</c:v>
                </c:pt>
                <c:pt idx="5">
                  <c:v>0.70526416688509108</c:v>
                </c:pt>
                <c:pt idx="6">
                  <c:v>0.72374067300198586</c:v>
                </c:pt>
                <c:pt idx="7">
                  <c:v>0.7270987570724009</c:v>
                </c:pt>
                <c:pt idx="8">
                  <c:v>0.61794169167046076</c:v>
                </c:pt>
                <c:pt idx="9">
                  <c:v>0.53352302354048164</c:v>
                </c:pt>
                <c:pt idx="10">
                  <c:v>0.494587307651629</c:v>
                </c:pt>
                <c:pt idx="11">
                  <c:v>0.45187709162675965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5706768"/>
        <c:axId val="-20257062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0.67360272536341681</c:v>
                </c:pt>
                <c:pt idx="1">
                  <c:v>0.67360272536341681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702416"/>
        <c:axId val="-2025705680"/>
      </c:scatterChart>
      <c:catAx>
        <c:axId val="-202570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2570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25706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25706768"/>
        <c:crosses val="autoZero"/>
        <c:crossBetween val="between"/>
      </c:valAx>
      <c:valAx>
        <c:axId val="-2025702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25705680"/>
        <c:crosses val="max"/>
        <c:crossBetween val="midCat"/>
      </c:valAx>
      <c:valAx>
        <c:axId val="-20257056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257024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90" tableBorderDxfId="89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98" totalsRowShown="0">
  <autoFilter ref="C3:S19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271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273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3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647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924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3" t="s">
        <v>925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956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1543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1576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1585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1672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1673</v>
      </c>
      <c r="C29" s="47" t="s">
        <v>234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1728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647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68</v>
      </c>
      <c r="J3" s="43">
        <f>SUBTOTAL(9,J6:J1048576)</f>
        <v>4795.16</v>
      </c>
      <c r="K3" s="44">
        <f>IF(M3=0,0,J3/M3)</f>
        <v>1</v>
      </c>
      <c r="L3" s="43">
        <f>SUBTOTAL(9,L6:L1048576)</f>
        <v>68</v>
      </c>
      <c r="M3" s="45">
        <f>SUBTOTAL(9,M6:M1048576)</f>
        <v>4795.16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1" t="s">
        <v>131</v>
      </c>
      <c r="C5" s="541" t="s">
        <v>70</v>
      </c>
      <c r="D5" s="541" t="s">
        <v>132</v>
      </c>
      <c r="E5" s="541" t="s">
        <v>133</v>
      </c>
      <c r="F5" s="542" t="s">
        <v>28</v>
      </c>
      <c r="G5" s="542" t="s">
        <v>14</v>
      </c>
      <c r="H5" s="523" t="s">
        <v>134</v>
      </c>
      <c r="I5" s="522" t="s">
        <v>28</v>
      </c>
      <c r="J5" s="542" t="s">
        <v>14</v>
      </c>
      <c r="K5" s="523" t="s">
        <v>134</v>
      </c>
      <c r="L5" s="522" t="s">
        <v>28</v>
      </c>
      <c r="M5" s="543" t="s">
        <v>14</v>
      </c>
    </row>
    <row r="6" spans="1:13" ht="14.4" customHeight="1" x14ac:dyDescent="0.3">
      <c r="A6" s="500" t="s">
        <v>554</v>
      </c>
      <c r="B6" s="501" t="s">
        <v>635</v>
      </c>
      <c r="C6" s="501" t="s">
        <v>636</v>
      </c>
      <c r="D6" s="501" t="s">
        <v>601</v>
      </c>
      <c r="E6" s="501" t="s">
        <v>637</v>
      </c>
      <c r="F6" s="505"/>
      <c r="G6" s="505"/>
      <c r="H6" s="526">
        <v>0</v>
      </c>
      <c r="I6" s="505">
        <v>42</v>
      </c>
      <c r="J6" s="505">
        <v>2698.7400000000002</v>
      </c>
      <c r="K6" s="526">
        <v>1</v>
      </c>
      <c r="L6" s="505">
        <v>42</v>
      </c>
      <c r="M6" s="506">
        <v>2698.7400000000002</v>
      </c>
    </row>
    <row r="7" spans="1:13" ht="14.4" customHeight="1" x14ac:dyDescent="0.3">
      <c r="A7" s="507" t="s">
        <v>554</v>
      </c>
      <c r="B7" s="508" t="s">
        <v>638</v>
      </c>
      <c r="C7" s="508" t="s">
        <v>639</v>
      </c>
      <c r="D7" s="508" t="s">
        <v>624</v>
      </c>
      <c r="E7" s="508" t="s">
        <v>640</v>
      </c>
      <c r="F7" s="512"/>
      <c r="G7" s="512"/>
      <c r="H7" s="534">
        <v>0</v>
      </c>
      <c r="I7" s="512">
        <v>12</v>
      </c>
      <c r="J7" s="512">
        <v>1028.1599999999999</v>
      </c>
      <c r="K7" s="534">
        <v>1</v>
      </c>
      <c r="L7" s="512">
        <v>12</v>
      </c>
      <c r="M7" s="513">
        <v>1028.1599999999999</v>
      </c>
    </row>
    <row r="8" spans="1:13" ht="14.4" customHeight="1" x14ac:dyDescent="0.3">
      <c r="A8" s="507" t="s">
        <v>554</v>
      </c>
      <c r="B8" s="508" t="s">
        <v>641</v>
      </c>
      <c r="C8" s="508" t="s">
        <v>642</v>
      </c>
      <c r="D8" s="508" t="s">
        <v>626</v>
      </c>
      <c r="E8" s="508" t="s">
        <v>643</v>
      </c>
      <c r="F8" s="512"/>
      <c r="G8" s="512"/>
      <c r="H8" s="534">
        <v>0</v>
      </c>
      <c r="I8" s="512">
        <v>2</v>
      </c>
      <c r="J8" s="512">
        <v>99.66</v>
      </c>
      <c r="K8" s="534">
        <v>1</v>
      </c>
      <c r="L8" s="512">
        <v>2</v>
      </c>
      <c r="M8" s="513">
        <v>99.66</v>
      </c>
    </row>
    <row r="9" spans="1:13" ht="14.4" customHeight="1" thickBot="1" x14ac:dyDescent="0.35">
      <c r="A9" s="514" t="s">
        <v>554</v>
      </c>
      <c r="B9" s="515" t="s">
        <v>644</v>
      </c>
      <c r="C9" s="515" t="s">
        <v>645</v>
      </c>
      <c r="D9" s="515" t="s">
        <v>589</v>
      </c>
      <c r="E9" s="515" t="s">
        <v>646</v>
      </c>
      <c r="F9" s="519"/>
      <c r="G9" s="519"/>
      <c r="H9" s="527">
        <v>0</v>
      </c>
      <c r="I9" s="519">
        <v>12</v>
      </c>
      <c r="J9" s="519">
        <v>968.59999999999991</v>
      </c>
      <c r="K9" s="527">
        <v>1</v>
      </c>
      <c r="L9" s="519">
        <v>12</v>
      </c>
      <c r="M9" s="520">
        <v>968.59999999999991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271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324</v>
      </c>
      <c r="C3" s="252">
        <f>SUM(C6:C1048576)</f>
        <v>10</v>
      </c>
      <c r="D3" s="252">
        <f>SUM(D6:D1048576)</f>
        <v>0</v>
      </c>
      <c r="E3" s="253">
        <f>SUM(E6:E1048576)</f>
        <v>0</v>
      </c>
      <c r="F3" s="250">
        <f>IF(SUM($B3:$E3)=0,"",B3/SUM($B3:$E3))</f>
        <v>0.97005988023952094</v>
      </c>
      <c r="G3" s="248">
        <f t="shared" ref="G3:I3" si="0">IF(SUM($B3:$E3)=0,"",C3/SUM($B3:$E3))</f>
        <v>2.9940119760479042E-2</v>
      </c>
      <c r="H3" s="248">
        <f t="shared" si="0"/>
        <v>0</v>
      </c>
      <c r="I3" s="249">
        <f t="shared" si="0"/>
        <v>0</v>
      </c>
      <c r="J3" s="252">
        <f>SUM(J6:J1048576)</f>
        <v>109</v>
      </c>
      <c r="K3" s="252">
        <f>SUM(K6:K1048576)</f>
        <v>10</v>
      </c>
      <c r="L3" s="252">
        <f>SUM(L6:L1048576)</f>
        <v>0</v>
      </c>
      <c r="M3" s="253">
        <f>SUM(M6:M1048576)</f>
        <v>0</v>
      </c>
      <c r="N3" s="250">
        <f>IF(SUM($J3:$M3)=0,"",J3/SUM($J3:$M3))</f>
        <v>0.91596638655462181</v>
      </c>
      <c r="O3" s="248">
        <f t="shared" ref="O3:Q3" si="1">IF(SUM($J3:$M3)=0,"",K3/SUM($J3:$M3))</f>
        <v>8.4033613445378158E-2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4" t="s">
        <v>197</v>
      </c>
      <c r="B5" s="545" t="s">
        <v>199</v>
      </c>
      <c r="C5" s="545" t="s">
        <v>200</v>
      </c>
      <c r="D5" s="545" t="s">
        <v>201</v>
      </c>
      <c r="E5" s="546" t="s">
        <v>202</v>
      </c>
      <c r="F5" s="547" t="s">
        <v>199</v>
      </c>
      <c r="G5" s="548" t="s">
        <v>200</v>
      </c>
      <c r="H5" s="548" t="s">
        <v>201</v>
      </c>
      <c r="I5" s="549" t="s">
        <v>202</v>
      </c>
      <c r="J5" s="545" t="s">
        <v>199</v>
      </c>
      <c r="K5" s="545" t="s">
        <v>200</v>
      </c>
      <c r="L5" s="545" t="s">
        <v>201</v>
      </c>
      <c r="M5" s="546" t="s">
        <v>202</v>
      </c>
      <c r="N5" s="547" t="s">
        <v>199</v>
      </c>
      <c r="O5" s="548" t="s">
        <v>200</v>
      </c>
      <c r="P5" s="548" t="s">
        <v>201</v>
      </c>
      <c r="Q5" s="549" t="s">
        <v>202</v>
      </c>
    </row>
    <row r="6" spans="1:17" ht="14.4" customHeight="1" x14ac:dyDescent="0.3">
      <c r="A6" s="552" t="s">
        <v>648</v>
      </c>
      <c r="B6" s="556"/>
      <c r="C6" s="505"/>
      <c r="D6" s="505"/>
      <c r="E6" s="506"/>
      <c r="F6" s="554"/>
      <c r="G6" s="526"/>
      <c r="H6" s="526"/>
      <c r="I6" s="558"/>
      <c r="J6" s="556"/>
      <c r="K6" s="505"/>
      <c r="L6" s="505"/>
      <c r="M6" s="506"/>
      <c r="N6" s="554"/>
      <c r="O6" s="526"/>
      <c r="P6" s="526"/>
      <c r="Q6" s="550"/>
    </row>
    <row r="7" spans="1:17" ht="14.4" customHeight="1" thickBot="1" x14ac:dyDescent="0.35">
      <c r="A7" s="553" t="s">
        <v>649</v>
      </c>
      <c r="B7" s="557">
        <v>324</v>
      </c>
      <c r="C7" s="519">
        <v>10</v>
      </c>
      <c r="D7" s="519"/>
      <c r="E7" s="520"/>
      <c r="F7" s="555">
        <v>0.97005988023952094</v>
      </c>
      <c r="G7" s="527">
        <v>2.9940119760479042E-2</v>
      </c>
      <c r="H7" s="527">
        <v>0</v>
      </c>
      <c r="I7" s="559">
        <v>0</v>
      </c>
      <c r="J7" s="557">
        <v>109</v>
      </c>
      <c r="K7" s="519">
        <v>10</v>
      </c>
      <c r="L7" s="519"/>
      <c r="M7" s="520"/>
      <c r="N7" s="555">
        <v>0.91596638655462181</v>
      </c>
      <c r="O7" s="527">
        <v>8.4033613445378158E-2</v>
      </c>
      <c r="P7" s="527">
        <v>0</v>
      </c>
      <c r="Q7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271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35</v>
      </c>
      <c r="B5" s="488" t="s">
        <v>650</v>
      </c>
      <c r="C5" s="491">
        <v>14930.72</v>
      </c>
      <c r="D5" s="491">
        <v>109</v>
      </c>
      <c r="E5" s="491">
        <v>13739.8</v>
      </c>
      <c r="F5" s="560">
        <v>0.92023693432064901</v>
      </c>
      <c r="G5" s="491">
        <v>95</v>
      </c>
      <c r="H5" s="560">
        <v>0.87155963302752293</v>
      </c>
      <c r="I5" s="491">
        <v>1190.92</v>
      </c>
      <c r="J5" s="560">
        <v>7.9763065679351042E-2</v>
      </c>
      <c r="K5" s="491">
        <v>14</v>
      </c>
      <c r="L5" s="560">
        <v>0.12844036697247707</v>
      </c>
      <c r="M5" s="491" t="s">
        <v>68</v>
      </c>
      <c r="N5" s="150"/>
    </row>
    <row r="6" spans="1:14" ht="14.4" customHeight="1" x14ac:dyDescent="0.3">
      <c r="A6" s="487">
        <v>35</v>
      </c>
      <c r="B6" s="488" t="s">
        <v>651</v>
      </c>
      <c r="C6" s="491">
        <v>14930.72</v>
      </c>
      <c r="D6" s="491">
        <v>109</v>
      </c>
      <c r="E6" s="491">
        <v>13739.8</v>
      </c>
      <c r="F6" s="560">
        <v>0.92023693432064901</v>
      </c>
      <c r="G6" s="491">
        <v>95</v>
      </c>
      <c r="H6" s="560">
        <v>0.87155963302752293</v>
      </c>
      <c r="I6" s="491">
        <v>1190.92</v>
      </c>
      <c r="J6" s="560">
        <v>7.9763065679351042E-2</v>
      </c>
      <c r="K6" s="491">
        <v>14</v>
      </c>
      <c r="L6" s="560">
        <v>0.12844036697247707</v>
      </c>
      <c r="M6" s="491" t="s">
        <v>1</v>
      </c>
      <c r="N6" s="150"/>
    </row>
    <row r="7" spans="1:14" ht="14.4" customHeight="1" x14ac:dyDescent="0.3">
      <c r="A7" s="487" t="s">
        <v>542</v>
      </c>
      <c r="B7" s="488" t="s">
        <v>3</v>
      </c>
      <c r="C7" s="491">
        <v>14930.72</v>
      </c>
      <c r="D7" s="491">
        <v>109</v>
      </c>
      <c r="E7" s="491">
        <v>13739.8</v>
      </c>
      <c r="F7" s="560">
        <v>0.92023693432064901</v>
      </c>
      <c r="G7" s="491">
        <v>95</v>
      </c>
      <c r="H7" s="560">
        <v>0.87155963302752293</v>
      </c>
      <c r="I7" s="491">
        <v>1190.92</v>
      </c>
      <c r="J7" s="560">
        <v>7.9763065679351042E-2</v>
      </c>
      <c r="K7" s="491">
        <v>14</v>
      </c>
      <c r="L7" s="560">
        <v>0.12844036697247707</v>
      </c>
      <c r="M7" s="491" t="s">
        <v>548</v>
      </c>
      <c r="N7" s="150"/>
    </row>
    <row r="9" spans="1:14" ht="14.4" customHeight="1" x14ac:dyDescent="0.3">
      <c r="A9" s="487">
        <v>35</v>
      </c>
      <c r="B9" s="488" t="s">
        <v>650</v>
      </c>
      <c r="C9" s="491" t="s">
        <v>544</v>
      </c>
      <c r="D9" s="491" t="s">
        <v>544</v>
      </c>
      <c r="E9" s="491" t="s">
        <v>544</v>
      </c>
      <c r="F9" s="560" t="s">
        <v>544</v>
      </c>
      <c r="G9" s="491" t="s">
        <v>544</v>
      </c>
      <c r="H9" s="560" t="s">
        <v>544</v>
      </c>
      <c r="I9" s="491" t="s">
        <v>544</v>
      </c>
      <c r="J9" s="560" t="s">
        <v>544</v>
      </c>
      <c r="K9" s="491" t="s">
        <v>544</v>
      </c>
      <c r="L9" s="560" t="s">
        <v>544</v>
      </c>
      <c r="M9" s="491" t="s">
        <v>68</v>
      </c>
      <c r="N9" s="150"/>
    </row>
    <row r="10" spans="1:14" ht="14.4" customHeight="1" x14ac:dyDescent="0.3">
      <c r="A10" s="487" t="s">
        <v>652</v>
      </c>
      <c r="B10" s="488" t="s">
        <v>651</v>
      </c>
      <c r="C10" s="491">
        <v>14930.72</v>
      </c>
      <c r="D10" s="491">
        <v>109</v>
      </c>
      <c r="E10" s="491">
        <v>13739.8</v>
      </c>
      <c r="F10" s="560">
        <v>0.92023693432064901</v>
      </c>
      <c r="G10" s="491">
        <v>95</v>
      </c>
      <c r="H10" s="560">
        <v>0.87155963302752293</v>
      </c>
      <c r="I10" s="491">
        <v>1190.92</v>
      </c>
      <c r="J10" s="560">
        <v>7.9763065679351042E-2</v>
      </c>
      <c r="K10" s="491">
        <v>14</v>
      </c>
      <c r="L10" s="560">
        <v>0.12844036697247707</v>
      </c>
      <c r="M10" s="491" t="s">
        <v>1</v>
      </c>
      <c r="N10" s="150"/>
    </row>
    <row r="11" spans="1:14" ht="14.4" customHeight="1" x14ac:dyDescent="0.3">
      <c r="A11" s="487" t="s">
        <v>652</v>
      </c>
      <c r="B11" s="488" t="s">
        <v>653</v>
      </c>
      <c r="C11" s="491">
        <v>14930.72</v>
      </c>
      <c r="D11" s="491">
        <v>109</v>
      </c>
      <c r="E11" s="491">
        <v>13739.8</v>
      </c>
      <c r="F11" s="560">
        <v>0.92023693432064901</v>
      </c>
      <c r="G11" s="491">
        <v>95</v>
      </c>
      <c r="H11" s="560">
        <v>0.87155963302752293</v>
      </c>
      <c r="I11" s="491">
        <v>1190.92</v>
      </c>
      <c r="J11" s="560">
        <v>7.9763065679351042E-2</v>
      </c>
      <c r="K11" s="491">
        <v>14</v>
      </c>
      <c r="L11" s="560">
        <v>0.12844036697247707</v>
      </c>
      <c r="M11" s="491" t="s">
        <v>552</v>
      </c>
      <c r="N11" s="150"/>
    </row>
    <row r="12" spans="1:14" ht="14.4" customHeight="1" x14ac:dyDescent="0.3">
      <c r="A12" s="487" t="s">
        <v>544</v>
      </c>
      <c r="B12" s="488" t="s">
        <v>544</v>
      </c>
      <c r="C12" s="491" t="s">
        <v>544</v>
      </c>
      <c r="D12" s="491" t="s">
        <v>544</v>
      </c>
      <c r="E12" s="491" t="s">
        <v>544</v>
      </c>
      <c r="F12" s="560" t="s">
        <v>544</v>
      </c>
      <c r="G12" s="491" t="s">
        <v>544</v>
      </c>
      <c r="H12" s="560" t="s">
        <v>544</v>
      </c>
      <c r="I12" s="491" t="s">
        <v>544</v>
      </c>
      <c r="J12" s="560" t="s">
        <v>544</v>
      </c>
      <c r="K12" s="491" t="s">
        <v>544</v>
      </c>
      <c r="L12" s="560" t="s">
        <v>544</v>
      </c>
      <c r="M12" s="491" t="s">
        <v>553</v>
      </c>
      <c r="N12" s="150"/>
    </row>
    <row r="13" spans="1:14" ht="14.4" customHeight="1" x14ac:dyDescent="0.3">
      <c r="A13" s="487" t="s">
        <v>542</v>
      </c>
      <c r="B13" s="488" t="s">
        <v>654</v>
      </c>
      <c r="C13" s="491">
        <v>14930.72</v>
      </c>
      <c r="D13" s="491">
        <v>109</v>
      </c>
      <c r="E13" s="491">
        <v>13739.8</v>
      </c>
      <c r="F13" s="560">
        <v>0.92023693432064901</v>
      </c>
      <c r="G13" s="491">
        <v>95</v>
      </c>
      <c r="H13" s="560">
        <v>0.87155963302752293</v>
      </c>
      <c r="I13" s="491">
        <v>1190.92</v>
      </c>
      <c r="J13" s="560">
        <v>7.9763065679351042E-2</v>
      </c>
      <c r="K13" s="491">
        <v>14</v>
      </c>
      <c r="L13" s="560">
        <v>0.12844036697247707</v>
      </c>
      <c r="M13" s="491" t="s">
        <v>548</v>
      </c>
      <c r="N13" s="150"/>
    </row>
    <row r="14" spans="1:14" ht="14.4" customHeight="1" x14ac:dyDescent="0.3">
      <c r="A14" s="561" t="s">
        <v>270</v>
      </c>
    </row>
    <row r="15" spans="1:14" ht="14.4" customHeight="1" x14ac:dyDescent="0.3">
      <c r="A15" s="562" t="s">
        <v>655</v>
      </c>
    </row>
    <row r="16" spans="1:14" ht="14.4" customHeight="1" x14ac:dyDescent="0.3">
      <c r="A16" s="561" t="s">
        <v>656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271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4" t="s">
        <v>135</v>
      </c>
      <c r="B4" s="545" t="s">
        <v>19</v>
      </c>
      <c r="C4" s="566"/>
      <c r="D4" s="545" t="s">
        <v>20</v>
      </c>
      <c r="E4" s="566"/>
      <c r="F4" s="545" t="s">
        <v>19</v>
      </c>
      <c r="G4" s="548" t="s">
        <v>2</v>
      </c>
      <c r="H4" s="545" t="s">
        <v>20</v>
      </c>
      <c r="I4" s="548" t="s">
        <v>2</v>
      </c>
      <c r="J4" s="545" t="s">
        <v>19</v>
      </c>
      <c r="K4" s="548" t="s">
        <v>2</v>
      </c>
      <c r="L4" s="545" t="s">
        <v>20</v>
      </c>
      <c r="M4" s="549" t="s">
        <v>2</v>
      </c>
    </row>
    <row r="5" spans="1:13" ht="14.4" customHeight="1" x14ac:dyDescent="0.3">
      <c r="A5" s="563" t="s">
        <v>657</v>
      </c>
      <c r="B5" s="556">
        <v>900.68000000000006</v>
      </c>
      <c r="C5" s="501">
        <v>1</v>
      </c>
      <c r="D5" s="568">
        <v>3</v>
      </c>
      <c r="E5" s="572" t="s">
        <v>657</v>
      </c>
      <c r="F5" s="556">
        <v>900.68000000000006</v>
      </c>
      <c r="G5" s="526">
        <v>1</v>
      </c>
      <c r="H5" s="505">
        <v>3</v>
      </c>
      <c r="I5" s="550">
        <v>1</v>
      </c>
      <c r="J5" s="575"/>
      <c r="K5" s="526">
        <v>0</v>
      </c>
      <c r="L5" s="505"/>
      <c r="M5" s="550">
        <v>0</v>
      </c>
    </row>
    <row r="6" spans="1:13" ht="14.4" customHeight="1" x14ac:dyDescent="0.3">
      <c r="A6" s="564" t="s">
        <v>658</v>
      </c>
      <c r="B6" s="567">
        <v>5081.1099999999997</v>
      </c>
      <c r="C6" s="508">
        <v>1</v>
      </c>
      <c r="D6" s="569">
        <v>24</v>
      </c>
      <c r="E6" s="573" t="s">
        <v>658</v>
      </c>
      <c r="F6" s="567">
        <v>4942.8499999999995</v>
      </c>
      <c r="G6" s="534">
        <v>0.9727894101879313</v>
      </c>
      <c r="H6" s="512">
        <v>22</v>
      </c>
      <c r="I6" s="571">
        <v>0.91666666666666663</v>
      </c>
      <c r="J6" s="576">
        <v>138.26000000000002</v>
      </c>
      <c r="K6" s="534">
        <v>2.7210589812068628E-2</v>
      </c>
      <c r="L6" s="512">
        <v>2</v>
      </c>
      <c r="M6" s="571">
        <v>8.3333333333333329E-2</v>
      </c>
    </row>
    <row r="7" spans="1:13" ht="14.4" customHeight="1" x14ac:dyDescent="0.3">
      <c r="A7" s="564" t="s">
        <v>659</v>
      </c>
      <c r="B7" s="567">
        <v>933.55</v>
      </c>
      <c r="C7" s="508">
        <v>1</v>
      </c>
      <c r="D7" s="569">
        <v>8</v>
      </c>
      <c r="E7" s="573" t="s">
        <v>659</v>
      </c>
      <c r="F7" s="567">
        <v>688.99</v>
      </c>
      <c r="G7" s="534">
        <v>0.73803224251513044</v>
      </c>
      <c r="H7" s="512">
        <v>7</v>
      </c>
      <c r="I7" s="571">
        <v>0.875</v>
      </c>
      <c r="J7" s="576">
        <v>244.56</v>
      </c>
      <c r="K7" s="534">
        <v>0.26196775748486961</v>
      </c>
      <c r="L7" s="512">
        <v>1</v>
      </c>
      <c r="M7" s="571">
        <v>0.125</v>
      </c>
    </row>
    <row r="8" spans="1:13" ht="14.4" customHeight="1" x14ac:dyDescent="0.3">
      <c r="A8" s="564" t="s">
        <v>660</v>
      </c>
      <c r="B8" s="567">
        <v>3716.5899999999992</v>
      </c>
      <c r="C8" s="508">
        <v>1</v>
      </c>
      <c r="D8" s="569">
        <v>42</v>
      </c>
      <c r="E8" s="573" t="s">
        <v>660</v>
      </c>
      <c r="F8" s="567">
        <v>3322.5599999999995</v>
      </c>
      <c r="G8" s="534">
        <v>0.89398077269755349</v>
      </c>
      <c r="H8" s="512">
        <v>35</v>
      </c>
      <c r="I8" s="571">
        <v>0.83333333333333337</v>
      </c>
      <c r="J8" s="576">
        <v>394.03</v>
      </c>
      <c r="K8" s="534">
        <v>0.10601922730244662</v>
      </c>
      <c r="L8" s="512">
        <v>7</v>
      </c>
      <c r="M8" s="571">
        <v>0.16666666666666666</v>
      </c>
    </row>
    <row r="9" spans="1:13" ht="14.4" customHeight="1" x14ac:dyDescent="0.3">
      <c r="A9" s="564" t="s">
        <v>661</v>
      </c>
      <c r="B9" s="567">
        <v>4229.63</v>
      </c>
      <c r="C9" s="508">
        <v>1</v>
      </c>
      <c r="D9" s="569">
        <v>27</v>
      </c>
      <c r="E9" s="573" t="s">
        <v>661</v>
      </c>
      <c r="F9" s="567">
        <v>3815.56</v>
      </c>
      <c r="G9" s="534">
        <v>0.90210254797700973</v>
      </c>
      <c r="H9" s="512">
        <v>25</v>
      </c>
      <c r="I9" s="571">
        <v>0.92592592592592593</v>
      </c>
      <c r="J9" s="576">
        <v>414.07</v>
      </c>
      <c r="K9" s="534">
        <v>9.7897452022990189E-2</v>
      </c>
      <c r="L9" s="512">
        <v>2</v>
      </c>
      <c r="M9" s="571">
        <v>7.407407407407407E-2</v>
      </c>
    </row>
    <row r="10" spans="1:13" ht="14.4" customHeight="1" thickBot="1" x14ac:dyDescent="0.35">
      <c r="A10" s="565" t="s">
        <v>662</v>
      </c>
      <c r="B10" s="557">
        <v>69.16</v>
      </c>
      <c r="C10" s="515">
        <v>1</v>
      </c>
      <c r="D10" s="570">
        <v>5</v>
      </c>
      <c r="E10" s="574" t="s">
        <v>662</v>
      </c>
      <c r="F10" s="557">
        <v>69.16</v>
      </c>
      <c r="G10" s="527">
        <v>1</v>
      </c>
      <c r="H10" s="519">
        <v>3</v>
      </c>
      <c r="I10" s="551">
        <v>0.6</v>
      </c>
      <c r="J10" s="577">
        <v>0</v>
      </c>
      <c r="K10" s="527">
        <v>0</v>
      </c>
      <c r="L10" s="519">
        <v>2</v>
      </c>
      <c r="M10" s="551">
        <v>0.4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924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271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14930.719999999998</v>
      </c>
      <c r="N3" s="66">
        <f>SUBTOTAL(9,N7:N1048576)</f>
        <v>157</v>
      </c>
      <c r="O3" s="66">
        <f>SUBTOTAL(9,O7:O1048576)</f>
        <v>109</v>
      </c>
      <c r="P3" s="66">
        <f>SUBTOTAL(9,P7:P1048576)</f>
        <v>13739.8</v>
      </c>
      <c r="Q3" s="67">
        <f>IF(M3=0,0,P3/M3)</f>
        <v>0.92023693432064912</v>
      </c>
      <c r="R3" s="66">
        <f>SUBTOTAL(9,R7:R1048576)</f>
        <v>139</v>
      </c>
      <c r="S3" s="67">
        <f>IF(N3=0,0,R3/N3)</f>
        <v>0.88535031847133761</v>
      </c>
      <c r="T3" s="66">
        <f>SUBTOTAL(9,T7:T1048576)</f>
        <v>95</v>
      </c>
      <c r="U3" s="68">
        <f>IF(O3=0,0,T3/O3)</f>
        <v>0.87155963302752293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8" t="s">
        <v>23</v>
      </c>
      <c r="B6" s="579" t="s">
        <v>5</v>
      </c>
      <c r="C6" s="578" t="s">
        <v>24</v>
      </c>
      <c r="D6" s="579" t="s">
        <v>6</v>
      </c>
      <c r="E6" s="579" t="s">
        <v>151</v>
      </c>
      <c r="F6" s="579" t="s">
        <v>25</v>
      </c>
      <c r="G6" s="579" t="s">
        <v>26</v>
      </c>
      <c r="H6" s="579" t="s">
        <v>8</v>
      </c>
      <c r="I6" s="579" t="s">
        <v>10</v>
      </c>
      <c r="J6" s="579" t="s">
        <v>11</v>
      </c>
      <c r="K6" s="579" t="s">
        <v>12</v>
      </c>
      <c r="L6" s="579" t="s">
        <v>27</v>
      </c>
      <c r="M6" s="580" t="s">
        <v>14</v>
      </c>
      <c r="N6" s="581" t="s">
        <v>28</v>
      </c>
      <c r="O6" s="581" t="s">
        <v>28</v>
      </c>
      <c r="P6" s="581" t="s">
        <v>14</v>
      </c>
      <c r="Q6" s="581" t="s">
        <v>2</v>
      </c>
      <c r="R6" s="581" t="s">
        <v>28</v>
      </c>
      <c r="S6" s="581" t="s">
        <v>2</v>
      </c>
      <c r="T6" s="581" t="s">
        <v>28</v>
      </c>
      <c r="U6" s="582" t="s">
        <v>2</v>
      </c>
    </row>
    <row r="7" spans="1:21" ht="14.4" customHeight="1" x14ac:dyDescent="0.3">
      <c r="A7" s="583">
        <v>35</v>
      </c>
      <c r="B7" s="584" t="s">
        <v>650</v>
      </c>
      <c r="C7" s="584" t="s">
        <v>652</v>
      </c>
      <c r="D7" s="585" t="s">
        <v>923</v>
      </c>
      <c r="E7" s="586" t="s">
        <v>658</v>
      </c>
      <c r="F7" s="584" t="s">
        <v>651</v>
      </c>
      <c r="G7" s="584" t="s">
        <v>663</v>
      </c>
      <c r="H7" s="584" t="s">
        <v>544</v>
      </c>
      <c r="I7" s="584" t="s">
        <v>664</v>
      </c>
      <c r="J7" s="584" t="s">
        <v>665</v>
      </c>
      <c r="K7" s="584" t="s">
        <v>666</v>
      </c>
      <c r="L7" s="587">
        <v>36.270000000000003</v>
      </c>
      <c r="M7" s="587">
        <v>36.270000000000003</v>
      </c>
      <c r="N7" s="584">
        <v>1</v>
      </c>
      <c r="O7" s="588">
        <v>1</v>
      </c>
      <c r="P7" s="587"/>
      <c r="Q7" s="589">
        <v>0</v>
      </c>
      <c r="R7" s="584"/>
      <c r="S7" s="589">
        <v>0</v>
      </c>
      <c r="T7" s="588"/>
      <c r="U7" s="122">
        <v>0</v>
      </c>
    </row>
    <row r="8" spans="1:21" ht="14.4" customHeight="1" x14ac:dyDescent="0.3">
      <c r="A8" s="507">
        <v>35</v>
      </c>
      <c r="B8" s="508" t="s">
        <v>650</v>
      </c>
      <c r="C8" s="508" t="s">
        <v>652</v>
      </c>
      <c r="D8" s="590" t="s">
        <v>923</v>
      </c>
      <c r="E8" s="591" t="s">
        <v>658</v>
      </c>
      <c r="F8" s="508" t="s">
        <v>651</v>
      </c>
      <c r="G8" s="508" t="s">
        <v>667</v>
      </c>
      <c r="H8" s="508" t="s">
        <v>544</v>
      </c>
      <c r="I8" s="508" t="s">
        <v>668</v>
      </c>
      <c r="J8" s="508" t="s">
        <v>669</v>
      </c>
      <c r="K8" s="508" t="s">
        <v>670</v>
      </c>
      <c r="L8" s="509">
        <v>126.57</v>
      </c>
      <c r="M8" s="509">
        <v>759.41999999999985</v>
      </c>
      <c r="N8" s="508">
        <v>6</v>
      </c>
      <c r="O8" s="592">
        <v>4.5</v>
      </c>
      <c r="P8" s="509">
        <v>759.41999999999985</v>
      </c>
      <c r="Q8" s="534">
        <v>1</v>
      </c>
      <c r="R8" s="508">
        <v>6</v>
      </c>
      <c r="S8" s="534">
        <v>1</v>
      </c>
      <c r="T8" s="592">
        <v>4.5</v>
      </c>
      <c r="U8" s="571">
        <v>1</v>
      </c>
    </row>
    <row r="9" spans="1:21" ht="14.4" customHeight="1" x14ac:dyDescent="0.3">
      <c r="A9" s="507">
        <v>35</v>
      </c>
      <c r="B9" s="508" t="s">
        <v>650</v>
      </c>
      <c r="C9" s="508" t="s">
        <v>652</v>
      </c>
      <c r="D9" s="590" t="s">
        <v>923</v>
      </c>
      <c r="E9" s="591" t="s">
        <v>658</v>
      </c>
      <c r="F9" s="508" t="s">
        <v>651</v>
      </c>
      <c r="G9" s="508" t="s">
        <v>671</v>
      </c>
      <c r="H9" s="508" t="s">
        <v>544</v>
      </c>
      <c r="I9" s="508" t="s">
        <v>672</v>
      </c>
      <c r="J9" s="508" t="s">
        <v>673</v>
      </c>
      <c r="K9" s="508" t="s">
        <v>674</v>
      </c>
      <c r="L9" s="509">
        <v>238.72</v>
      </c>
      <c r="M9" s="509">
        <v>477.44</v>
      </c>
      <c r="N9" s="508">
        <v>2</v>
      </c>
      <c r="O9" s="592">
        <v>1.5</v>
      </c>
      <c r="P9" s="509">
        <v>477.44</v>
      </c>
      <c r="Q9" s="534">
        <v>1</v>
      </c>
      <c r="R9" s="508">
        <v>2</v>
      </c>
      <c r="S9" s="534">
        <v>1</v>
      </c>
      <c r="T9" s="592">
        <v>1.5</v>
      </c>
      <c r="U9" s="571">
        <v>1</v>
      </c>
    </row>
    <row r="10" spans="1:21" ht="14.4" customHeight="1" x14ac:dyDescent="0.3">
      <c r="A10" s="507">
        <v>35</v>
      </c>
      <c r="B10" s="508" t="s">
        <v>650</v>
      </c>
      <c r="C10" s="508" t="s">
        <v>652</v>
      </c>
      <c r="D10" s="590" t="s">
        <v>923</v>
      </c>
      <c r="E10" s="591" t="s">
        <v>658</v>
      </c>
      <c r="F10" s="508" t="s">
        <v>651</v>
      </c>
      <c r="G10" s="508" t="s">
        <v>671</v>
      </c>
      <c r="H10" s="508" t="s">
        <v>588</v>
      </c>
      <c r="I10" s="508" t="s">
        <v>675</v>
      </c>
      <c r="J10" s="508" t="s">
        <v>676</v>
      </c>
      <c r="K10" s="508" t="s">
        <v>677</v>
      </c>
      <c r="L10" s="509">
        <v>170.52</v>
      </c>
      <c r="M10" s="509">
        <v>170.52</v>
      </c>
      <c r="N10" s="508">
        <v>1</v>
      </c>
      <c r="O10" s="592">
        <v>1</v>
      </c>
      <c r="P10" s="509">
        <v>170.52</v>
      </c>
      <c r="Q10" s="534">
        <v>1</v>
      </c>
      <c r="R10" s="508">
        <v>1</v>
      </c>
      <c r="S10" s="534">
        <v>1</v>
      </c>
      <c r="T10" s="592">
        <v>1</v>
      </c>
      <c r="U10" s="571">
        <v>1</v>
      </c>
    </row>
    <row r="11" spans="1:21" ht="14.4" customHeight="1" x14ac:dyDescent="0.3">
      <c r="A11" s="507">
        <v>35</v>
      </c>
      <c r="B11" s="508" t="s">
        <v>650</v>
      </c>
      <c r="C11" s="508" t="s">
        <v>652</v>
      </c>
      <c r="D11" s="590" t="s">
        <v>923</v>
      </c>
      <c r="E11" s="591" t="s">
        <v>658</v>
      </c>
      <c r="F11" s="508" t="s">
        <v>651</v>
      </c>
      <c r="G11" s="508" t="s">
        <v>678</v>
      </c>
      <c r="H11" s="508" t="s">
        <v>544</v>
      </c>
      <c r="I11" s="508" t="s">
        <v>679</v>
      </c>
      <c r="J11" s="508" t="s">
        <v>680</v>
      </c>
      <c r="K11" s="508" t="s">
        <v>681</v>
      </c>
      <c r="L11" s="509">
        <v>69.16</v>
      </c>
      <c r="M11" s="509">
        <v>69.16</v>
      </c>
      <c r="N11" s="508">
        <v>1</v>
      </c>
      <c r="O11" s="592">
        <v>0.5</v>
      </c>
      <c r="P11" s="509">
        <v>69.16</v>
      </c>
      <c r="Q11" s="534">
        <v>1</v>
      </c>
      <c r="R11" s="508">
        <v>1</v>
      </c>
      <c r="S11" s="534">
        <v>1</v>
      </c>
      <c r="T11" s="592">
        <v>0.5</v>
      </c>
      <c r="U11" s="571">
        <v>1</v>
      </c>
    </row>
    <row r="12" spans="1:21" ht="14.4" customHeight="1" x14ac:dyDescent="0.3">
      <c r="A12" s="507">
        <v>35</v>
      </c>
      <c r="B12" s="508" t="s">
        <v>650</v>
      </c>
      <c r="C12" s="508" t="s">
        <v>652</v>
      </c>
      <c r="D12" s="590" t="s">
        <v>923</v>
      </c>
      <c r="E12" s="591" t="s">
        <v>658</v>
      </c>
      <c r="F12" s="508" t="s">
        <v>651</v>
      </c>
      <c r="G12" s="508" t="s">
        <v>682</v>
      </c>
      <c r="H12" s="508" t="s">
        <v>544</v>
      </c>
      <c r="I12" s="508" t="s">
        <v>683</v>
      </c>
      <c r="J12" s="508" t="s">
        <v>684</v>
      </c>
      <c r="K12" s="508" t="s">
        <v>685</v>
      </c>
      <c r="L12" s="509">
        <v>182.22</v>
      </c>
      <c r="M12" s="509">
        <v>182.22</v>
      </c>
      <c r="N12" s="508">
        <v>1</v>
      </c>
      <c r="O12" s="592">
        <v>1</v>
      </c>
      <c r="P12" s="509">
        <v>182.22</v>
      </c>
      <c r="Q12" s="534">
        <v>1</v>
      </c>
      <c r="R12" s="508">
        <v>1</v>
      </c>
      <c r="S12" s="534">
        <v>1</v>
      </c>
      <c r="T12" s="592">
        <v>1</v>
      </c>
      <c r="U12" s="571">
        <v>1</v>
      </c>
    </row>
    <row r="13" spans="1:21" ht="14.4" customHeight="1" x14ac:dyDescent="0.3">
      <c r="A13" s="507">
        <v>35</v>
      </c>
      <c r="B13" s="508" t="s">
        <v>650</v>
      </c>
      <c r="C13" s="508" t="s">
        <v>652</v>
      </c>
      <c r="D13" s="590" t="s">
        <v>923</v>
      </c>
      <c r="E13" s="591" t="s">
        <v>658</v>
      </c>
      <c r="F13" s="508" t="s">
        <v>651</v>
      </c>
      <c r="G13" s="508" t="s">
        <v>682</v>
      </c>
      <c r="H13" s="508" t="s">
        <v>544</v>
      </c>
      <c r="I13" s="508" t="s">
        <v>686</v>
      </c>
      <c r="J13" s="508" t="s">
        <v>684</v>
      </c>
      <c r="K13" s="508" t="s">
        <v>685</v>
      </c>
      <c r="L13" s="509">
        <v>182.22</v>
      </c>
      <c r="M13" s="509">
        <v>364.44</v>
      </c>
      <c r="N13" s="508">
        <v>2</v>
      </c>
      <c r="O13" s="592">
        <v>1.5</v>
      </c>
      <c r="P13" s="509">
        <v>364.44</v>
      </c>
      <c r="Q13" s="534">
        <v>1</v>
      </c>
      <c r="R13" s="508">
        <v>2</v>
      </c>
      <c r="S13" s="534">
        <v>1</v>
      </c>
      <c r="T13" s="592">
        <v>1.5</v>
      </c>
      <c r="U13" s="571">
        <v>1</v>
      </c>
    </row>
    <row r="14" spans="1:21" ht="14.4" customHeight="1" x14ac:dyDescent="0.3">
      <c r="A14" s="507">
        <v>35</v>
      </c>
      <c r="B14" s="508" t="s">
        <v>650</v>
      </c>
      <c r="C14" s="508" t="s">
        <v>652</v>
      </c>
      <c r="D14" s="590" t="s">
        <v>923</v>
      </c>
      <c r="E14" s="591" t="s">
        <v>658</v>
      </c>
      <c r="F14" s="508" t="s">
        <v>651</v>
      </c>
      <c r="G14" s="508" t="s">
        <v>687</v>
      </c>
      <c r="H14" s="508" t="s">
        <v>544</v>
      </c>
      <c r="I14" s="508" t="s">
        <v>688</v>
      </c>
      <c r="J14" s="508" t="s">
        <v>689</v>
      </c>
      <c r="K14" s="508" t="s">
        <v>690</v>
      </c>
      <c r="L14" s="509">
        <v>89.91</v>
      </c>
      <c r="M14" s="509">
        <v>89.91</v>
      </c>
      <c r="N14" s="508">
        <v>1</v>
      </c>
      <c r="O14" s="592">
        <v>1</v>
      </c>
      <c r="P14" s="509">
        <v>89.91</v>
      </c>
      <c r="Q14" s="534">
        <v>1</v>
      </c>
      <c r="R14" s="508">
        <v>1</v>
      </c>
      <c r="S14" s="534">
        <v>1</v>
      </c>
      <c r="T14" s="592">
        <v>1</v>
      </c>
      <c r="U14" s="571">
        <v>1</v>
      </c>
    </row>
    <row r="15" spans="1:21" ht="14.4" customHeight="1" x14ac:dyDescent="0.3">
      <c r="A15" s="507">
        <v>35</v>
      </c>
      <c r="B15" s="508" t="s">
        <v>650</v>
      </c>
      <c r="C15" s="508" t="s">
        <v>652</v>
      </c>
      <c r="D15" s="590" t="s">
        <v>923</v>
      </c>
      <c r="E15" s="591" t="s">
        <v>658</v>
      </c>
      <c r="F15" s="508" t="s">
        <v>651</v>
      </c>
      <c r="G15" s="508" t="s">
        <v>691</v>
      </c>
      <c r="H15" s="508" t="s">
        <v>544</v>
      </c>
      <c r="I15" s="508" t="s">
        <v>692</v>
      </c>
      <c r="J15" s="508" t="s">
        <v>693</v>
      </c>
      <c r="K15" s="508" t="s">
        <v>694</v>
      </c>
      <c r="L15" s="509">
        <v>57.48</v>
      </c>
      <c r="M15" s="509">
        <v>57.48</v>
      </c>
      <c r="N15" s="508">
        <v>1</v>
      </c>
      <c r="O15" s="592">
        <v>0.5</v>
      </c>
      <c r="P15" s="509">
        <v>57.48</v>
      </c>
      <c r="Q15" s="534">
        <v>1</v>
      </c>
      <c r="R15" s="508">
        <v>1</v>
      </c>
      <c r="S15" s="534">
        <v>1</v>
      </c>
      <c r="T15" s="592">
        <v>0.5</v>
      </c>
      <c r="U15" s="571">
        <v>1</v>
      </c>
    </row>
    <row r="16" spans="1:21" ht="14.4" customHeight="1" x14ac:dyDescent="0.3">
      <c r="A16" s="507">
        <v>35</v>
      </c>
      <c r="B16" s="508" t="s">
        <v>650</v>
      </c>
      <c r="C16" s="508" t="s">
        <v>652</v>
      </c>
      <c r="D16" s="590" t="s">
        <v>923</v>
      </c>
      <c r="E16" s="591" t="s">
        <v>658</v>
      </c>
      <c r="F16" s="508" t="s">
        <v>651</v>
      </c>
      <c r="G16" s="508" t="s">
        <v>695</v>
      </c>
      <c r="H16" s="508" t="s">
        <v>588</v>
      </c>
      <c r="I16" s="508" t="s">
        <v>696</v>
      </c>
      <c r="J16" s="508" t="s">
        <v>697</v>
      </c>
      <c r="K16" s="508" t="s">
        <v>698</v>
      </c>
      <c r="L16" s="509">
        <v>46.07</v>
      </c>
      <c r="M16" s="509">
        <v>92.14</v>
      </c>
      <c r="N16" s="508">
        <v>2</v>
      </c>
      <c r="O16" s="592">
        <v>1</v>
      </c>
      <c r="P16" s="509">
        <v>92.14</v>
      </c>
      <c r="Q16" s="534">
        <v>1</v>
      </c>
      <c r="R16" s="508">
        <v>2</v>
      </c>
      <c r="S16" s="534">
        <v>1</v>
      </c>
      <c r="T16" s="592">
        <v>1</v>
      </c>
      <c r="U16" s="571">
        <v>1</v>
      </c>
    </row>
    <row r="17" spans="1:21" ht="14.4" customHeight="1" x14ac:dyDescent="0.3">
      <c r="A17" s="507">
        <v>35</v>
      </c>
      <c r="B17" s="508" t="s">
        <v>650</v>
      </c>
      <c r="C17" s="508" t="s">
        <v>652</v>
      </c>
      <c r="D17" s="590" t="s">
        <v>923</v>
      </c>
      <c r="E17" s="591" t="s">
        <v>658</v>
      </c>
      <c r="F17" s="508" t="s">
        <v>651</v>
      </c>
      <c r="G17" s="508" t="s">
        <v>695</v>
      </c>
      <c r="H17" s="508" t="s">
        <v>588</v>
      </c>
      <c r="I17" s="508" t="s">
        <v>696</v>
      </c>
      <c r="J17" s="508" t="s">
        <v>697</v>
      </c>
      <c r="K17" s="508" t="s">
        <v>698</v>
      </c>
      <c r="L17" s="509">
        <v>49.08</v>
      </c>
      <c r="M17" s="509">
        <v>49.08</v>
      </c>
      <c r="N17" s="508">
        <v>1</v>
      </c>
      <c r="O17" s="592">
        <v>0.5</v>
      </c>
      <c r="P17" s="509">
        <v>49.08</v>
      </c>
      <c r="Q17" s="534">
        <v>1</v>
      </c>
      <c r="R17" s="508">
        <v>1</v>
      </c>
      <c r="S17" s="534">
        <v>1</v>
      </c>
      <c r="T17" s="592">
        <v>0.5</v>
      </c>
      <c r="U17" s="571">
        <v>1</v>
      </c>
    </row>
    <row r="18" spans="1:21" ht="14.4" customHeight="1" x14ac:dyDescent="0.3">
      <c r="A18" s="507">
        <v>35</v>
      </c>
      <c r="B18" s="508" t="s">
        <v>650</v>
      </c>
      <c r="C18" s="508" t="s">
        <v>652</v>
      </c>
      <c r="D18" s="590" t="s">
        <v>923</v>
      </c>
      <c r="E18" s="591" t="s">
        <v>658</v>
      </c>
      <c r="F18" s="508" t="s">
        <v>651</v>
      </c>
      <c r="G18" s="508" t="s">
        <v>699</v>
      </c>
      <c r="H18" s="508" t="s">
        <v>544</v>
      </c>
      <c r="I18" s="508" t="s">
        <v>700</v>
      </c>
      <c r="J18" s="508" t="s">
        <v>701</v>
      </c>
      <c r="K18" s="508" t="s">
        <v>702</v>
      </c>
      <c r="L18" s="509">
        <v>48.42</v>
      </c>
      <c r="M18" s="509">
        <v>96.84</v>
      </c>
      <c r="N18" s="508">
        <v>2</v>
      </c>
      <c r="O18" s="592">
        <v>1.5</v>
      </c>
      <c r="P18" s="509">
        <v>48.42</v>
      </c>
      <c r="Q18" s="534">
        <v>0.5</v>
      </c>
      <c r="R18" s="508">
        <v>1</v>
      </c>
      <c r="S18" s="534">
        <v>0.5</v>
      </c>
      <c r="T18" s="592">
        <v>1</v>
      </c>
      <c r="U18" s="571">
        <v>0.66666666666666663</v>
      </c>
    </row>
    <row r="19" spans="1:21" ht="14.4" customHeight="1" x14ac:dyDescent="0.3">
      <c r="A19" s="507">
        <v>35</v>
      </c>
      <c r="B19" s="508" t="s">
        <v>650</v>
      </c>
      <c r="C19" s="508" t="s">
        <v>652</v>
      </c>
      <c r="D19" s="590" t="s">
        <v>923</v>
      </c>
      <c r="E19" s="591" t="s">
        <v>658</v>
      </c>
      <c r="F19" s="508" t="s">
        <v>651</v>
      </c>
      <c r="G19" s="508" t="s">
        <v>703</v>
      </c>
      <c r="H19" s="508" t="s">
        <v>544</v>
      </c>
      <c r="I19" s="508" t="s">
        <v>704</v>
      </c>
      <c r="J19" s="508" t="s">
        <v>705</v>
      </c>
      <c r="K19" s="508" t="s">
        <v>706</v>
      </c>
      <c r="L19" s="509">
        <v>120.09</v>
      </c>
      <c r="M19" s="509">
        <v>240.18</v>
      </c>
      <c r="N19" s="508">
        <v>2</v>
      </c>
      <c r="O19" s="592">
        <v>1.5</v>
      </c>
      <c r="P19" s="509">
        <v>240.18</v>
      </c>
      <c r="Q19" s="534">
        <v>1</v>
      </c>
      <c r="R19" s="508">
        <v>2</v>
      </c>
      <c r="S19" s="534">
        <v>1</v>
      </c>
      <c r="T19" s="592">
        <v>1.5</v>
      </c>
      <c r="U19" s="571">
        <v>1</v>
      </c>
    </row>
    <row r="20" spans="1:21" ht="14.4" customHeight="1" x14ac:dyDescent="0.3">
      <c r="A20" s="507">
        <v>35</v>
      </c>
      <c r="B20" s="508" t="s">
        <v>650</v>
      </c>
      <c r="C20" s="508" t="s">
        <v>652</v>
      </c>
      <c r="D20" s="590" t="s">
        <v>923</v>
      </c>
      <c r="E20" s="591" t="s">
        <v>658</v>
      </c>
      <c r="F20" s="508" t="s">
        <v>651</v>
      </c>
      <c r="G20" s="508" t="s">
        <v>707</v>
      </c>
      <c r="H20" s="508" t="s">
        <v>544</v>
      </c>
      <c r="I20" s="508" t="s">
        <v>708</v>
      </c>
      <c r="J20" s="508" t="s">
        <v>709</v>
      </c>
      <c r="K20" s="508" t="s">
        <v>710</v>
      </c>
      <c r="L20" s="509">
        <v>543.36</v>
      </c>
      <c r="M20" s="509">
        <v>543.36</v>
      </c>
      <c r="N20" s="508">
        <v>1</v>
      </c>
      <c r="O20" s="592">
        <v>0.5</v>
      </c>
      <c r="P20" s="509">
        <v>543.36</v>
      </c>
      <c r="Q20" s="534">
        <v>1</v>
      </c>
      <c r="R20" s="508">
        <v>1</v>
      </c>
      <c r="S20" s="534">
        <v>1</v>
      </c>
      <c r="T20" s="592">
        <v>0.5</v>
      </c>
      <c r="U20" s="571">
        <v>1</v>
      </c>
    </row>
    <row r="21" spans="1:21" ht="14.4" customHeight="1" x14ac:dyDescent="0.3">
      <c r="A21" s="507">
        <v>35</v>
      </c>
      <c r="B21" s="508" t="s">
        <v>650</v>
      </c>
      <c r="C21" s="508" t="s">
        <v>652</v>
      </c>
      <c r="D21" s="590" t="s">
        <v>923</v>
      </c>
      <c r="E21" s="591" t="s">
        <v>658</v>
      </c>
      <c r="F21" s="508" t="s">
        <v>651</v>
      </c>
      <c r="G21" s="508" t="s">
        <v>707</v>
      </c>
      <c r="H21" s="508" t="s">
        <v>544</v>
      </c>
      <c r="I21" s="508" t="s">
        <v>708</v>
      </c>
      <c r="J21" s="508" t="s">
        <v>709</v>
      </c>
      <c r="K21" s="508" t="s">
        <v>710</v>
      </c>
      <c r="L21" s="509">
        <v>430.05</v>
      </c>
      <c r="M21" s="509">
        <v>430.05</v>
      </c>
      <c r="N21" s="508">
        <v>1</v>
      </c>
      <c r="O21" s="592">
        <v>0.5</v>
      </c>
      <c r="P21" s="509">
        <v>430.05</v>
      </c>
      <c r="Q21" s="534">
        <v>1</v>
      </c>
      <c r="R21" s="508">
        <v>1</v>
      </c>
      <c r="S21" s="534">
        <v>1</v>
      </c>
      <c r="T21" s="592">
        <v>0.5</v>
      </c>
      <c r="U21" s="571">
        <v>1</v>
      </c>
    </row>
    <row r="22" spans="1:21" ht="14.4" customHeight="1" x14ac:dyDescent="0.3">
      <c r="A22" s="507">
        <v>35</v>
      </c>
      <c r="B22" s="508" t="s">
        <v>650</v>
      </c>
      <c r="C22" s="508" t="s">
        <v>652</v>
      </c>
      <c r="D22" s="590" t="s">
        <v>923</v>
      </c>
      <c r="E22" s="591" t="s">
        <v>658</v>
      </c>
      <c r="F22" s="508" t="s">
        <v>651</v>
      </c>
      <c r="G22" s="508" t="s">
        <v>707</v>
      </c>
      <c r="H22" s="508" t="s">
        <v>588</v>
      </c>
      <c r="I22" s="508" t="s">
        <v>711</v>
      </c>
      <c r="J22" s="508" t="s">
        <v>712</v>
      </c>
      <c r="K22" s="508" t="s">
        <v>713</v>
      </c>
      <c r="L22" s="509">
        <v>477.84</v>
      </c>
      <c r="M22" s="509">
        <v>955.68</v>
      </c>
      <c r="N22" s="508">
        <v>2</v>
      </c>
      <c r="O22" s="592">
        <v>1.5</v>
      </c>
      <c r="P22" s="509">
        <v>955.68</v>
      </c>
      <c r="Q22" s="534">
        <v>1</v>
      </c>
      <c r="R22" s="508">
        <v>2</v>
      </c>
      <c r="S22" s="534">
        <v>1</v>
      </c>
      <c r="T22" s="592">
        <v>1.5</v>
      </c>
      <c r="U22" s="571">
        <v>1</v>
      </c>
    </row>
    <row r="23" spans="1:21" ht="14.4" customHeight="1" x14ac:dyDescent="0.3">
      <c r="A23" s="507">
        <v>35</v>
      </c>
      <c r="B23" s="508" t="s">
        <v>650</v>
      </c>
      <c r="C23" s="508" t="s">
        <v>652</v>
      </c>
      <c r="D23" s="590" t="s">
        <v>923</v>
      </c>
      <c r="E23" s="591" t="s">
        <v>658</v>
      </c>
      <c r="F23" s="508" t="s">
        <v>651</v>
      </c>
      <c r="G23" s="508" t="s">
        <v>714</v>
      </c>
      <c r="H23" s="508" t="s">
        <v>544</v>
      </c>
      <c r="I23" s="508" t="s">
        <v>715</v>
      </c>
      <c r="J23" s="508" t="s">
        <v>716</v>
      </c>
      <c r="K23" s="508" t="s">
        <v>717</v>
      </c>
      <c r="L23" s="509">
        <v>33.71</v>
      </c>
      <c r="M23" s="509">
        <v>370.81</v>
      </c>
      <c r="N23" s="508">
        <v>11</v>
      </c>
      <c r="O23" s="592">
        <v>3</v>
      </c>
      <c r="P23" s="509">
        <v>370.81</v>
      </c>
      <c r="Q23" s="534">
        <v>1</v>
      </c>
      <c r="R23" s="508">
        <v>11</v>
      </c>
      <c r="S23" s="534">
        <v>1</v>
      </c>
      <c r="T23" s="592">
        <v>3</v>
      </c>
      <c r="U23" s="571">
        <v>1</v>
      </c>
    </row>
    <row r="24" spans="1:21" ht="14.4" customHeight="1" x14ac:dyDescent="0.3">
      <c r="A24" s="507">
        <v>35</v>
      </c>
      <c r="B24" s="508" t="s">
        <v>650</v>
      </c>
      <c r="C24" s="508" t="s">
        <v>652</v>
      </c>
      <c r="D24" s="590" t="s">
        <v>923</v>
      </c>
      <c r="E24" s="591" t="s">
        <v>658</v>
      </c>
      <c r="F24" s="508" t="s">
        <v>651</v>
      </c>
      <c r="G24" s="508" t="s">
        <v>718</v>
      </c>
      <c r="H24" s="508" t="s">
        <v>544</v>
      </c>
      <c r="I24" s="508" t="s">
        <v>719</v>
      </c>
      <c r="J24" s="508" t="s">
        <v>720</v>
      </c>
      <c r="K24" s="508" t="s">
        <v>721</v>
      </c>
      <c r="L24" s="509">
        <v>42.54</v>
      </c>
      <c r="M24" s="509">
        <v>42.54</v>
      </c>
      <c r="N24" s="508">
        <v>1</v>
      </c>
      <c r="O24" s="592">
        <v>1</v>
      </c>
      <c r="P24" s="509">
        <v>42.54</v>
      </c>
      <c r="Q24" s="534">
        <v>1</v>
      </c>
      <c r="R24" s="508">
        <v>1</v>
      </c>
      <c r="S24" s="534">
        <v>1</v>
      </c>
      <c r="T24" s="592">
        <v>1</v>
      </c>
      <c r="U24" s="571">
        <v>1</v>
      </c>
    </row>
    <row r="25" spans="1:21" ht="14.4" customHeight="1" x14ac:dyDescent="0.3">
      <c r="A25" s="507">
        <v>35</v>
      </c>
      <c r="B25" s="508" t="s">
        <v>650</v>
      </c>
      <c r="C25" s="508" t="s">
        <v>652</v>
      </c>
      <c r="D25" s="590" t="s">
        <v>923</v>
      </c>
      <c r="E25" s="591" t="s">
        <v>658</v>
      </c>
      <c r="F25" s="508" t="s">
        <v>651</v>
      </c>
      <c r="G25" s="508" t="s">
        <v>722</v>
      </c>
      <c r="H25" s="508" t="s">
        <v>588</v>
      </c>
      <c r="I25" s="508" t="s">
        <v>723</v>
      </c>
      <c r="J25" s="508" t="s">
        <v>724</v>
      </c>
      <c r="K25" s="508" t="s">
        <v>725</v>
      </c>
      <c r="L25" s="509">
        <v>53.57</v>
      </c>
      <c r="M25" s="509">
        <v>53.57</v>
      </c>
      <c r="N25" s="508">
        <v>1</v>
      </c>
      <c r="O25" s="592">
        <v>0.5</v>
      </c>
      <c r="P25" s="509"/>
      <c r="Q25" s="534">
        <v>0</v>
      </c>
      <c r="R25" s="508"/>
      <c r="S25" s="534">
        <v>0</v>
      </c>
      <c r="T25" s="592"/>
      <c r="U25" s="571">
        <v>0</v>
      </c>
    </row>
    <row r="26" spans="1:21" ht="14.4" customHeight="1" x14ac:dyDescent="0.3">
      <c r="A26" s="507">
        <v>35</v>
      </c>
      <c r="B26" s="508" t="s">
        <v>650</v>
      </c>
      <c r="C26" s="508" t="s">
        <v>652</v>
      </c>
      <c r="D26" s="590" t="s">
        <v>923</v>
      </c>
      <c r="E26" s="591" t="s">
        <v>659</v>
      </c>
      <c r="F26" s="508" t="s">
        <v>651</v>
      </c>
      <c r="G26" s="508" t="s">
        <v>726</v>
      </c>
      <c r="H26" s="508" t="s">
        <v>544</v>
      </c>
      <c r="I26" s="508" t="s">
        <v>727</v>
      </c>
      <c r="J26" s="508" t="s">
        <v>728</v>
      </c>
      <c r="K26" s="508" t="s">
        <v>729</v>
      </c>
      <c r="L26" s="509">
        <v>80.23</v>
      </c>
      <c r="M26" s="509">
        <v>320.92</v>
      </c>
      <c r="N26" s="508">
        <v>4</v>
      </c>
      <c r="O26" s="592">
        <v>1</v>
      </c>
      <c r="P26" s="509">
        <v>160.46</v>
      </c>
      <c r="Q26" s="534">
        <v>0.5</v>
      </c>
      <c r="R26" s="508">
        <v>2</v>
      </c>
      <c r="S26" s="534">
        <v>0.5</v>
      </c>
      <c r="T26" s="592">
        <v>0.5</v>
      </c>
      <c r="U26" s="571">
        <v>0.5</v>
      </c>
    </row>
    <row r="27" spans="1:21" ht="14.4" customHeight="1" x14ac:dyDescent="0.3">
      <c r="A27" s="507">
        <v>35</v>
      </c>
      <c r="B27" s="508" t="s">
        <v>650</v>
      </c>
      <c r="C27" s="508" t="s">
        <v>652</v>
      </c>
      <c r="D27" s="590" t="s">
        <v>923</v>
      </c>
      <c r="E27" s="591" t="s">
        <v>659</v>
      </c>
      <c r="F27" s="508" t="s">
        <v>651</v>
      </c>
      <c r="G27" s="508" t="s">
        <v>730</v>
      </c>
      <c r="H27" s="508" t="s">
        <v>544</v>
      </c>
      <c r="I27" s="508" t="s">
        <v>731</v>
      </c>
      <c r="J27" s="508" t="s">
        <v>732</v>
      </c>
      <c r="K27" s="508" t="s">
        <v>733</v>
      </c>
      <c r="L27" s="509">
        <v>42.05</v>
      </c>
      <c r="M27" s="509">
        <v>84.1</v>
      </c>
      <c r="N27" s="508">
        <v>2</v>
      </c>
      <c r="O27" s="592">
        <v>0.5</v>
      </c>
      <c r="P27" s="509"/>
      <c r="Q27" s="534">
        <v>0</v>
      </c>
      <c r="R27" s="508"/>
      <c r="S27" s="534">
        <v>0</v>
      </c>
      <c r="T27" s="592"/>
      <c r="U27" s="571">
        <v>0</v>
      </c>
    </row>
    <row r="28" spans="1:21" ht="14.4" customHeight="1" x14ac:dyDescent="0.3">
      <c r="A28" s="507">
        <v>35</v>
      </c>
      <c r="B28" s="508" t="s">
        <v>650</v>
      </c>
      <c r="C28" s="508" t="s">
        <v>652</v>
      </c>
      <c r="D28" s="590" t="s">
        <v>923</v>
      </c>
      <c r="E28" s="591" t="s">
        <v>659</v>
      </c>
      <c r="F28" s="508" t="s">
        <v>651</v>
      </c>
      <c r="G28" s="508" t="s">
        <v>734</v>
      </c>
      <c r="H28" s="508" t="s">
        <v>544</v>
      </c>
      <c r="I28" s="508" t="s">
        <v>735</v>
      </c>
      <c r="J28" s="508" t="s">
        <v>736</v>
      </c>
      <c r="K28" s="508" t="s">
        <v>737</v>
      </c>
      <c r="L28" s="509">
        <v>0</v>
      </c>
      <c r="M28" s="509">
        <v>0</v>
      </c>
      <c r="N28" s="508">
        <v>1</v>
      </c>
      <c r="O28" s="592">
        <v>1</v>
      </c>
      <c r="P28" s="509">
        <v>0</v>
      </c>
      <c r="Q28" s="534"/>
      <c r="R28" s="508">
        <v>1</v>
      </c>
      <c r="S28" s="534">
        <v>1</v>
      </c>
      <c r="T28" s="592">
        <v>1</v>
      </c>
      <c r="U28" s="571">
        <v>1</v>
      </c>
    </row>
    <row r="29" spans="1:21" ht="14.4" customHeight="1" x14ac:dyDescent="0.3">
      <c r="A29" s="507">
        <v>35</v>
      </c>
      <c r="B29" s="508" t="s">
        <v>650</v>
      </c>
      <c r="C29" s="508" t="s">
        <v>652</v>
      </c>
      <c r="D29" s="590" t="s">
        <v>923</v>
      </c>
      <c r="E29" s="591" t="s">
        <v>659</v>
      </c>
      <c r="F29" s="508" t="s">
        <v>651</v>
      </c>
      <c r="G29" s="508" t="s">
        <v>734</v>
      </c>
      <c r="H29" s="508" t="s">
        <v>544</v>
      </c>
      <c r="I29" s="508" t="s">
        <v>738</v>
      </c>
      <c r="J29" s="508" t="s">
        <v>739</v>
      </c>
      <c r="K29" s="508" t="s">
        <v>740</v>
      </c>
      <c r="L29" s="509">
        <v>0</v>
      </c>
      <c r="M29" s="509">
        <v>0</v>
      </c>
      <c r="N29" s="508">
        <v>2</v>
      </c>
      <c r="O29" s="592">
        <v>2</v>
      </c>
      <c r="P29" s="509">
        <v>0</v>
      </c>
      <c r="Q29" s="534"/>
      <c r="R29" s="508">
        <v>2</v>
      </c>
      <c r="S29" s="534">
        <v>1</v>
      </c>
      <c r="T29" s="592">
        <v>2</v>
      </c>
      <c r="U29" s="571">
        <v>1</v>
      </c>
    </row>
    <row r="30" spans="1:21" ht="14.4" customHeight="1" x14ac:dyDescent="0.3">
      <c r="A30" s="507">
        <v>35</v>
      </c>
      <c r="B30" s="508" t="s">
        <v>650</v>
      </c>
      <c r="C30" s="508" t="s">
        <v>652</v>
      </c>
      <c r="D30" s="590" t="s">
        <v>923</v>
      </c>
      <c r="E30" s="591" t="s">
        <v>659</v>
      </c>
      <c r="F30" s="508" t="s">
        <v>651</v>
      </c>
      <c r="G30" s="508" t="s">
        <v>687</v>
      </c>
      <c r="H30" s="508" t="s">
        <v>544</v>
      </c>
      <c r="I30" s="508" t="s">
        <v>741</v>
      </c>
      <c r="J30" s="508" t="s">
        <v>742</v>
      </c>
      <c r="K30" s="508" t="s">
        <v>743</v>
      </c>
      <c r="L30" s="509">
        <v>48.09</v>
      </c>
      <c r="M30" s="509">
        <v>192.36</v>
      </c>
      <c r="N30" s="508">
        <v>4</v>
      </c>
      <c r="O30" s="592">
        <v>1.5</v>
      </c>
      <c r="P30" s="509">
        <v>192.36</v>
      </c>
      <c r="Q30" s="534">
        <v>1</v>
      </c>
      <c r="R30" s="508">
        <v>4</v>
      </c>
      <c r="S30" s="534">
        <v>1</v>
      </c>
      <c r="T30" s="592">
        <v>1.5</v>
      </c>
      <c r="U30" s="571">
        <v>1</v>
      </c>
    </row>
    <row r="31" spans="1:21" ht="14.4" customHeight="1" x14ac:dyDescent="0.3">
      <c r="A31" s="507">
        <v>35</v>
      </c>
      <c r="B31" s="508" t="s">
        <v>650</v>
      </c>
      <c r="C31" s="508" t="s">
        <v>652</v>
      </c>
      <c r="D31" s="590" t="s">
        <v>923</v>
      </c>
      <c r="E31" s="591" t="s">
        <v>659</v>
      </c>
      <c r="F31" s="508" t="s">
        <v>651</v>
      </c>
      <c r="G31" s="508" t="s">
        <v>687</v>
      </c>
      <c r="H31" s="508" t="s">
        <v>544</v>
      </c>
      <c r="I31" s="508" t="s">
        <v>744</v>
      </c>
      <c r="J31" s="508" t="s">
        <v>742</v>
      </c>
      <c r="K31" s="508" t="s">
        <v>745</v>
      </c>
      <c r="L31" s="509">
        <v>64.36</v>
      </c>
      <c r="M31" s="509">
        <v>128.72</v>
      </c>
      <c r="N31" s="508">
        <v>2</v>
      </c>
      <c r="O31" s="592">
        <v>1</v>
      </c>
      <c r="P31" s="509">
        <v>128.72</v>
      </c>
      <c r="Q31" s="534">
        <v>1</v>
      </c>
      <c r="R31" s="508">
        <v>2</v>
      </c>
      <c r="S31" s="534">
        <v>1</v>
      </c>
      <c r="T31" s="592">
        <v>1</v>
      </c>
      <c r="U31" s="571">
        <v>1</v>
      </c>
    </row>
    <row r="32" spans="1:21" ht="14.4" customHeight="1" x14ac:dyDescent="0.3">
      <c r="A32" s="507">
        <v>35</v>
      </c>
      <c r="B32" s="508" t="s">
        <v>650</v>
      </c>
      <c r="C32" s="508" t="s">
        <v>652</v>
      </c>
      <c r="D32" s="590" t="s">
        <v>923</v>
      </c>
      <c r="E32" s="591" t="s">
        <v>659</v>
      </c>
      <c r="F32" s="508" t="s">
        <v>651</v>
      </c>
      <c r="G32" s="508" t="s">
        <v>746</v>
      </c>
      <c r="H32" s="508" t="s">
        <v>588</v>
      </c>
      <c r="I32" s="508" t="s">
        <v>747</v>
      </c>
      <c r="J32" s="508" t="s">
        <v>589</v>
      </c>
      <c r="K32" s="508" t="s">
        <v>748</v>
      </c>
      <c r="L32" s="509">
        <v>207.45</v>
      </c>
      <c r="M32" s="509">
        <v>207.45</v>
      </c>
      <c r="N32" s="508">
        <v>1</v>
      </c>
      <c r="O32" s="592">
        <v>1</v>
      </c>
      <c r="P32" s="509">
        <v>207.45</v>
      </c>
      <c r="Q32" s="534">
        <v>1</v>
      </c>
      <c r="R32" s="508">
        <v>1</v>
      </c>
      <c r="S32" s="534">
        <v>1</v>
      </c>
      <c r="T32" s="592">
        <v>1</v>
      </c>
      <c r="U32" s="571">
        <v>1</v>
      </c>
    </row>
    <row r="33" spans="1:21" ht="14.4" customHeight="1" x14ac:dyDescent="0.3">
      <c r="A33" s="507">
        <v>35</v>
      </c>
      <c r="B33" s="508" t="s">
        <v>650</v>
      </c>
      <c r="C33" s="508" t="s">
        <v>652</v>
      </c>
      <c r="D33" s="590" t="s">
        <v>923</v>
      </c>
      <c r="E33" s="591" t="s">
        <v>661</v>
      </c>
      <c r="F33" s="508" t="s">
        <v>651</v>
      </c>
      <c r="G33" s="508" t="s">
        <v>749</v>
      </c>
      <c r="H33" s="508" t="s">
        <v>544</v>
      </c>
      <c r="I33" s="508" t="s">
        <v>750</v>
      </c>
      <c r="J33" s="508" t="s">
        <v>751</v>
      </c>
      <c r="K33" s="508" t="s">
        <v>752</v>
      </c>
      <c r="L33" s="509">
        <v>155.30000000000001</v>
      </c>
      <c r="M33" s="509">
        <v>155.30000000000001</v>
      </c>
      <c r="N33" s="508">
        <v>1</v>
      </c>
      <c r="O33" s="592">
        <v>0.5</v>
      </c>
      <c r="P33" s="509">
        <v>155.30000000000001</v>
      </c>
      <c r="Q33" s="534">
        <v>1</v>
      </c>
      <c r="R33" s="508">
        <v>1</v>
      </c>
      <c r="S33" s="534">
        <v>1</v>
      </c>
      <c r="T33" s="592">
        <v>0.5</v>
      </c>
      <c r="U33" s="571">
        <v>1</v>
      </c>
    </row>
    <row r="34" spans="1:21" ht="14.4" customHeight="1" x14ac:dyDescent="0.3">
      <c r="A34" s="507">
        <v>35</v>
      </c>
      <c r="B34" s="508" t="s">
        <v>650</v>
      </c>
      <c r="C34" s="508" t="s">
        <v>652</v>
      </c>
      <c r="D34" s="590" t="s">
        <v>923</v>
      </c>
      <c r="E34" s="591" t="s">
        <v>661</v>
      </c>
      <c r="F34" s="508" t="s">
        <v>651</v>
      </c>
      <c r="G34" s="508" t="s">
        <v>749</v>
      </c>
      <c r="H34" s="508" t="s">
        <v>544</v>
      </c>
      <c r="I34" s="508" t="s">
        <v>753</v>
      </c>
      <c r="J34" s="508" t="s">
        <v>751</v>
      </c>
      <c r="K34" s="508" t="s">
        <v>713</v>
      </c>
      <c r="L34" s="509">
        <v>392.42</v>
      </c>
      <c r="M34" s="509">
        <v>392.42</v>
      </c>
      <c r="N34" s="508">
        <v>1</v>
      </c>
      <c r="O34" s="592">
        <v>1</v>
      </c>
      <c r="P34" s="509">
        <v>392.42</v>
      </c>
      <c r="Q34" s="534">
        <v>1</v>
      </c>
      <c r="R34" s="508">
        <v>1</v>
      </c>
      <c r="S34" s="534">
        <v>1</v>
      </c>
      <c r="T34" s="592">
        <v>1</v>
      </c>
      <c r="U34" s="571">
        <v>1</v>
      </c>
    </row>
    <row r="35" spans="1:21" ht="14.4" customHeight="1" x14ac:dyDescent="0.3">
      <c r="A35" s="507">
        <v>35</v>
      </c>
      <c r="B35" s="508" t="s">
        <v>650</v>
      </c>
      <c r="C35" s="508" t="s">
        <v>652</v>
      </c>
      <c r="D35" s="590" t="s">
        <v>923</v>
      </c>
      <c r="E35" s="591" t="s">
        <v>661</v>
      </c>
      <c r="F35" s="508" t="s">
        <v>651</v>
      </c>
      <c r="G35" s="508" t="s">
        <v>749</v>
      </c>
      <c r="H35" s="508" t="s">
        <v>544</v>
      </c>
      <c r="I35" s="508" t="s">
        <v>753</v>
      </c>
      <c r="J35" s="508" t="s">
        <v>751</v>
      </c>
      <c r="K35" s="508" t="s">
        <v>713</v>
      </c>
      <c r="L35" s="509">
        <v>310.58999999999997</v>
      </c>
      <c r="M35" s="509">
        <v>310.58999999999997</v>
      </c>
      <c r="N35" s="508">
        <v>1</v>
      </c>
      <c r="O35" s="592">
        <v>1</v>
      </c>
      <c r="P35" s="509">
        <v>310.58999999999997</v>
      </c>
      <c r="Q35" s="534">
        <v>1</v>
      </c>
      <c r="R35" s="508">
        <v>1</v>
      </c>
      <c r="S35" s="534">
        <v>1</v>
      </c>
      <c r="T35" s="592">
        <v>1</v>
      </c>
      <c r="U35" s="571">
        <v>1</v>
      </c>
    </row>
    <row r="36" spans="1:21" ht="14.4" customHeight="1" x14ac:dyDescent="0.3">
      <c r="A36" s="507">
        <v>35</v>
      </c>
      <c r="B36" s="508" t="s">
        <v>650</v>
      </c>
      <c r="C36" s="508" t="s">
        <v>652</v>
      </c>
      <c r="D36" s="590" t="s">
        <v>923</v>
      </c>
      <c r="E36" s="591" t="s">
        <v>661</v>
      </c>
      <c r="F36" s="508" t="s">
        <v>651</v>
      </c>
      <c r="G36" s="508" t="s">
        <v>749</v>
      </c>
      <c r="H36" s="508" t="s">
        <v>544</v>
      </c>
      <c r="I36" s="508" t="s">
        <v>754</v>
      </c>
      <c r="J36" s="508" t="s">
        <v>755</v>
      </c>
      <c r="K36" s="508" t="s">
        <v>713</v>
      </c>
      <c r="L36" s="509">
        <v>310.58999999999997</v>
      </c>
      <c r="M36" s="509">
        <v>310.58999999999997</v>
      </c>
      <c r="N36" s="508">
        <v>1</v>
      </c>
      <c r="O36" s="592">
        <v>1</v>
      </c>
      <c r="P36" s="509">
        <v>310.58999999999997</v>
      </c>
      <c r="Q36" s="534">
        <v>1</v>
      </c>
      <c r="R36" s="508">
        <v>1</v>
      </c>
      <c r="S36" s="534">
        <v>1</v>
      </c>
      <c r="T36" s="592">
        <v>1</v>
      </c>
      <c r="U36" s="571">
        <v>1</v>
      </c>
    </row>
    <row r="37" spans="1:21" ht="14.4" customHeight="1" x14ac:dyDescent="0.3">
      <c r="A37" s="507">
        <v>35</v>
      </c>
      <c r="B37" s="508" t="s">
        <v>650</v>
      </c>
      <c r="C37" s="508" t="s">
        <v>652</v>
      </c>
      <c r="D37" s="590" t="s">
        <v>923</v>
      </c>
      <c r="E37" s="591" t="s">
        <v>661</v>
      </c>
      <c r="F37" s="508" t="s">
        <v>651</v>
      </c>
      <c r="G37" s="508" t="s">
        <v>671</v>
      </c>
      <c r="H37" s="508" t="s">
        <v>544</v>
      </c>
      <c r="I37" s="508" t="s">
        <v>756</v>
      </c>
      <c r="J37" s="508" t="s">
        <v>673</v>
      </c>
      <c r="K37" s="508" t="s">
        <v>757</v>
      </c>
      <c r="L37" s="509">
        <v>85.27</v>
      </c>
      <c r="M37" s="509">
        <v>170.54</v>
      </c>
      <c r="N37" s="508">
        <v>2</v>
      </c>
      <c r="O37" s="592">
        <v>1</v>
      </c>
      <c r="P37" s="509">
        <v>170.54</v>
      </c>
      <c r="Q37" s="534">
        <v>1</v>
      </c>
      <c r="R37" s="508">
        <v>2</v>
      </c>
      <c r="S37" s="534">
        <v>1</v>
      </c>
      <c r="T37" s="592">
        <v>1</v>
      </c>
      <c r="U37" s="571">
        <v>1</v>
      </c>
    </row>
    <row r="38" spans="1:21" ht="14.4" customHeight="1" x14ac:dyDescent="0.3">
      <c r="A38" s="507">
        <v>35</v>
      </c>
      <c r="B38" s="508" t="s">
        <v>650</v>
      </c>
      <c r="C38" s="508" t="s">
        <v>652</v>
      </c>
      <c r="D38" s="590" t="s">
        <v>923</v>
      </c>
      <c r="E38" s="591" t="s">
        <v>661</v>
      </c>
      <c r="F38" s="508" t="s">
        <v>651</v>
      </c>
      <c r="G38" s="508" t="s">
        <v>758</v>
      </c>
      <c r="H38" s="508" t="s">
        <v>544</v>
      </c>
      <c r="I38" s="508" t="s">
        <v>759</v>
      </c>
      <c r="J38" s="508" t="s">
        <v>760</v>
      </c>
      <c r="K38" s="508" t="s">
        <v>761</v>
      </c>
      <c r="L38" s="509">
        <v>0</v>
      </c>
      <c r="M38" s="509">
        <v>0</v>
      </c>
      <c r="N38" s="508">
        <v>3</v>
      </c>
      <c r="O38" s="592">
        <v>2.5</v>
      </c>
      <c r="P38" s="509">
        <v>0</v>
      </c>
      <c r="Q38" s="534"/>
      <c r="R38" s="508">
        <v>2</v>
      </c>
      <c r="S38" s="534">
        <v>0.66666666666666663</v>
      </c>
      <c r="T38" s="592">
        <v>1.5</v>
      </c>
      <c r="U38" s="571">
        <v>0.6</v>
      </c>
    </row>
    <row r="39" spans="1:21" ht="14.4" customHeight="1" x14ac:dyDescent="0.3">
      <c r="A39" s="507">
        <v>35</v>
      </c>
      <c r="B39" s="508" t="s">
        <v>650</v>
      </c>
      <c r="C39" s="508" t="s">
        <v>652</v>
      </c>
      <c r="D39" s="590" t="s">
        <v>923</v>
      </c>
      <c r="E39" s="591" t="s">
        <v>661</v>
      </c>
      <c r="F39" s="508" t="s">
        <v>651</v>
      </c>
      <c r="G39" s="508" t="s">
        <v>758</v>
      </c>
      <c r="H39" s="508" t="s">
        <v>544</v>
      </c>
      <c r="I39" s="508" t="s">
        <v>762</v>
      </c>
      <c r="J39" s="508" t="s">
        <v>760</v>
      </c>
      <c r="K39" s="508" t="s">
        <v>761</v>
      </c>
      <c r="L39" s="509">
        <v>0</v>
      </c>
      <c r="M39" s="509">
        <v>0</v>
      </c>
      <c r="N39" s="508">
        <v>1</v>
      </c>
      <c r="O39" s="592">
        <v>1</v>
      </c>
      <c r="P39" s="509">
        <v>0</v>
      </c>
      <c r="Q39" s="534"/>
      <c r="R39" s="508">
        <v>1</v>
      </c>
      <c r="S39" s="534">
        <v>1</v>
      </c>
      <c r="T39" s="592">
        <v>1</v>
      </c>
      <c r="U39" s="571">
        <v>1</v>
      </c>
    </row>
    <row r="40" spans="1:21" ht="14.4" customHeight="1" x14ac:dyDescent="0.3">
      <c r="A40" s="507">
        <v>35</v>
      </c>
      <c r="B40" s="508" t="s">
        <v>650</v>
      </c>
      <c r="C40" s="508" t="s">
        <v>652</v>
      </c>
      <c r="D40" s="590" t="s">
        <v>923</v>
      </c>
      <c r="E40" s="591" t="s">
        <v>661</v>
      </c>
      <c r="F40" s="508" t="s">
        <v>651</v>
      </c>
      <c r="G40" s="508" t="s">
        <v>763</v>
      </c>
      <c r="H40" s="508" t="s">
        <v>544</v>
      </c>
      <c r="I40" s="508" t="s">
        <v>764</v>
      </c>
      <c r="J40" s="508" t="s">
        <v>765</v>
      </c>
      <c r="K40" s="508" t="s">
        <v>766</v>
      </c>
      <c r="L40" s="509">
        <v>121.07</v>
      </c>
      <c r="M40" s="509">
        <v>121.07</v>
      </c>
      <c r="N40" s="508">
        <v>1</v>
      </c>
      <c r="O40" s="592">
        <v>1</v>
      </c>
      <c r="P40" s="509">
        <v>121.07</v>
      </c>
      <c r="Q40" s="534">
        <v>1</v>
      </c>
      <c r="R40" s="508">
        <v>1</v>
      </c>
      <c r="S40" s="534">
        <v>1</v>
      </c>
      <c r="T40" s="592">
        <v>1</v>
      </c>
      <c r="U40" s="571">
        <v>1</v>
      </c>
    </row>
    <row r="41" spans="1:21" ht="14.4" customHeight="1" x14ac:dyDescent="0.3">
      <c r="A41" s="507">
        <v>35</v>
      </c>
      <c r="B41" s="508" t="s">
        <v>650</v>
      </c>
      <c r="C41" s="508" t="s">
        <v>652</v>
      </c>
      <c r="D41" s="590" t="s">
        <v>923</v>
      </c>
      <c r="E41" s="591" t="s">
        <v>661</v>
      </c>
      <c r="F41" s="508" t="s">
        <v>651</v>
      </c>
      <c r="G41" s="508" t="s">
        <v>767</v>
      </c>
      <c r="H41" s="508" t="s">
        <v>544</v>
      </c>
      <c r="I41" s="508" t="s">
        <v>768</v>
      </c>
      <c r="J41" s="508" t="s">
        <v>769</v>
      </c>
      <c r="K41" s="508" t="s">
        <v>770</v>
      </c>
      <c r="L41" s="509">
        <v>0</v>
      </c>
      <c r="M41" s="509">
        <v>0</v>
      </c>
      <c r="N41" s="508">
        <v>1</v>
      </c>
      <c r="O41" s="592">
        <v>0.5</v>
      </c>
      <c r="P41" s="509">
        <v>0</v>
      </c>
      <c r="Q41" s="534"/>
      <c r="R41" s="508">
        <v>1</v>
      </c>
      <c r="S41" s="534">
        <v>1</v>
      </c>
      <c r="T41" s="592">
        <v>0.5</v>
      </c>
      <c r="U41" s="571">
        <v>1</v>
      </c>
    </row>
    <row r="42" spans="1:21" ht="14.4" customHeight="1" x14ac:dyDescent="0.3">
      <c r="A42" s="507">
        <v>35</v>
      </c>
      <c r="B42" s="508" t="s">
        <v>650</v>
      </c>
      <c r="C42" s="508" t="s">
        <v>652</v>
      </c>
      <c r="D42" s="590" t="s">
        <v>923</v>
      </c>
      <c r="E42" s="591" t="s">
        <v>661</v>
      </c>
      <c r="F42" s="508" t="s">
        <v>651</v>
      </c>
      <c r="G42" s="508" t="s">
        <v>687</v>
      </c>
      <c r="H42" s="508" t="s">
        <v>544</v>
      </c>
      <c r="I42" s="508" t="s">
        <v>688</v>
      </c>
      <c r="J42" s="508" t="s">
        <v>689</v>
      </c>
      <c r="K42" s="508" t="s">
        <v>690</v>
      </c>
      <c r="L42" s="509">
        <v>89.91</v>
      </c>
      <c r="M42" s="509">
        <v>89.91</v>
      </c>
      <c r="N42" s="508">
        <v>1</v>
      </c>
      <c r="O42" s="592">
        <v>1</v>
      </c>
      <c r="P42" s="509">
        <v>89.91</v>
      </c>
      <c r="Q42" s="534">
        <v>1</v>
      </c>
      <c r="R42" s="508">
        <v>1</v>
      </c>
      <c r="S42" s="534">
        <v>1</v>
      </c>
      <c r="T42" s="592">
        <v>1</v>
      </c>
      <c r="U42" s="571">
        <v>1</v>
      </c>
    </row>
    <row r="43" spans="1:21" ht="14.4" customHeight="1" x14ac:dyDescent="0.3">
      <c r="A43" s="507">
        <v>35</v>
      </c>
      <c r="B43" s="508" t="s">
        <v>650</v>
      </c>
      <c r="C43" s="508" t="s">
        <v>652</v>
      </c>
      <c r="D43" s="590" t="s">
        <v>923</v>
      </c>
      <c r="E43" s="591" t="s">
        <v>661</v>
      </c>
      <c r="F43" s="508" t="s">
        <v>651</v>
      </c>
      <c r="G43" s="508" t="s">
        <v>771</v>
      </c>
      <c r="H43" s="508" t="s">
        <v>544</v>
      </c>
      <c r="I43" s="508" t="s">
        <v>772</v>
      </c>
      <c r="J43" s="508" t="s">
        <v>773</v>
      </c>
      <c r="K43" s="508" t="s">
        <v>774</v>
      </c>
      <c r="L43" s="509">
        <v>69.59</v>
      </c>
      <c r="M43" s="509">
        <v>69.59</v>
      </c>
      <c r="N43" s="508">
        <v>1</v>
      </c>
      <c r="O43" s="592">
        <v>1</v>
      </c>
      <c r="P43" s="509">
        <v>69.59</v>
      </c>
      <c r="Q43" s="534">
        <v>1</v>
      </c>
      <c r="R43" s="508">
        <v>1</v>
      </c>
      <c r="S43" s="534">
        <v>1</v>
      </c>
      <c r="T43" s="592">
        <v>1</v>
      </c>
      <c r="U43" s="571">
        <v>1</v>
      </c>
    </row>
    <row r="44" spans="1:21" ht="14.4" customHeight="1" x14ac:dyDescent="0.3">
      <c r="A44" s="507">
        <v>35</v>
      </c>
      <c r="B44" s="508" t="s">
        <v>650</v>
      </c>
      <c r="C44" s="508" t="s">
        <v>652</v>
      </c>
      <c r="D44" s="590" t="s">
        <v>923</v>
      </c>
      <c r="E44" s="591" t="s">
        <v>661</v>
      </c>
      <c r="F44" s="508" t="s">
        <v>651</v>
      </c>
      <c r="G44" s="508" t="s">
        <v>695</v>
      </c>
      <c r="H44" s="508" t="s">
        <v>588</v>
      </c>
      <c r="I44" s="508" t="s">
        <v>775</v>
      </c>
      <c r="J44" s="508" t="s">
        <v>697</v>
      </c>
      <c r="K44" s="508" t="s">
        <v>776</v>
      </c>
      <c r="L44" s="509">
        <v>59.27</v>
      </c>
      <c r="M44" s="509">
        <v>59.27</v>
      </c>
      <c r="N44" s="508">
        <v>1</v>
      </c>
      <c r="O44" s="592">
        <v>1</v>
      </c>
      <c r="P44" s="509">
        <v>59.27</v>
      </c>
      <c r="Q44" s="534">
        <v>1</v>
      </c>
      <c r="R44" s="508">
        <v>1</v>
      </c>
      <c r="S44" s="534">
        <v>1</v>
      </c>
      <c r="T44" s="592">
        <v>1</v>
      </c>
      <c r="U44" s="571">
        <v>1</v>
      </c>
    </row>
    <row r="45" spans="1:21" ht="14.4" customHeight="1" x14ac:dyDescent="0.3">
      <c r="A45" s="507">
        <v>35</v>
      </c>
      <c r="B45" s="508" t="s">
        <v>650</v>
      </c>
      <c r="C45" s="508" t="s">
        <v>652</v>
      </c>
      <c r="D45" s="590" t="s">
        <v>923</v>
      </c>
      <c r="E45" s="591" t="s">
        <v>661</v>
      </c>
      <c r="F45" s="508" t="s">
        <v>651</v>
      </c>
      <c r="G45" s="508" t="s">
        <v>777</v>
      </c>
      <c r="H45" s="508" t="s">
        <v>544</v>
      </c>
      <c r="I45" s="508" t="s">
        <v>778</v>
      </c>
      <c r="J45" s="508" t="s">
        <v>779</v>
      </c>
      <c r="K45" s="508" t="s">
        <v>780</v>
      </c>
      <c r="L45" s="509">
        <v>88.1</v>
      </c>
      <c r="M45" s="509">
        <v>264.29999999999995</v>
      </c>
      <c r="N45" s="508">
        <v>3</v>
      </c>
      <c r="O45" s="592">
        <v>3</v>
      </c>
      <c r="P45" s="509">
        <v>264.29999999999995</v>
      </c>
      <c r="Q45" s="534">
        <v>1</v>
      </c>
      <c r="R45" s="508">
        <v>3</v>
      </c>
      <c r="S45" s="534">
        <v>1</v>
      </c>
      <c r="T45" s="592">
        <v>3</v>
      </c>
      <c r="U45" s="571">
        <v>1</v>
      </c>
    </row>
    <row r="46" spans="1:21" ht="14.4" customHeight="1" x14ac:dyDescent="0.3">
      <c r="A46" s="507">
        <v>35</v>
      </c>
      <c r="B46" s="508" t="s">
        <v>650</v>
      </c>
      <c r="C46" s="508" t="s">
        <v>652</v>
      </c>
      <c r="D46" s="590" t="s">
        <v>923</v>
      </c>
      <c r="E46" s="591" t="s">
        <v>661</v>
      </c>
      <c r="F46" s="508" t="s">
        <v>651</v>
      </c>
      <c r="G46" s="508" t="s">
        <v>781</v>
      </c>
      <c r="H46" s="508" t="s">
        <v>544</v>
      </c>
      <c r="I46" s="508" t="s">
        <v>782</v>
      </c>
      <c r="J46" s="508" t="s">
        <v>783</v>
      </c>
      <c r="K46" s="508" t="s">
        <v>784</v>
      </c>
      <c r="L46" s="509">
        <v>78.33</v>
      </c>
      <c r="M46" s="509">
        <v>469.98</v>
      </c>
      <c r="N46" s="508">
        <v>6</v>
      </c>
      <c r="O46" s="592">
        <v>3</v>
      </c>
      <c r="P46" s="509">
        <v>469.98</v>
      </c>
      <c r="Q46" s="534">
        <v>1</v>
      </c>
      <c r="R46" s="508">
        <v>6</v>
      </c>
      <c r="S46" s="534">
        <v>1</v>
      </c>
      <c r="T46" s="592">
        <v>3</v>
      </c>
      <c r="U46" s="571">
        <v>1</v>
      </c>
    </row>
    <row r="47" spans="1:21" ht="14.4" customHeight="1" x14ac:dyDescent="0.3">
      <c r="A47" s="507">
        <v>35</v>
      </c>
      <c r="B47" s="508" t="s">
        <v>650</v>
      </c>
      <c r="C47" s="508" t="s">
        <v>652</v>
      </c>
      <c r="D47" s="590" t="s">
        <v>923</v>
      </c>
      <c r="E47" s="591" t="s">
        <v>661</v>
      </c>
      <c r="F47" s="508" t="s">
        <v>651</v>
      </c>
      <c r="G47" s="508" t="s">
        <v>785</v>
      </c>
      <c r="H47" s="508" t="s">
        <v>544</v>
      </c>
      <c r="I47" s="508" t="s">
        <v>786</v>
      </c>
      <c r="J47" s="508" t="s">
        <v>787</v>
      </c>
      <c r="K47" s="508" t="s">
        <v>788</v>
      </c>
      <c r="L47" s="509">
        <v>115.18</v>
      </c>
      <c r="M47" s="509">
        <v>460.72</v>
      </c>
      <c r="N47" s="508">
        <v>4</v>
      </c>
      <c r="O47" s="592">
        <v>1.5</v>
      </c>
      <c r="P47" s="509">
        <v>460.72</v>
      </c>
      <c r="Q47" s="534">
        <v>1</v>
      </c>
      <c r="R47" s="508">
        <v>4</v>
      </c>
      <c r="S47" s="534">
        <v>1</v>
      </c>
      <c r="T47" s="592">
        <v>1.5</v>
      </c>
      <c r="U47" s="571">
        <v>1</v>
      </c>
    </row>
    <row r="48" spans="1:21" ht="14.4" customHeight="1" x14ac:dyDescent="0.3">
      <c r="A48" s="507">
        <v>35</v>
      </c>
      <c r="B48" s="508" t="s">
        <v>650</v>
      </c>
      <c r="C48" s="508" t="s">
        <v>652</v>
      </c>
      <c r="D48" s="590" t="s">
        <v>923</v>
      </c>
      <c r="E48" s="591" t="s">
        <v>661</v>
      </c>
      <c r="F48" s="508" t="s">
        <v>651</v>
      </c>
      <c r="G48" s="508" t="s">
        <v>785</v>
      </c>
      <c r="H48" s="508" t="s">
        <v>544</v>
      </c>
      <c r="I48" s="508" t="s">
        <v>786</v>
      </c>
      <c r="J48" s="508" t="s">
        <v>787</v>
      </c>
      <c r="K48" s="508" t="s">
        <v>788</v>
      </c>
      <c r="L48" s="509">
        <v>205.84</v>
      </c>
      <c r="M48" s="509">
        <v>411.68</v>
      </c>
      <c r="N48" s="508">
        <v>2</v>
      </c>
      <c r="O48" s="592">
        <v>1</v>
      </c>
      <c r="P48" s="509">
        <v>411.68</v>
      </c>
      <c r="Q48" s="534">
        <v>1</v>
      </c>
      <c r="R48" s="508">
        <v>2</v>
      </c>
      <c r="S48" s="534">
        <v>1</v>
      </c>
      <c r="T48" s="592">
        <v>1</v>
      </c>
      <c r="U48" s="571">
        <v>1</v>
      </c>
    </row>
    <row r="49" spans="1:21" ht="14.4" customHeight="1" x14ac:dyDescent="0.3">
      <c r="A49" s="507">
        <v>35</v>
      </c>
      <c r="B49" s="508" t="s">
        <v>650</v>
      </c>
      <c r="C49" s="508" t="s">
        <v>652</v>
      </c>
      <c r="D49" s="590" t="s">
        <v>923</v>
      </c>
      <c r="E49" s="591" t="s">
        <v>661</v>
      </c>
      <c r="F49" s="508" t="s">
        <v>651</v>
      </c>
      <c r="G49" s="508" t="s">
        <v>789</v>
      </c>
      <c r="H49" s="508" t="s">
        <v>588</v>
      </c>
      <c r="I49" s="508" t="s">
        <v>790</v>
      </c>
      <c r="J49" s="508" t="s">
        <v>791</v>
      </c>
      <c r="K49" s="508" t="s">
        <v>792</v>
      </c>
      <c r="L49" s="509">
        <v>57.6</v>
      </c>
      <c r="M49" s="509">
        <v>57.6</v>
      </c>
      <c r="N49" s="508">
        <v>1</v>
      </c>
      <c r="O49" s="592">
        <v>1</v>
      </c>
      <c r="P49" s="509">
        <v>57.6</v>
      </c>
      <c r="Q49" s="534">
        <v>1</v>
      </c>
      <c r="R49" s="508">
        <v>1</v>
      </c>
      <c r="S49" s="534">
        <v>1</v>
      </c>
      <c r="T49" s="592">
        <v>1</v>
      </c>
      <c r="U49" s="571">
        <v>1</v>
      </c>
    </row>
    <row r="50" spans="1:21" ht="14.4" customHeight="1" x14ac:dyDescent="0.3">
      <c r="A50" s="507">
        <v>35</v>
      </c>
      <c r="B50" s="508" t="s">
        <v>650</v>
      </c>
      <c r="C50" s="508" t="s">
        <v>652</v>
      </c>
      <c r="D50" s="590" t="s">
        <v>923</v>
      </c>
      <c r="E50" s="591" t="s">
        <v>661</v>
      </c>
      <c r="F50" s="508" t="s">
        <v>651</v>
      </c>
      <c r="G50" s="508" t="s">
        <v>793</v>
      </c>
      <c r="H50" s="508" t="s">
        <v>544</v>
      </c>
      <c r="I50" s="508" t="s">
        <v>794</v>
      </c>
      <c r="J50" s="508" t="s">
        <v>795</v>
      </c>
      <c r="K50" s="508" t="s">
        <v>713</v>
      </c>
      <c r="L50" s="509">
        <v>196.21</v>
      </c>
      <c r="M50" s="509">
        <v>196.21</v>
      </c>
      <c r="N50" s="508">
        <v>1</v>
      </c>
      <c r="O50" s="592">
        <v>1</v>
      </c>
      <c r="P50" s="509">
        <v>196.21</v>
      </c>
      <c r="Q50" s="534">
        <v>1</v>
      </c>
      <c r="R50" s="508">
        <v>1</v>
      </c>
      <c r="S50" s="534">
        <v>1</v>
      </c>
      <c r="T50" s="592">
        <v>1</v>
      </c>
      <c r="U50" s="571">
        <v>1</v>
      </c>
    </row>
    <row r="51" spans="1:21" ht="14.4" customHeight="1" x14ac:dyDescent="0.3">
      <c r="A51" s="507">
        <v>35</v>
      </c>
      <c r="B51" s="508" t="s">
        <v>650</v>
      </c>
      <c r="C51" s="508" t="s">
        <v>652</v>
      </c>
      <c r="D51" s="590" t="s">
        <v>923</v>
      </c>
      <c r="E51" s="591" t="s">
        <v>661</v>
      </c>
      <c r="F51" s="508" t="s">
        <v>651</v>
      </c>
      <c r="G51" s="508" t="s">
        <v>718</v>
      </c>
      <c r="H51" s="508" t="s">
        <v>544</v>
      </c>
      <c r="I51" s="508" t="s">
        <v>796</v>
      </c>
      <c r="J51" s="508" t="s">
        <v>720</v>
      </c>
      <c r="K51" s="508" t="s">
        <v>797</v>
      </c>
      <c r="L51" s="509">
        <v>59.56</v>
      </c>
      <c r="M51" s="509">
        <v>59.56</v>
      </c>
      <c r="N51" s="508">
        <v>1</v>
      </c>
      <c r="O51" s="592">
        <v>1</v>
      </c>
      <c r="P51" s="509">
        <v>59.56</v>
      </c>
      <c r="Q51" s="534">
        <v>1</v>
      </c>
      <c r="R51" s="508">
        <v>1</v>
      </c>
      <c r="S51" s="534">
        <v>1</v>
      </c>
      <c r="T51" s="592">
        <v>1</v>
      </c>
      <c r="U51" s="571">
        <v>1</v>
      </c>
    </row>
    <row r="52" spans="1:21" ht="14.4" customHeight="1" x14ac:dyDescent="0.3">
      <c r="A52" s="507">
        <v>35</v>
      </c>
      <c r="B52" s="508" t="s">
        <v>650</v>
      </c>
      <c r="C52" s="508" t="s">
        <v>652</v>
      </c>
      <c r="D52" s="590" t="s">
        <v>923</v>
      </c>
      <c r="E52" s="591" t="s">
        <v>661</v>
      </c>
      <c r="F52" s="508" t="s">
        <v>651</v>
      </c>
      <c r="G52" s="508" t="s">
        <v>798</v>
      </c>
      <c r="H52" s="508" t="s">
        <v>544</v>
      </c>
      <c r="I52" s="508" t="s">
        <v>799</v>
      </c>
      <c r="J52" s="508" t="s">
        <v>800</v>
      </c>
      <c r="K52" s="508" t="s">
        <v>801</v>
      </c>
      <c r="L52" s="509">
        <v>61.97</v>
      </c>
      <c r="M52" s="509">
        <v>61.97</v>
      </c>
      <c r="N52" s="508">
        <v>1</v>
      </c>
      <c r="O52" s="592">
        <v>1</v>
      </c>
      <c r="P52" s="509">
        <v>61.97</v>
      </c>
      <c r="Q52" s="534">
        <v>1</v>
      </c>
      <c r="R52" s="508">
        <v>1</v>
      </c>
      <c r="S52" s="534">
        <v>1</v>
      </c>
      <c r="T52" s="592">
        <v>1</v>
      </c>
      <c r="U52" s="571">
        <v>1</v>
      </c>
    </row>
    <row r="53" spans="1:21" ht="14.4" customHeight="1" x14ac:dyDescent="0.3">
      <c r="A53" s="507">
        <v>35</v>
      </c>
      <c r="B53" s="508" t="s">
        <v>650</v>
      </c>
      <c r="C53" s="508" t="s">
        <v>652</v>
      </c>
      <c r="D53" s="590" t="s">
        <v>923</v>
      </c>
      <c r="E53" s="591" t="s">
        <v>661</v>
      </c>
      <c r="F53" s="508" t="s">
        <v>651</v>
      </c>
      <c r="G53" s="508" t="s">
        <v>802</v>
      </c>
      <c r="H53" s="508" t="s">
        <v>544</v>
      </c>
      <c r="I53" s="508" t="s">
        <v>803</v>
      </c>
      <c r="J53" s="508" t="s">
        <v>804</v>
      </c>
      <c r="K53" s="508" t="s">
        <v>805</v>
      </c>
      <c r="L53" s="509">
        <v>77.13</v>
      </c>
      <c r="M53" s="509">
        <v>154.26</v>
      </c>
      <c r="N53" s="508">
        <v>2</v>
      </c>
      <c r="O53" s="592">
        <v>1</v>
      </c>
      <c r="P53" s="509">
        <v>154.26</v>
      </c>
      <c r="Q53" s="534">
        <v>1</v>
      </c>
      <c r="R53" s="508">
        <v>2</v>
      </c>
      <c r="S53" s="534">
        <v>1</v>
      </c>
      <c r="T53" s="592">
        <v>1</v>
      </c>
      <c r="U53" s="571">
        <v>1</v>
      </c>
    </row>
    <row r="54" spans="1:21" ht="14.4" customHeight="1" x14ac:dyDescent="0.3">
      <c r="A54" s="507">
        <v>35</v>
      </c>
      <c r="B54" s="508" t="s">
        <v>650</v>
      </c>
      <c r="C54" s="508" t="s">
        <v>652</v>
      </c>
      <c r="D54" s="590" t="s">
        <v>923</v>
      </c>
      <c r="E54" s="591" t="s">
        <v>661</v>
      </c>
      <c r="F54" s="508" t="s">
        <v>651</v>
      </c>
      <c r="G54" s="508" t="s">
        <v>722</v>
      </c>
      <c r="H54" s="508" t="s">
        <v>588</v>
      </c>
      <c r="I54" s="508" t="s">
        <v>806</v>
      </c>
      <c r="J54" s="508" t="s">
        <v>724</v>
      </c>
      <c r="K54" s="508" t="s">
        <v>807</v>
      </c>
      <c r="L54" s="509">
        <v>414.07</v>
      </c>
      <c r="M54" s="509">
        <v>414.07</v>
      </c>
      <c r="N54" s="508">
        <v>1</v>
      </c>
      <c r="O54" s="592">
        <v>1</v>
      </c>
      <c r="P54" s="509"/>
      <c r="Q54" s="534">
        <v>0</v>
      </c>
      <c r="R54" s="508"/>
      <c r="S54" s="534">
        <v>0</v>
      </c>
      <c r="T54" s="592"/>
      <c r="U54" s="571">
        <v>0</v>
      </c>
    </row>
    <row r="55" spans="1:21" ht="14.4" customHeight="1" x14ac:dyDescent="0.3">
      <c r="A55" s="507">
        <v>35</v>
      </c>
      <c r="B55" s="508" t="s">
        <v>650</v>
      </c>
      <c r="C55" s="508" t="s">
        <v>652</v>
      </c>
      <c r="D55" s="590" t="s">
        <v>923</v>
      </c>
      <c r="E55" s="591" t="s">
        <v>660</v>
      </c>
      <c r="F55" s="508" t="s">
        <v>651</v>
      </c>
      <c r="G55" s="508" t="s">
        <v>808</v>
      </c>
      <c r="H55" s="508" t="s">
        <v>544</v>
      </c>
      <c r="I55" s="508" t="s">
        <v>809</v>
      </c>
      <c r="J55" s="508" t="s">
        <v>810</v>
      </c>
      <c r="K55" s="508" t="s">
        <v>811</v>
      </c>
      <c r="L55" s="509">
        <v>57.76</v>
      </c>
      <c r="M55" s="509">
        <v>57.76</v>
      </c>
      <c r="N55" s="508">
        <v>1</v>
      </c>
      <c r="O55" s="592">
        <v>1</v>
      </c>
      <c r="P55" s="509">
        <v>57.76</v>
      </c>
      <c r="Q55" s="534">
        <v>1</v>
      </c>
      <c r="R55" s="508">
        <v>1</v>
      </c>
      <c r="S55" s="534">
        <v>1</v>
      </c>
      <c r="T55" s="592">
        <v>1</v>
      </c>
      <c r="U55" s="571">
        <v>1</v>
      </c>
    </row>
    <row r="56" spans="1:21" ht="14.4" customHeight="1" x14ac:dyDescent="0.3">
      <c r="A56" s="507">
        <v>35</v>
      </c>
      <c r="B56" s="508" t="s">
        <v>650</v>
      </c>
      <c r="C56" s="508" t="s">
        <v>652</v>
      </c>
      <c r="D56" s="590" t="s">
        <v>923</v>
      </c>
      <c r="E56" s="591" t="s">
        <v>660</v>
      </c>
      <c r="F56" s="508" t="s">
        <v>651</v>
      </c>
      <c r="G56" s="508" t="s">
        <v>812</v>
      </c>
      <c r="H56" s="508" t="s">
        <v>588</v>
      </c>
      <c r="I56" s="508" t="s">
        <v>813</v>
      </c>
      <c r="J56" s="508" t="s">
        <v>814</v>
      </c>
      <c r="K56" s="508" t="s">
        <v>815</v>
      </c>
      <c r="L56" s="509">
        <v>70.540000000000006</v>
      </c>
      <c r="M56" s="509">
        <v>352.70000000000005</v>
      </c>
      <c r="N56" s="508">
        <v>5</v>
      </c>
      <c r="O56" s="592">
        <v>4</v>
      </c>
      <c r="P56" s="509">
        <v>282.16000000000003</v>
      </c>
      <c r="Q56" s="534">
        <v>0.79999999999999993</v>
      </c>
      <c r="R56" s="508">
        <v>4</v>
      </c>
      <c r="S56" s="534">
        <v>0.8</v>
      </c>
      <c r="T56" s="592">
        <v>3</v>
      </c>
      <c r="U56" s="571">
        <v>0.75</v>
      </c>
    </row>
    <row r="57" spans="1:21" ht="14.4" customHeight="1" x14ac:dyDescent="0.3">
      <c r="A57" s="507">
        <v>35</v>
      </c>
      <c r="B57" s="508" t="s">
        <v>650</v>
      </c>
      <c r="C57" s="508" t="s">
        <v>652</v>
      </c>
      <c r="D57" s="590" t="s">
        <v>923</v>
      </c>
      <c r="E57" s="591" t="s">
        <v>660</v>
      </c>
      <c r="F57" s="508" t="s">
        <v>651</v>
      </c>
      <c r="G57" s="508" t="s">
        <v>812</v>
      </c>
      <c r="H57" s="508" t="s">
        <v>588</v>
      </c>
      <c r="I57" s="508" t="s">
        <v>816</v>
      </c>
      <c r="J57" s="508" t="s">
        <v>814</v>
      </c>
      <c r="K57" s="508" t="s">
        <v>817</v>
      </c>
      <c r="L57" s="509">
        <v>141.09</v>
      </c>
      <c r="M57" s="509">
        <v>141.09</v>
      </c>
      <c r="N57" s="508">
        <v>1</v>
      </c>
      <c r="O57" s="592">
        <v>1</v>
      </c>
      <c r="P57" s="509">
        <v>141.09</v>
      </c>
      <c r="Q57" s="534">
        <v>1</v>
      </c>
      <c r="R57" s="508">
        <v>1</v>
      </c>
      <c r="S57" s="534">
        <v>1</v>
      </c>
      <c r="T57" s="592">
        <v>1</v>
      </c>
      <c r="U57" s="571">
        <v>1</v>
      </c>
    </row>
    <row r="58" spans="1:21" ht="14.4" customHeight="1" x14ac:dyDescent="0.3">
      <c r="A58" s="507">
        <v>35</v>
      </c>
      <c r="B58" s="508" t="s">
        <v>650</v>
      </c>
      <c r="C58" s="508" t="s">
        <v>652</v>
      </c>
      <c r="D58" s="590" t="s">
        <v>923</v>
      </c>
      <c r="E58" s="591" t="s">
        <v>660</v>
      </c>
      <c r="F58" s="508" t="s">
        <v>651</v>
      </c>
      <c r="G58" s="508" t="s">
        <v>818</v>
      </c>
      <c r="H58" s="508" t="s">
        <v>588</v>
      </c>
      <c r="I58" s="508" t="s">
        <v>819</v>
      </c>
      <c r="J58" s="508" t="s">
        <v>820</v>
      </c>
      <c r="K58" s="508" t="s">
        <v>821</v>
      </c>
      <c r="L58" s="509">
        <v>69.16</v>
      </c>
      <c r="M58" s="509">
        <v>69.16</v>
      </c>
      <c r="N58" s="508">
        <v>1</v>
      </c>
      <c r="O58" s="592">
        <v>1</v>
      </c>
      <c r="P58" s="509">
        <v>69.16</v>
      </c>
      <c r="Q58" s="534">
        <v>1</v>
      </c>
      <c r="R58" s="508">
        <v>1</v>
      </c>
      <c r="S58" s="534">
        <v>1</v>
      </c>
      <c r="T58" s="592">
        <v>1</v>
      </c>
      <c r="U58" s="571">
        <v>1</v>
      </c>
    </row>
    <row r="59" spans="1:21" ht="14.4" customHeight="1" x14ac:dyDescent="0.3">
      <c r="A59" s="507">
        <v>35</v>
      </c>
      <c r="B59" s="508" t="s">
        <v>650</v>
      </c>
      <c r="C59" s="508" t="s">
        <v>652</v>
      </c>
      <c r="D59" s="590" t="s">
        <v>923</v>
      </c>
      <c r="E59" s="591" t="s">
        <v>660</v>
      </c>
      <c r="F59" s="508" t="s">
        <v>651</v>
      </c>
      <c r="G59" s="508" t="s">
        <v>818</v>
      </c>
      <c r="H59" s="508" t="s">
        <v>588</v>
      </c>
      <c r="I59" s="508" t="s">
        <v>822</v>
      </c>
      <c r="J59" s="508" t="s">
        <v>820</v>
      </c>
      <c r="K59" s="508" t="s">
        <v>823</v>
      </c>
      <c r="L59" s="509">
        <v>207.45</v>
      </c>
      <c r="M59" s="509">
        <v>414.9</v>
      </c>
      <c r="N59" s="508">
        <v>2</v>
      </c>
      <c r="O59" s="592">
        <v>2</v>
      </c>
      <c r="P59" s="509">
        <v>414.9</v>
      </c>
      <c r="Q59" s="534">
        <v>1</v>
      </c>
      <c r="R59" s="508">
        <v>2</v>
      </c>
      <c r="S59" s="534">
        <v>1</v>
      </c>
      <c r="T59" s="592">
        <v>2</v>
      </c>
      <c r="U59" s="571">
        <v>1</v>
      </c>
    </row>
    <row r="60" spans="1:21" ht="14.4" customHeight="1" x14ac:dyDescent="0.3">
      <c r="A60" s="507">
        <v>35</v>
      </c>
      <c r="B60" s="508" t="s">
        <v>650</v>
      </c>
      <c r="C60" s="508" t="s">
        <v>652</v>
      </c>
      <c r="D60" s="590" t="s">
        <v>923</v>
      </c>
      <c r="E60" s="591" t="s">
        <v>660</v>
      </c>
      <c r="F60" s="508" t="s">
        <v>651</v>
      </c>
      <c r="G60" s="508" t="s">
        <v>824</v>
      </c>
      <c r="H60" s="508" t="s">
        <v>544</v>
      </c>
      <c r="I60" s="508" t="s">
        <v>825</v>
      </c>
      <c r="J60" s="508" t="s">
        <v>826</v>
      </c>
      <c r="K60" s="508" t="s">
        <v>827</v>
      </c>
      <c r="L60" s="509">
        <v>72.64</v>
      </c>
      <c r="M60" s="509">
        <v>72.64</v>
      </c>
      <c r="N60" s="508">
        <v>1</v>
      </c>
      <c r="O60" s="592">
        <v>0.5</v>
      </c>
      <c r="P60" s="509">
        <v>72.64</v>
      </c>
      <c r="Q60" s="534">
        <v>1</v>
      </c>
      <c r="R60" s="508">
        <v>1</v>
      </c>
      <c r="S60" s="534">
        <v>1</v>
      </c>
      <c r="T60" s="592">
        <v>0.5</v>
      </c>
      <c r="U60" s="571">
        <v>1</v>
      </c>
    </row>
    <row r="61" spans="1:21" ht="14.4" customHeight="1" x14ac:dyDescent="0.3">
      <c r="A61" s="507">
        <v>35</v>
      </c>
      <c r="B61" s="508" t="s">
        <v>650</v>
      </c>
      <c r="C61" s="508" t="s">
        <v>652</v>
      </c>
      <c r="D61" s="590" t="s">
        <v>923</v>
      </c>
      <c r="E61" s="591" t="s">
        <v>660</v>
      </c>
      <c r="F61" s="508" t="s">
        <v>651</v>
      </c>
      <c r="G61" s="508" t="s">
        <v>682</v>
      </c>
      <c r="H61" s="508" t="s">
        <v>544</v>
      </c>
      <c r="I61" s="508" t="s">
        <v>686</v>
      </c>
      <c r="J61" s="508" t="s">
        <v>684</v>
      </c>
      <c r="K61" s="508" t="s">
        <v>685</v>
      </c>
      <c r="L61" s="509">
        <v>182.22</v>
      </c>
      <c r="M61" s="509">
        <v>182.22</v>
      </c>
      <c r="N61" s="508">
        <v>1</v>
      </c>
      <c r="O61" s="592">
        <v>0.5</v>
      </c>
      <c r="P61" s="509">
        <v>182.22</v>
      </c>
      <c r="Q61" s="534">
        <v>1</v>
      </c>
      <c r="R61" s="508">
        <v>1</v>
      </c>
      <c r="S61" s="534">
        <v>1</v>
      </c>
      <c r="T61" s="592">
        <v>0.5</v>
      </c>
      <c r="U61" s="571">
        <v>1</v>
      </c>
    </row>
    <row r="62" spans="1:21" ht="14.4" customHeight="1" x14ac:dyDescent="0.3">
      <c r="A62" s="507">
        <v>35</v>
      </c>
      <c r="B62" s="508" t="s">
        <v>650</v>
      </c>
      <c r="C62" s="508" t="s">
        <v>652</v>
      </c>
      <c r="D62" s="590" t="s">
        <v>923</v>
      </c>
      <c r="E62" s="591" t="s">
        <v>660</v>
      </c>
      <c r="F62" s="508" t="s">
        <v>651</v>
      </c>
      <c r="G62" s="508" t="s">
        <v>828</v>
      </c>
      <c r="H62" s="508" t="s">
        <v>544</v>
      </c>
      <c r="I62" s="508" t="s">
        <v>829</v>
      </c>
      <c r="J62" s="508" t="s">
        <v>830</v>
      </c>
      <c r="K62" s="508" t="s">
        <v>831</v>
      </c>
      <c r="L62" s="509">
        <v>159.16999999999999</v>
      </c>
      <c r="M62" s="509">
        <v>159.16999999999999</v>
      </c>
      <c r="N62" s="508">
        <v>1</v>
      </c>
      <c r="O62" s="592">
        <v>1</v>
      </c>
      <c r="P62" s="509">
        <v>159.16999999999999</v>
      </c>
      <c r="Q62" s="534">
        <v>1</v>
      </c>
      <c r="R62" s="508">
        <v>1</v>
      </c>
      <c r="S62" s="534">
        <v>1</v>
      </c>
      <c r="T62" s="592">
        <v>1</v>
      </c>
      <c r="U62" s="571">
        <v>1</v>
      </c>
    </row>
    <row r="63" spans="1:21" ht="14.4" customHeight="1" x14ac:dyDescent="0.3">
      <c r="A63" s="507">
        <v>35</v>
      </c>
      <c r="B63" s="508" t="s">
        <v>650</v>
      </c>
      <c r="C63" s="508" t="s">
        <v>652</v>
      </c>
      <c r="D63" s="590" t="s">
        <v>923</v>
      </c>
      <c r="E63" s="591" t="s">
        <v>660</v>
      </c>
      <c r="F63" s="508" t="s">
        <v>651</v>
      </c>
      <c r="G63" s="508" t="s">
        <v>832</v>
      </c>
      <c r="H63" s="508" t="s">
        <v>544</v>
      </c>
      <c r="I63" s="508" t="s">
        <v>833</v>
      </c>
      <c r="J63" s="508" t="s">
        <v>834</v>
      </c>
      <c r="K63" s="508" t="s">
        <v>835</v>
      </c>
      <c r="L63" s="509">
        <v>0</v>
      </c>
      <c r="M63" s="509">
        <v>0</v>
      </c>
      <c r="N63" s="508">
        <v>1</v>
      </c>
      <c r="O63" s="592">
        <v>1</v>
      </c>
      <c r="P63" s="509"/>
      <c r="Q63" s="534"/>
      <c r="R63" s="508"/>
      <c r="S63" s="534">
        <v>0</v>
      </c>
      <c r="T63" s="592"/>
      <c r="U63" s="571">
        <v>0</v>
      </c>
    </row>
    <row r="64" spans="1:21" ht="14.4" customHeight="1" x14ac:dyDescent="0.3">
      <c r="A64" s="507">
        <v>35</v>
      </c>
      <c r="B64" s="508" t="s">
        <v>650</v>
      </c>
      <c r="C64" s="508" t="s">
        <v>652</v>
      </c>
      <c r="D64" s="590" t="s">
        <v>923</v>
      </c>
      <c r="E64" s="591" t="s">
        <v>660</v>
      </c>
      <c r="F64" s="508" t="s">
        <v>651</v>
      </c>
      <c r="G64" s="508" t="s">
        <v>734</v>
      </c>
      <c r="H64" s="508" t="s">
        <v>544</v>
      </c>
      <c r="I64" s="508" t="s">
        <v>836</v>
      </c>
      <c r="J64" s="508" t="s">
        <v>736</v>
      </c>
      <c r="K64" s="508" t="s">
        <v>737</v>
      </c>
      <c r="L64" s="509">
        <v>0</v>
      </c>
      <c r="M64" s="509">
        <v>0</v>
      </c>
      <c r="N64" s="508">
        <v>3</v>
      </c>
      <c r="O64" s="592">
        <v>1.5</v>
      </c>
      <c r="P64" s="509">
        <v>0</v>
      </c>
      <c r="Q64" s="534"/>
      <c r="R64" s="508">
        <v>3</v>
      </c>
      <c r="S64" s="534">
        <v>1</v>
      </c>
      <c r="T64" s="592">
        <v>1.5</v>
      </c>
      <c r="U64" s="571">
        <v>1</v>
      </c>
    </row>
    <row r="65" spans="1:21" ht="14.4" customHeight="1" x14ac:dyDescent="0.3">
      <c r="A65" s="507">
        <v>35</v>
      </c>
      <c r="B65" s="508" t="s">
        <v>650</v>
      </c>
      <c r="C65" s="508" t="s">
        <v>652</v>
      </c>
      <c r="D65" s="590" t="s">
        <v>923</v>
      </c>
      <c r="E65" s="591" t="s">
        <v>660</v>
      </c>
      <c r="F65" s="508" t="s">
        <v>651</v>
      </c>
      <c r="G65" s="508" t="s">
        <v>837</v>
      </c>
      <c r="H65" s="508" t="s">
        <v>544</v>
      </c>
      <c r="I65" s="508" t="s">
        <v>838</v>
      </c>
      <c r="J65" s="508" t="s">
        <v>621</v>
      </c>
      <c r="K65" s="508" t="s">
        <v>839</v>
      </c>
      <c r="L65" s="509">
        <v>107.27</v>
      </c>
      <c r="M65" s="509">
        <v>107.27</v>
      </c>
      <c r="N65" s="508">
        <v>1</v>
      </c>
      <c r="O65" s="592">
        <v>1</v>
      </c>
      <c r="P65" s="509">
        <v>107.27</v>
      </c>
      <c r="Q65" s="534">
        <v>1</v>
      </c>
      <c r="R65" s="508">
        <v>1</v>
      </c>
      <c r="S65" s="534">
        <v>1</v>
      </c>
      <c r="T65" s="592">
        <v>1</v>
      </c>
      <c r="U65" s="571">
        <v>1</v>
      </c>
    </row>
    <row r="66" spans="1:21" ht="14.4" customHeight="1" x14ac:dyDescent="0.3">
      <c r="A66" s="507">
        <v>35</v>
      </c>
      <c r="B66" s="508" t="s">
        <v>650</v>
      </c>
      <c r="C66" s="508" t="s">
        <v>652</v>
      </c>
      <c r="D66" s="590" t="s">
        <v>923</v>
      </c>
      <c r="E66" s="591" t="s">
        <v>660</v>
      </c>
      <c r="F66" s="508" t="s">
        <v>651</v>
      </c>
      <c r="G66" s="508" t="s">
        <v>840</v>
      </c>
      <c r="H66" s="508" t="s">
        <v>544</v>
      </c>
      <c r="I66" s="508" t="s">
        <v>841</v>
      </c>
      <c r="J66" s="508" t="s">
        <v>842</v>
      </c>
      <c r="K66" s="508" t="s">
        <v>843</v>
      </c>
      <c r="L66" s="509">
        <v>38.47</v>
      </c>
      <c r="M66" s="509">
        <v>38.47</v>
      </c>
      <c r="N66" s="508">
        <v>1</v>
      </c>
      <c r="O66" s="592">
        <v>1</v>
      </c>
      <c r="P66" s="509">
        <v>38.47</v>
      </c>
      <c r="Q66" s="534">
        <v>1</v>
      </c>
      <c r="R66" s="508">
        <v>1</v>
      </c>
      <c r="S66" s="534">
        <v>1</v>
      </c>
      <c r="T66" s="592">
        <v>1</v>
      </c>
      <c r="U66" s="571">
        <v>1</v>
      </c>
    </row>
    <row r="67" spans="1:21" ht="14.4" customHeight="1" x14ac:dyDescent="0.3">
      <c r="A67" s="507">
        <v>35</v>
      </c>
      <c r="B67" s="508" t="s">
        <v>650</v>
      </c>
      <c r="C67" s="508" t="s">
        <v>652</v>
      </c>
      <c r="D67" s="590" t="s">
        <v>923</v>
      </c>
      <c r="E67" s="591" t="s">
        <v>660</v>
      </c>
      <c r="F67" s="508" t="s">
        <v>651</v>
      </c>
      <c r="G67" s="508" t="s">
        <v>687</v>
      </c>
      <c r="H67" s="508" t="s">
        <v>544</v>
      </c>
      <c r="I67" s="508" t="s">
        <v>741</v>
      </c>
      <c r="J67" s="508" t="s">
        <v>742</v>
      </c>
      <c r="K67" s="508" t="s">
        <v>743</v>
      </c>
      <c r="L67" s="509">
        <v>48.09</v>
      </c>
      <c r="M67" s="509">
        <v>48.09</v>
      </c>
      <c r="N67" s="508">
        <v>1</v>
      </c>
      <c r="O67" s="592">
        <v>1</v>
      </c>
      <c r="P67" s="509">
        <v>48.09</v>
      </c>
      <c r="Q67" s="534">
        <v>1</v>
      </c>
      <c r="R67" s="508">
        <v>1</v>
      </c>
      <c r="S67" s="534">
        <v>1</v>
      </c>
      <c r="T67" s="592">
        <v>1</v>
      </c>
      <c r="U67" s="571">
        <v>1</v>
      </c>
    </row>
    <row r="68" spans="1:21" ht="14.4" customHeight="1" x14ac:dyDescent="0.3">
      <c r="A68" s="507">
        <v>35</v>
      </c>
      <c r="B68" s="508" t="s">
        <v>650</v>
      </c>
      <c r="C68" s="508" t="s">
        <v>652</v>
      </c>
      <c r="D68" s="590" t="s">
        <v>923</v>
      </c>
      <c r="E68" s="591" t="s">
        <v>660</v>
      </c>
      <c r="F68" s="508" t="s">
        <v>651</v>
      </c>
      <c r="G68" s="508" t="s">
        <v>687</v>
      </c>
      <c r="H68" s="508" t="s">
        <v>544</v>
      </c>
      <c r="I68" s="508" t="s">
        <v>744</v>
      </c>
      <c r="J68" s="508" t="s">
        <v>742</v>
      </c>
      <c r="K68" s="508" t="s">
        <v>745</v>
      </c>
      <c r="L68" s="509">
        <v>64.36</v>
      </c>
      <c r="M68" s="509">
        <v>64.36</v>
      </c>
      <c r="N68" s="508">
        <v>1</v>
      </c>
      <c r="O68" s="592">
        <v>1</v>
      </c>
      <c r="P68" s="509">
        <v>64.36</v>
      </c>
      <c r="Q68" s="534">
        <v>1</v>
      </c>
      <c r="R68" s="508">
        <v>1</v>
      </c>
      <c r="S68" s="534">
        <v>1</v>
      </c>
      <c r="T68" s="592">
        <v>1</v>
      </c>
      <c r="U68" s="571">
        <v>1</v>
      </c>
    </row>
    <row r="69" spans="1:21" ht="14.4" customHeight="1" x14ac:dyDescent="0.3">
      <c r="A69" s="507">
        <v>35</v>
      </c>
      <c r="B69" s="508" t="s">
        <v>650</v>
      </c>
      <c r="C69" s="508" t="s">
        <v>652</v>
      </c>
      <c r="D69" s="590" t="s">
        <v>923</v>
      </c>
      <c r="E69" s="591" t="s">
        <v>660</v>
      </c>
      <c r="F69" s="508" t="s">
        <v>651</v>
      </c>
      <c r="G69" s="508" t="s">
        <v>687</v>
      </c>
      <c r="H69" s="508" t="s">
        <v>544</v>
      </c>
      <c r="I69" s="508" t="s">
        <v>688</v>
      </c>
      <c r="J69" s="508" t="s">
        <v>689</v>
      </c>
      <c r="K69" s="508" t="s">
        <v>690</v>
      </c>
      <c r="L69" s="509">
        <v>89.91</v>
      </c>
      <c r="M69" s="509">
        <v>89.91</v>
      </c>
      <c r="N69" s="508">
        <v>1</v>
      </c>
      <c r="O69" s="592">
        <v>0.5</v>
      </c>
      <c r="P69" s="509">
        <v>89.91</v>
      </c>
      <c r="Q69" s="534">
        <v>1</v>
      </c>
      <c r="R69" s="508">
        <v>1</v>
      </c>
      <c r="S69" s="534">
        <v>1</v>
      </c>
      <c r="T69" s="592">
        <v>0.5</v>
      </c>
      <c r="U69" s="571">
        <v>1</v>
      </c>
    </row>
    <row r="70" spans="1:21" ht="14.4" customHeight="1" x14ac:dyDescent="0.3">
      <c r="A70" s="507">
        <v>35</v>
      </c>
      <c r="B70" s="508" t="s">
        <v>650</v>
      </c>
      <c r="C70" s="508" t="s">
        <v>652</v>
      </c>
      <c r="D70" s="590" t="s">
        <v>923</v>
      </c>
      <c r="E70" s="591" t="s">
        <v>660</v>
      </c>
      <c r="F70" s="508" t="s">
        <v>651</v>
      </c>
      <c r="G70" s="508" t="s">
        <v>844</v>
      </c>
      <c r="H70" s="508" t="s">
        <v>544</v>
      </c>
      <c r="I70" s="508" t="s">
        <v>845</v>
      </c>
      <c r="J70" s="508" t="s">
        <v>846</v>
      </c>
      <c r="K70" s="508" t="s">
        <v>847</v>
      </c>
      <c r="L70" s="509">
        <v>27.28</v>
      </c>
      <c r="M70" s="509">
        <v>27.28</v>
      </c>
      <c r="N70" s="508">
        <v>1</v>
      </c>
      <c r="O70" s="592">
        <v>0.5</v>
      </c>
      <c r="P70" s="509">
        <v>27.28</v>
      </c>
      <c r="Q70" s="534">
        <v>1</v>
      </c>
      <c r="R70" s="508">
        <v>1</v>
      </c>
      <c r="S70" s="534">
        <v>1</v>
      </c>
      <c r="T70" s="592">
        <v>0.5</v>
      </c>
      <c r="U70" s="571">
        <v>1</v>
      </c>
    </row>
    <row r="71" spans="1:21" ht="14.4" customHeight="1" x14ac:dyDescent="0.3">
      <c r="A71" s="507">
        <v>35</v>
      </c>
      <c r="B71" s="508" t="s">
        <v>650</v>
      </c>
      <c r="C71" s="508" t="s">
        <v>652</v>
      </c>
      <c r="D71" s="590" t="s">
        <v>923</v>
      </c>
      <c r="E71" s="591" t="s">
        <v>660</v>
      </c>
      <c r="F71" s="508" t="s">
        <v>651</v>
      </c>
      <c r="G71" s="508" t="s">
        <v>848</v>
      </c>
      <c r="H71" s="508" t="s">
        <v>544</v>
      </c>
      <c r="I71" s="508" t="s">
        <v>849</v>
      </c>
      <c r="J71" s="508" t="s">
        <v>850</v>
      </c>
      <c r="K71" s="508" t="s">
        <v>851</v>
      </c>
      <c r="L71" s="509">
        <v>73.989999999999995</v>
      </c>
      <c r="M71" s="509">
        <v>295.95999999999998</v>
      </c>
      <c r="N71" s="508">
        <v>4</v>
      </c>
      <c r="O71" s="592">
        <v>2.5</v>
      </c>
      <c r="P71" s="509">
        <v>295.95999999999998</v>
      </c>
      <c r="Q71" s="534">
        <v>1</v>
      </c>
      <c r="R71" s="508">
        <v>4</v>
      </c>
      <c r="S71" s="534">
        <v>1</v>
      </c>
      <c r="T71" s="592">
        <v>2.5</v>
      </c>
      <c r="U71" s="571">
        <v>1</v>
      </c>
    </row>
    <row r="72" spans="1:21" ht="14.4" customHeight="1" x14ac:dyDescent="0.3">
      <c r="A72" s="507">
        <v>35</v>
      </c>
      <c r="B72" s="508" t="s">
        <v>650</v>
      </c>
      <c r="C72" s="508" t="s">
        <v>652</v>
      </c>
      <c r="D72" s="590" t="s">
        <v>923</v>
      </c>
      <c r="E72" s="591" t="s">
        <v>660</v>
      </c>
      <c r="F72" s="508" t="s">
        <v>651</v>
      </c>
      <c r="G72" s="508" t="s">
        <v>852</v>
      </c>
      <c r="H72" s="508" t="s">
        <v>544</v>
      </c>
      <c r="I72" s="508" t="s">
        <v>853</v>
      </c>
      <c r="J72" s="508" t="s">
        <v>854</v>
      </c>
      <c r="K72" s="508" t="s">
        <v>729</v>
      </c>
      <c r="L72" s="509">
        <v>61.97</v>
      </c>
      <c r="M72" s="509">
        <v>61.97</v>
      </c>
      <c r="N72" s="508">
        <v>1</v>
      </c>
      <c r="O72" s="592">
        <v>1</v>
      </c>
      <c r="P72" s="509"/>
      <c r="Q72" s="534">
        <v>0</v>
      </c>
      <c r="R72" s="508"/>
      <c r="S72" s="534">
        <v>0</v>
      </c>
      <c r="T72" s="592"/>
      <c r="U72" s="571">
        <v>0</v>
      </c>
    </row>
    <row r="73" spans="1:21" ht="14.4" customHeight="1" x14ac:dyDescent="0.3">
      <c r="A73" s="507">
        <v>35</v>
      </c>
      <c r="B73" s="508" t="s">
        <v>650</v>
      </c>
      <c r="C73" s="508" t="s">
        <v>652</v>
      </c>
      <c r="D73" s="590" t="s">
        <v>923</v>
      </c>
      <c r="E73" s="591" t="s">
        <v>660</v>
      </c>
      <c r="F73" s="508" t="s">
        <v>651</v>
      </c>
      <c r="G73" s="508" t="s">
        <v>855</v>
      </c>
      <c r="H73" s="508" t="s">
        <v>544</v>
      </c>
      <c r="I73" s="508" t="s">
        <v>856</v>
      </c>
      <c r="J73" s="508" t="s">
        <v>857</v>
      </c>
      <c r="K73" s="508" t="s">
        <v>858</v>
      </c>
      <c r="L73" s="509">
        <v>126.59</v>
      </c>
      <c r="M73" s="509">
        <v>126.59</v>
      </c>
      <c r="N73" s="508">
        <v>1</v>
      </c>
      <c r="O73" s="592">
        <v>0.5</v>
      </c>
      <c r="P73" s="509">
        <v>126.59</v>
      </c>
      <c r="Q73" s="534">
        <v>1</v>
      </c>
      <c r="R73" s="508">
        <v>1</v>
      </c>
      <c r="S73" s="534">
        <v>1</v>
      </c>
      <c r="T73" s="592">
        <v>0.5</v>
      </c>
      <c r="U73" s="571">
        <v>1</v>
      </c>
    </row>
    <row r="74" spans="1:21" ht="14.4" customHeight="1" x14ac:dyDescent="0.3">
      <c r="A74" s="507">
        <v>35</v>
      </c>
      <c r="B74" s="508" t="s">
        <v>650</v>
      </c>
      <c r="C74" s="508" t="s">
        <v>652</v>
      </c>
      <c r="D74" s="590" t="s">
        <v>923</v>
      </c>
      <c r="E74" s="591" t="s">
        <v>660</v>
      </c>
      <c r="F74" s="508" t="s">
        <v>651</v>
      </c>
      <c r="G74" s="508" t="s">
        <v>859</v>
      </c>
      <c r="H74" s="508" t="s">
        <v>544</v>
      </c>
      <c r="I74" s="508" t="s">
        <v>860</v>
      </c>
      <c r="J74" s="508" t="s">
        <v>861</v>
      </c>
      <c r="K74" s="508" t="s">
        <v>862</v>
      </c>
      <c r="L74" s="509">
        <v>0</v>
      </c>
      <c r="M74" s="509">
        <v>0</v>
      </c>
      <c r="N74" s="508">
        <v>1</v>
      </c>
      <c r="O74" s="592">
        <v>1</v>
      </c>
      <c r="P74" s="509">
        <v>0</v>
      </c>
      <c r="Q74" s="534"/>
      <c r="R74" s="508">
        <v>1</v>
      </c>
      <c r="S74" s="534">
        <v>1</v>
      </c>
      <c r="T74" s="592">
        <v>1</v>
      </c>
      <c r="U74" s="571">
        <v>1</v>
      </c>
    </row>
    <row r="75" spans="1:21" ht="14.4" customHeight="1" x14ac:dyDescent="0.3">
      <c r="A75" s="507">
        <v>35</v>
      </c>
      <c r="B75" s="508" t="s">
        <v>650</v>
      </c>
      <c r="C75" s="508" t="s">
        <v>652</v>
      </c>
      <c r="D75" s="590" t="s">
        <v>923</v>
      </c>
      <c r="E75" s="591" t="s">
        <v>660</v>
      </c>
      <c r="F75" s="508" t="s">
        <v>651</v>
      </c>
      <c r="G75" s="508" t="s">
        <v>859</v>
      </c>
      <c r="H75" s="508" t="s">
        <v>544</v>
      </c>
      <c r="I75" s="508" t="s">
        <v>863</v>
      </c>
      <c r="J75" s="508" t="s">
        <v>861</v>
      </c>
      <c r="K75" s="508" t="s">
        <v>864</v>
      </c>
      <c r="L75" s="509">
        <v>58.62</v>
      </c>
      <c r="M75" s="509">
        <v>117.24</v>
      </c>
      <c r="N75" s="508">
        <v>2</v>
      </c>
      <c r="O75" s="592">
        <v>1.5</v>
      </c>
      <c r="P75" s="509">
        <v>58.62</v>
      </c>
      <c r="Q75" s="534">
        <v>0.5</v>
      </c>
      <c r="R75" s="508">
        <v>1</v>
      </c>
      <c r="S75" s="534">
        <v>0.5</v>
      </c>
      <c r="T75" s="592">
        <v>0.5</v>
      </c>
      <c r="U75" s="571">
        <v>0.33333333333333331</v>
      </c>
    </row>
    <row r="76" spans="1:21" ht="14.4" customHeight="1" x14ac:dyDescent="0.3">
      <c r="A76" s="507">
        <v>35</v>
      </c>
      <c r="B76" s="508" t="s">
        <v>650</v>
      </c>
      <c r="C76" s="508" t="s">
        <v>652</v>
      </c>
      <c r="D76" s="590" t="s">
        <v>923</v>
      </c>
      <c r="E76" s="591" t="s">
        <v>660</v>
      </c>
      <c r="F76" s="508" t="s">
        <v>651</v>
      </c>
      <c r="G76" s="508" t="s">
        <v>865</v>
      </c>
      <c r="H76" s="508" t="s">
        <v>588</v>
      </c>
      <c r="I76" s="508" t="s">
        <v>866</v>
      </c>
      <c r="J76" s="508" t="s">
        <v>867</v>
      </c>
      <c r="K76" s="508" t="s">
        <v>868</v>
      </c>
      <c r="L76" s="509">
        <v>69.16</v>
      </c>
      <c r="M76" s="509">
        <v>69.16</v>
      </c>
      <c r="N76" s="508">
        <v>1</v>
      </c>
      <c r="O76" s="592">
        <v>1</v>
      </c>
      <c r="P76" s="509">
        <v>69.16</v>
      </c>
      <c r="Q76" s="534">
        <v>1</v>
      </c>
      <c r="R76" s="508">
        <v>1</v>
      </c>
      <c r="S76" s="534">
        <v>1</v>
      </c>
      <c r="T76" s="592">
        <v>1</v>
      </c>
      <c r="U76" s="571">
        <v>1</v>
      </c>
    </row>
    <row r="77" spans="1:21" ht="14.4" customHeight="1" x14ac:dyDescent="0.3">
      <c r="A77" s="507">
        <v>35</v>
      </c>
      <c r="B77" s="508" t="s">
        <v>650</v>
      </c>
      <c r="C77" s="508" t="s">
        <v>652</v>
      </c>
      <c r="D77" s="590" t="s">
        <v>923</v>
      </c>
      <c r="E77" s="591" t="s">
        <v>660</v>
      </c>
      <c r="F77" s="508" t="s">
        <v>651</v>
      </c>
      <c r="G77" s="508" t="s">
        <v>865</v>
      </c>
      <c r="H77" s="508" t="s">
        <v>588</v>
      </c>
      <c r="I77" s="508" t="s">
        <v>866</v>
      </c>
      <c r="J77" s="508" t="s">
        <v>867</v>
      </c>
      <c r="K77" s="508" t="s">
        <v>868</v>
      </c>
      <c r="L77" s="509">
        <v>58.77</v>
      </c>
      <c r="M77" s="509">
        <v>58.77</v>
      </c>
      <c r="N77" s="508">
        <v>1</v>
      </c>
      <c r="O77" s="592">
        <v>1</v>
      </c>
      <c r="P77" s="509"/>
      <c r="Q77" s="534">
        <v>0</v>
      </c>
      <c r="R77" s="508"/>
      <c r="S77" s="534">
        <v>0</v>
      </c>
      <c r="T77" s="592"/>
      <c r="U77" s="571">
        <v>0</v>
      </c>
    </row>
    <row r="78" spans="1:21" ht="14.4" customHeight="1" x14ac:dyDescent="0.3">
      <c r="A78" s="507">
        <v>35</v>
      </c>
      <c r="B78" s="508" t="s">
        <v>650</v>
      </c>
      <c r="C78" s="508" t="s">
        <v>652</v>
      </c>
      <c r="D78" s="590" t="s">
        <v>923</v>
      </c>
      <c r="E78" s="591" t="s">
        <v>660</v>
      </c>
      <c r="F78" s="508" t="s">
        <v>651</v>
      </c>
      <c r="G78" s="508" t="s">
        <v>777</v>
      </c>
      <c r="H78" s="508" t="s">
        <v>544</v>
      </c>
      <c r="I78" s="508" t="s">
        <v>778</v>
      </c>
      <c r="J78" s="508" t="s">
        <v>779</v>
      </c>
      <c r="K78" s="508" t="s">
        <v>780</v>
      </c>
      <c r="L78" s="509">
        <v>88.1</v>
      </c>
      <c r="M78" s="509">
        <v>88.1</v>
      </c>
      <c r="N78" s="508">
        <v>1</v>
      </c>
      <c r="O78" s="592">
        <v>1</v>
      </c>
      <c r="P78" s="509">
        <v>88.1</v>
      </c>
      <c r="Q78" s="534">
        <v>1</v>
      </c>
      <c r="R78" s="508">
        <v>1</v>
      </c>
      <c r="S78" s="534">
        <v>1</v>
      </c>
      <c r="T78" s="592">
        <v>1</v>
      </c>
      <c r="U78" s="571">
        <v>1</v>
      </c>
    </row>
    <row r="79" spans="1:21" ht="14.4" customHeight="1" x14ac:dyDescent="0.3">
      <c r="A79" s="507">
        <v>35</v>
      </c>
      <c r="B79" s="508" t="s">
        <v>650</v>
      </c>
      <c r="C79" s="508" t="s">
        <v>652</v>
      </c>
      <c r="D79" s="590" t="s">
        <v>923</v>
      </c>
      <c r="E79" s="591" t="s">
        <v>660</v>
      </c>
      <c r="F79" s="508" t="s">
        <v>651</v>
      </c>
      <c r="G79" s="508" t="s">
        <v>869</v>
      </c>
      <c r="H79" s="508" t="s">
        <v>544</v>
      </c>
      <c r="I79" s="508" t="s">
        <v>870</v>
      </c>
      <c r="J79" s="508" t="s">
        <v>871</v>
      </c>
      <c r="K79" s="508" t="s">
        <v>872</v>
      </c>
      <c r="L79" s="509">
        <v>168.9</v>
      </c>
      <c r="M79" s="509">
        <v>337.8</v>
      </c>
      <c r="N79" s="508">
        <v>2</v>
      </c>
      <c r="O79" s="592">
        <v>2</v>
      </c>
      <c r="P79" s="509">
        <v>337.8</v>
      </c>
      <c r="Q79" s="534">
        <v>1</v>
      </c>
      <c r="R79" s="508">
        <v>2</v>
      </c>
      <c r="S79" s="534">
        <v>1</v>
      </c>
      <c r="T79" s="592">
        <v>2</v>
      </c>
      <c r="U79" s="571">
        <v>1</v>
      </c>
    </row>
    <row r="80" spans="1:21" ht="14.4" customHeight="1" x14ac:dyDescent="0.3">
      <c r="A80" s="507">
        <v>35</v>
      </c>
      <c r="B80" s="508" t="s">
        <v>650</v>
      </c>
      <c r="C80" s="508" t="s">
        <v>652</v>
      </c>
      <c r="D80" s="590" t="s">
        <v>923</v>
      </c>
      <c r="E80" s="591" t="s">
        <v>660</v>
      </c>
      <c r="F80" s="508" t="s">
        <v>651</v>
      </c>
      <c r="G80" s="508" t="s">
        <v>781</v>
      </c>
      <c r="H80" s="508" t="s">
        <v>544</v>
      </c>
      <c r="I80" s="508" t="s">
        <v>782</v>
      </c>
      <c r="J80" s="508" t="s">
        <v>783</v>
      </c>
      <c r="K80" s="508" t="s">
        <v>784</v>
      </c>
      <c r="L80" s="509">
        <v>78.33</v>
      </c>
      <c r="M80" s="509">
        <v>78.33</v>
      </c>
      <c r="N80" s="508">
        <v>1</v>
      </c>
      <c r="O80" s="592">
        <v>1</v>
      </c>
      <c r="P80" s="509">
        <v>78.33</v>
      </c>
      <c r="Q80" s="534">
        <v>1</v>
      </c>
      <c r="R80" s="508">
        <v>1</v>
      </c>
      <c r="S80" s="534">
        <v>1</v>
      </c>
      <c r="T80" s="592">
        <v>1</v>
      </c>
      <c r="U80" s="571">
        <v>1</v>
      </c>
    </row>
    <row r="81" spans="1:21" ht="14.4" customHeight="1" x14ac:dyDescent="0.3">
      <c r="A81" s="507">
        <v>35</v>
      </c>
      <c r="B81" s="508" t="s">
        <v>650</v>
      </c>
      <c r="C81" s="508" t="s">
        <v>652</v>
      </c>
      <c r="D81" s="590" t="s">
        <v>923</v>
      </c>
      <c r="E81" s="591" t="s">
        <v>660</v>
      </c>
      <c r="F81" s="508" t="s">
        <v>651</v>
      </c>
      <c r="G81" s="508" t="s">
        <v>785</v>
      </c>
      <c r="H81" s="508" t="s">
        <v>544</v>
      </c>
      <c r="I81" s="508" t="s">
        <v>873</v>
      </c>
      <c r="J81" s="508" t="s">
        <v>874</v>
      </c>
      <c r="K81" s="508" t="s">
        <v>875</v>
      </c>
      <c r="L81" s="509">
        <v>64.5</v>
      </c>
      <c r="M81" s="509">
        <v>64.5</v>
      </c>
      <c r="N81" s="508">
        <v>1</v>
      </c>
      <c r="O81" s="592">
        <v>1</v>
      </c>
      <c r="P81" s="509">
        <v>64.5</v>
      </c>
      <c r="Q81" s="534">
        <v>1</v>
      </c>
      <c r="R81" s="508">
        <v>1</v>
      </c>
      <c r="S81" s="534">
        <v>1</v>
      </c>
      <c r="T81" s="592">
        <v>1</v>
      </c>
      <c r="U81" s="571">
        <v>1</v>
      </c>
    </row>
    <row r="82" spans="1:21" ht="14.4" customHeight="1" x14ac:dyDescent="0.3">
      <c r="A82" s="507">
        <v>35</v>
      </c>
      <c r="B82" s="508" t="s">
        <v>650</v>
      </c>
      <c r="C82" s="508" t="s">
        <v>652</v>
      </c>
      <c r="D82" s="590" t="s">
        <v>923</v>
      </c>
      <c r="E82" s="591" t="s">
        <v>660</v>
      </c>
      <c r="F82" s="508" t="s">
        <v>651</v>
      </c>
      <c r="G82" s="508" t="s">
        <v>789</v>
      </c>
      <c r="H82" s="508" t="s">
        <v>588</v>
      </c>
      <c r="I82" s="508" t="s">
        <v>790</v>
      </c>
      <c r="J82" s="508" t="s">
        <v>791</v>
      </c>
      <c r="K82" s="508" t="s">
        <v>792</v>
      </c>
      <c r="L82" s="509">
        <v>57.6</v>
      </c>
      <c r="M82" s="509">
        <v>57.6</v>
      </c>
      <c r="N82" s="508">
        <v>1</v>
      </c>
      <c r="O82" s="592">
        <v>1</v>
      </c>
      <c r="P82" s="509">
        <v>57.6</v>
      </c>
      <c r="Q82" s="534">
        <v>1</v>
      </c>
      <c r="R82" s="508">
        <v>1</v>
      </c>
      <c r="S82" s="534">
        <v>1</v>
      </c>
      <c r="T82" s="592">
        <v>1</v>
      </c>
      <c r="U82" s="571">
        <v>1</v>
      </c>
    </row>
    <row r="83" spans="1:21" ht="14.4" customHeight="1" x14ac:dyDescent="0.3">
      <c r="A83" s="507">
        <v>35</v>
      </c>
      <c r="B83" s="508" t="s">
        <v>650</v>
      </c>
      <c r="C83" s="508" t="s">
        <v>652</v>
      </c>
      <c r="D83" s="590" t="s">
        <v>923</v>
      </c>
      <c r="E83" s="591" t="s">
        <v>660</v>
      </c>
      <c r="F83" s="508" t="s">
        <v>651</v>
      </c>
      <c r="G83" s="508" t="s">
        <v>789</v>
      </c>
      <c r="H83" s="508" t="s">
        <v>588</v>
      </c>
      <c r="I83" s="508" t="s">
        <v>790</v>
      </c>
      <c r="J83" s="508" t="s">
        <v>791</v>
      </c>
      <c r="K83" s="508" t="s">
        <v>792</v>
      </c>
      <c r="L83" s="509">
        <v>102.93</v>
      </c>
      <c r="M83" s="509">
        <v>205.86</v>
      </c>
      <c r="N83" s="508">
        <v>2</v>
      </c>
      <c r="O83" s="592">
        <v>2</v>
      </c>
      <c r="P83" s="509">
        <v>205.86</v>
      </c>
      <c r="Q83" s="534">
        <v>1</v>
      </c>
      <c r="R83" s="508">
        <v>2</v>
      </c>
      <c r="S83" s="534">
        <v>1</v>
      </c>
      <c r="T83" s="592">
        <v>2</v>
      </c>
      <c r="U83" s="571">
        <v>1</v>
      </c>
    </row>
    <row r="84" spans="1:21" ht="14.4" customHeight="1" x14ac:dyDescent="0.3">
      <c r="A84" s="507">
        <v>35</v>
      </c>
      <c r="B84" s="508" t="s">
        <v>650</v>
      </c>
      <c r="C84" s="508" t="s">
        <v>652</v>
      </c>
      <c r="D84" s="590" t="s">
        <v>923</v>
      </c>
      <c r="E84" s="591" t="s">
        <v>660</v>
      </c>
      <c r="F84" s="508" t="s">
        <v>651</v>
      </c>
      <c r="G84" s="508" t="s">
        <v>876</v>
      </c>
      <c r="H84" s="508" t="s">
        <v>544</v>
      </c>
      <c r="I84" s="508" t="s">
        <v>877</v>
      </c>
      <c r="J84" s="508" t="s">
        <v>878</v>
      </c>
      <c r="K84" s="508" t="s">
        <v>879</v>
      </c>
      <c r="L84" s="509">
        <v>79.099999999999994</v>
      </c>
      <c r="M84" s="509">
        <v>79.099999999999994</v>
      </c>
      <c r="N84" s="508">
        <v>1</v>
      </c>
      <c r="O84" s="592">
        <v>1</v>
      </c>
      <c r="P84" s="509">
        <v>79.099999999999994</v>
      </c>
      <c r="Q84" s="534">
        <v>1</v>
      </c>
      <c r="R84" s="508">
        <v>1</v>
      </c>
      <c r="S84" s="534">
        <v>1</v>
      </c>
      <c r="T84" s="592">
        <v>1</v>
      </c>
      <c r="U84" s="571">
        <v>1</v>
      </c>
    </row>
    <row r="85" spans="1:21" ht="14.4" customHeight="1" x14ac:dyDescent="0.3">
      <c r="A85" s="507">
        <v>35</v>
      </c>
      <c r="B85" s="508" t="s">
        <v>650</v>
      </c>
      <c r="C85" s="508" t="s">
        <v>652</v>
      </c>
      <c r="D85" s="590" t="s">
        <v>923</v>
      </c>
      <c r="E85" s="591" t="s">
        <v>660</v>
      </c>
      <c r="F85" s="508" t="s">
        <v>651</v>
      </c>
      <c r="G85" s="508" t="s">
        <v>880</v>
      </c>
      <c r="H85" s="508" t="s">
        <v>544</v>
      </c>
      <c r="I85" s="508" t="s">
        <v>881</v>
      </c>
      <c r="J85" s="508" t="s">
        <v>882</v>
      </c>
      <c r="K85" s="508" t="s">
        <v>883</v>
      </c>
      <c r="L85" s="509">
        <v>0</v>
      </c>
      <c r="M85" s="509">
        <v>0</v>
      </c>
      <c r="N85" s="508">
        <v>2</v>
      </c>
      <c r="O85" s="592">
        <v>0.5</v>
      </c>
      <c r="P85" s="509">
        <v>0</v>
      </c>
      <c r="Q85" s="534"/>
      <c r="R85" s="508">
        <v>2</v>
      </c>
      <c r="S85" s="534">
        <v>1</v>
      </c>
      <c r="T85" s="592">
        <v>0.5</v>
      </c>
      <c r="U85" s="571">
        <v>1</v>
      </c>
    </row>
    <row r="86" spans="1:21" ht="14.4" customHeight="1" x14ac:dyDescent="0.3">
      <c r="A86" s="507">
        <v>35</v>
      </c>
      <c r="B86" s="508" t="s">
        <v>650</v>
      </c>
      <c r="C86" s="508" t="s">
        <v>652</v>
      </c>
      <c r="D86" s="590" t="s">
        <v>923</v>
      </c>
      <c r="E86" s="591" t="s">
        <v>660</v>
      </c>
      <c r="F86" s="508" t="s">
        <v>651</v>
      </c>
      <c r="G86" s="508" t="s">
        <v>884</v>
      </c>
      <c r="H86" s="508" t="s">
        <v>588</v>
      </c>
      <c r="I86" s="508" t="s">
        <v>885</v>
      </c>
      <c r="J86" s="508" t="s">
        <v>886</v>
      </c>
      <c r="K86" s="508" t="s">
        <v>887</v>
      </c>
      <c r="L86" s="509">
        <v>0</v>
      </c>
      <c r="M86" s="509">
        <v>0</v>
      </c>
      <c r="N86" s="508">
        <v>1</v>
      </c>
      <c r="O86" s="592">
        <v>1</v>
      </c>
      <c r="P86" s="509">
        <v>0</v>
      </c>
      <c r="Q86" s="534"/>
      <c r="R86" s="508">
        <v>1</v>
      </c>
      <c r="S86" s="534">
        <v>1</v>
      </c>
      <c r="T86" s="592">
        <v>1</v>
      </c>
      <c r="U86" s="571">
        <v>1</v>
      </c>
    </row>
    <row r="87" spans="1:21" ht="14.4" customHeight="1" x14ac:dyDescent="0.3">
      <c r="A87" s="507">
        <v>35</v>
      </c>
      <c r="B87" s="508" t="s">
        <v>650</v>
      </c>
      <c r="C87" s="508" t="s">
        <v>652</v>
      </c>
      <c r="D87" s="590" t="s">
        <v>923</v>
      </c>
      <c r="E87" s="591" t="s">
        <v>660</v>
      </c>
      <c r="F87" s="508" t="s">
        <v>651</v>
      </c>
      <c r="G87" s="508" t="s">
        <v>888</v>
      </c>
      <c r="H87" s="508" t="s">
        <v>544</v>
      </c>
      <c r="I87" s="508" t="s">
        <v>889</v>
      </c>
      <c r="J87" s="508" t="s">
        <v>890</v>
      </c>
      <c r="K87" s="508" t="s">
        <v>891</v>
      </c>
      <c r="L87" s="509">
        <v>55.16</v>
      </c>
      <c r="M87" s="509">
        <v>55.16</v>
      </c>
      <c r="N87" s="508">
        <v>1</v>
      </c>
      <c r="O87" s="592">
        <v>1</v>
      </c>
      <c r="P87" s="509"/>
      <c r="Q87" s="534">
        <v>0</v>
      </c>
      <c r="R87" s="508"/>
      <c r="S87" s="534">
        <v>0</v>
      </c>
      <c r="T87" s="592"/>
      <c r="U87" s="571">
        <v>0</v>
      </c>
    </row>
    <row r="88" spans="1:21" ht="14.4" customHeight="1" x14ac:dyDescent="0.3">
      <c r="A88" s="507">
        <v>35</v>
      </c>
      <c r="B88" s="508" t="s">
        <v>650</v>
      </c>
      <c r="C88" s="508" t="s">
        <v>652</v>
      </c>
      <c r="D88" s="590" t="s">
        <v>923</v>
      </c>
      <c r="E88" s="591" t="s">
        <v>660</v>
      </c>
      <c r="F88" s="508" t="s">
        <v>651</v>
      </c>
      <c r="G88" s="508" t="s">
        <v>798</v>
      </c>
      <c r="H88" s="508" t="s">
        <v>544</v>
      </c>
      <c r="I88" s="508" t="s">
        <v>799</v>
      </c>
      <c r="J88" s="508" t="s">
        <v>800</v>
      </c>
      <c r="K88" s="508" t="s">
        <v>801</v>
      </c>
      <c r="L88" s="509">
        <v>61.97</v>
      </c>
      <c r="M88" s="509">
        <v>61.97</v>
      </c>
      <c r="N88" s="508">
        <v>1</v>
      </c>
      <c r="O88" s="592">
        <v>1</v>
      </c>
      <c r="P88" s="509">
        <v>61.97</v>
      </c>
      <c r="Q88" s="534">
        <v>1</v>
      </c>
      <c r="R88" s="508">
        <v>1</v>
      </c>
      <c r="S88" s="534">
        <v>1</v>
      </c>
      <c r="T88" s="592">
        <v>1</v>
      </c>
      <c r="U88" s="571">
        <v>1</v>
      </c>
    </row>
    <row r="89" spans="1:21" ht="14.4" customHeight="1" x14ac:dyDescent="0.3">
      <c r="A89" s="507">
        <v>35</v>
      </c>
      <c r="B89" s="508" t="s">
        <v>650</v>
      </c>
      <c r="C89" s="508" t="s">
        <v>652</v>
      </c>
      <c r="D89" s="590" t="s">
        <v>923</v>
      </c>
      <c r="E89" s="591" t="s">
        <v>660</v>
      </c>
      <c r="F89" s="508" t="s">
        <v>651</v>
      </c>
      <c r="G89" s="508" t="s">
        <v>892</v>
      </c>
      <c r="H89" s="508" t="s">
        <v>544</v>
      </c>
      <c r="I89" s="508" t="s">
        <v>893</v>
      </c>
      <c r="J89" s="508" t="s">
        <v>894</v>
      </c>
      <c r="K89" s="508" t="s">
        <v>895</v>
      </c>
      <c r="L89" s="509">
        <v>88.97</v>
      </c>
      <c r="M89" s="509">
        <v>88.97</v>
      </c>
      <c r="N89" s="508">
        <v>1</v>
      </c>
      <c r="O89" s="592">
        <v>1</v>
      </c>
      <c r="P89" s="509"/>
      <c r="Q89" s="534">
        <v>0</v>
      </c>
      <c r="R89" s="508"/>
      <c r="S89" s="534">
        <v>0</v>
      </c>
      <c r="T89" s="592"/>
      <c r="U89" s="571">
        <v>0</v>
      </c>
    </row>
    <row r="90" spans="1:21" ht="14.4" customHeight="1" x14ac:dyDescent="0.3">
      <c r="A90" s="507">
        <v>35</v>
      </c>
      <c r="B90" s="508" t="s">
        <v>650</v>
      </c>
      <c r="C90" s="508" t="s">
        <v>652</v>
      </c>
      <c r="D90" s="590" t="s">
        <v>923</v>
      </c>
      <c r="E90" s="591" t="s">
        <v>660</v>
      </c>
      <c r="F90" s="508" t="s">
        <v>651</v>
      </c>
      <c r="G90" s="508" t="s">
        <v>892</v>
      </c>
      <c r="H90" s="508" t="s">
        <v>544</v>
      </c>
      <c r="I90" s="508" t="s">
        <v>896</v>
      </c>
      <c r="J90" s="508" t="s">
        <v>894</v>
      </c>
      <c r="K90" s="508" t="s">
        <v>897</v>
      </c>
      <c r="L90" s="509">
        <v>44.49</v>
      </c>
      <c r="M90" s="509">
        <v>44.49</v>
      </c>
      <c r="N90" s="508">
        <v>1</v>
      </c>
      <c r="O90" s="592">
        <v>0.5</v>
      </c>
      <c r="P90" s="509">
        <v>44.49</v>
      </c>
      <c r="Q90" s="534">
        <v>1</v>
      </c>
      <c r="R90" s="508">
        <v>1</v>
      </c>
      <c r="S90" s="534">
        <v>1</v>
      </c>
      <c r="T90" s="592">
        <v>0.5</v>
      </c>
      <c r="U90" s="571">
        <v>1</v>
      </c>
    </row>
    <row r="91" spans="1:21" ht="14.4" customHeight="1" x14ac:dyDescent="0.3">
      <c r="A91" s="507">
        <v>35</v>
      </c>
      <c r="B91" s="508" t="s">
        <v>650</v>
      </c>
      <c r="C91" s="508" t="s">
        <v>652</v>
      </c>
      <c r="D91" s="590" t="s">
        <v>923</v>
      </c>
      <c r="E91" s="591" t="s">
        <v>660</v>
      </c>
      <c r="F91" s="508" t="s">
        <v>651</v>
      </c>
      <c r="G91" s="508" t="s">
        <v>898</v>
      </c>
      <c r="H91" s="508" t="s">
        <v>588</v>
      </c>
      <c r="I91" s="508" t="s">
        <v>899</v>
      </c>
      <c r="J91" s="508" t="s">
        <v>900</v>
      </c>
      <c r="K91" s="508" t="s">
        <v>901</v>
      </c>
      <c r="L91" s="509">
        <v>0</v>
      </c>
      <c r="M91" s="509">
        <v>0</v>
      </c>
      <c r="N91" s="508">
        <v>1</v>
      </c>
      <c r="O91" s="592">
        <v>1</v>
      </c>
      <c r="P91" s="509">
        <v>0</v>
      </c>
      <c r="Q91" s="534"/>
      <c r="R91" s="508">
        <v>1</v>
      </c>
      <c r="S91" s="534">
        <v>1</v>
      </c>
      <c r="T91" s="592">
        <v>1</v>
      </c>
      <c r="U91" s="571">
        <v>1</v>
      </c>
    </row>
    <row r="92" spans="1:21" ht="14.4" customHeight="1" x14ac:dyDescent="0.3">
      <c r="A92" s="507">
        <v>35</v>
      </c>
      <c r="B92" s="508" t="s">
        <v>650</v>
      </c>
      <c r="C92" s="508" t="s">
        <v>652</v>
      </c>
      <c r="D92" s="590" t="s">
        <v>923</v>
      </c>
      <c r="E92" s="591" t="s">
        <v>657</v>
      </c>
      <c r="F92" s="508" t="s">
        <v>651</v>
      </c>
      <c r="G92" s="508" t="s">
        <v>902</v>
      </c>
      <c r="H92" s="508" t="s">
        <v>544</v>
      </c>
      <c r="I92" s="508" t="s">
        <v>903</v>
      </c>
      <c r="J92" s="508" t="s">
        <v>904</v>
      </c>
      <c r="K92" s="508" t="s">
        <v>905</v>
      </c>
      <c r="L92" s="509">
        <v>0</v>
      </c>
      <c r="M92" s="509">
        <v>0</v>
      </c>
      <c r="N92" s="508">
        <v>1</v>
      </c>
      <c r="O92" s="592">
        <v>0.5</v>
      </c>
      <c r="P92" s="509">
        <v>0</v>
      </c>
      <c r="Q92" s="534"/>
      <c r="R92" s="508">
        <v>1</v>
      </c>
      <c r="S92" s="534">
        <v>1</v>
      </c>
      <c r="T92" s="592">
        <v>0.5</v>
      </c>
      <c r="U92" s="571">
        <v>1</v>
      </c>
    </row>
    <row r="93" spans="1:21" ht="14.4" customHeight="1" x14ac:dyDescent="0.3">
      <c r="A93" s="507">
        <v>35</v>
      </c>
      <c r="B93" s="508" t="s">
        <v>650</v>
      </c>
      <c r="C93" s="508" t="s">
        <v>652</v>
      </c>
      <c r="D93" s="590" t="s">
        <v>923</v>
      </c>
      <c r="E93" s="591" t="s">
        <v>657</v>
      </c>
      <c r="F93" s="508" t="s">
        <v>651</v>
      </c>
      <c r="G93" s="508" t="s">
        <v>906</v>
      </c>
      <c r="H93" s="508" t="s">
        <v>544</v>
      </c>
      <c r="I93" s="508" t="s">
        <v>907</v>
      </c>
      <c r="J93" s="508" t="s">
        <v>908</v>
      </c>
      <c r="K93" s="508" t="s">
        <v>909</v>
      </c>
      <c r="L93" s="509">
        <v>77.489999999999995</v>
      </c>
      <c r="M93" s="509">
        <v>154.97999999999999</v>
      </c>
      <c r="N93" s="508">
        <v>2</v>
      </c>
      <c r="O93" s="592">
        <v>1</v>
      </c>
      <c r="P93" s="509">
        <v>154.97999999999999</v>
      </c>
      <c r="Q93" s="534">
        <v>1</v>
      </c>
      <c r="R93" s="508">
        <v>2</v>
      </c>
      <c r="S93" s="534">
        <v>1</v>
      </c>
      <c r="T93" s="592">
        <v>1</v>
      </c>
      <c r="U93" s="571">
        <v>1</v>
      </c>
    </row>
    <row r="94" spans="1:21" ht="14.4" customHeight="1" x14ac:dyDescent="0.3">
      <c r="A94" s="507">
        <v>35</v>
      </c>
      <c r="B94" s="508" t="s">
        <v>650</v>
      </c>
      <c r="C94" s="508" t="s">
        <v>652</v>
      </c>
      <c r="D94" s="590" t="s">
        <v>923</v>
      </c>
      <c r="E94" s="591" t="s">
        <v>657</v>
      </c>
      <c r="F94" s="508" t="s">
        <v>651</v>
      </c>
      <c r="G94" s="508" t="s">
        <v>910</v>
      </c>
      <c r="H94" s="508" t="s">
        <v>544</v>
      </c>
      <c r="I94" s="508" t="s">
        <v>911</v>
      </c>
      <c r="J94" s="508" t="s">
        <v>912</v>
      </c>
      <c r="K94" s="508" t="s">
        <v>913</v>
      </c>
      <c r="L94" s="509">
        <v>77.14</v>
      </c>
      <c r="M94" s="509">
        <v>231.42000000000002</v>
      </c>
      <c r="N94" s="508">
        <v>3</v>
      </c>
      <c r="O94" s="592">
        <v>1</v>
      </c>
      <c r="P94" s="509">
        <v>231.42000000000002</v>
      </c>
      <c r="Q94" s="534">
        <v>1</v>
      </c>
      <c r="R94" s="508">
        <v>3</v>
      </c>
      <c r="S94" s="534">
        <v>1</v>
      </c>
      <c r="T94" s="592">
        <v>1</v>
      </c>
      <c r="U94" s="571">
        <v>1</v>
      </c>
    </row>
    <row r="95" spans="1:21" ht="14.4" customHeight="1" x14ac:dyDescent="0.3">
      <c r="A95" s="507">
        <v>35</v>
      </c>
      <c r="B95" s="508" t="s">
        <v>650</v>
      </c>
      <c r="C95" s="508" t="s">
        <v>652</v>
      </c>
      <c r="D95" s="590" t="s">
        <v>923</v>
      </c>
      <c r="E95" s="591" t="s">
        <v>657</v>
      </c>
      <c r="F95" s="508" t="s">
        <v>651</v>
      </c>
      <c r="G95" s="508" t="s">
        <v>910</v>
      </c>
      <c r="H95" s="508" t="s">
        <v>544</v>
      </c>
      <c r="I95" s="508" t="s">
        <v>914</v>
      </c>
      <c r="J95" s="508" t="s">
        <v>912</v>
      </c>
      <c r="K95" s="508" t="s">
        <v>915</v>
      </c>
      <c r="L95" s="509">
        <v>257.14</v>
      </c>
      <c r="M95" s="509">
        <v>514.28</v>
      </c>
      <c r="N95" s="508">
        <v>2</v>
      </c>
      <c r="O95" s="592">
        <v>0.5</v>
      </c>
      <c r="P95" s="509">
        <v>514.28</v>
      </c>
      <c r="Q95" s="534">
        <v>1</v>
      </c>
      <c r="R95" s="508">
        <v>2</v>
      </c>
      <c r="S95" s="534">
        <v>1</v>
      </c>
      <c r="T95" s="592">
        <v>0.5</v>
      </c>
      <c r="U95" s="571">
        <v>1</v>
      </c>
    </row>
    <row r="96" spans="1:21" ht="14.4" customHeight="1" x14ac:dyDescent="0.3">
      <c r="A96" s="507">
        <v>35</v>
      </c>
      <c r="B96" s="508" t="s">
        <v>650</v>
      </c>
      <c r="C96" s="508" t="s">
        <v>652</v>
      </c>
      <c r="D96" s="590" t="s">
        <v>923</v>
      </c>
      <c r="E96" s="591" t="s">
        <v>662</v>
      </c>
      <c r="F96" s="508" t="s">
        <v>651</v>
      </c>
      <c r="G96" s="508" t="s">
        <v>916</v>
      </c>
      <c r="H96" s="508" t="s">
        <v>544</v>
      </c>
      <c r="I96" s="508" t="s">
        <v>917</v>
      </c>
      <c r="J96" s="508" t="s">
        <v>918</v>
      </c>
      <c r="K96" s="508" t="s">
        <v>919</v>
      </c>
      <c r="L96" s="509">
        <v>0</v>
      </c>
      <c r="M96" s="509">
        <v>0</v>
      </c>
      <c r="N96" s="508">
        <v>4</v>
      </c>
      <c r="O96" s="592">
        <v>4</v>
      </c>
      <c r="P96" s="509">
        <v>0</v>
      </c>
      <c r="Q96" s="534"/>
      <c r="R96" s="508">
        <v>2</v>
      </c>
      <c r="S96" s="534">
        <v>0.5</v>
      </c>
      <c r="T96" s="592">
        <v>2</v>
      </c>
      <c r="U96" s="571">
        <v>0.5</v>
      </c>
    </row>
    <row r="97" spans="1:21" ht="14.4" customHeight="1" thickBot="1" x14ac:dyDescent="0.35">
      <c r="A97" s="514">
        <v>35</v>
      </c>
      <c r="B97" s="515" t="s">
        <v>650</v>
      </c>
      <c r="C97" s="515" t="s">
        <v>652</v>
      </c>
      <c r="D97" s="593" t="s">
        <v>923</v>
      </c>
      <c r="E97" s="594" t="s">
        <v>662</v>
      </c>
      <c r="F97" s="515" t="s">
        <v>651</v>
      </c>
      <c r="G97" s="515" t="s">
        <v>678</v>
      </c>
      <c r="H97" s="515" t="s">
        <v>588</v>
      </c>
      <c r="I97" s="515" t="s">
        <v>920</v>
      </c>
      <c r="J97" s="515" t="s">
        <v>921</v>
      </c>
      <c r="K97" s="515" t="s">
        <v>922</v>
      </c>
      <c r="L97" s="516">
        <v>69.16</v>
      </c>
      <c r="M97" s="516">
        <v>69.16</v>
      </c>
      <c r="N97" s="515">
        <v>1</v>
      </c>
      <c r="O97" s="595">
        <v>1</v>
      </c>
      <c r="P97" s="516">
        <v>69.16</v>
      </c>
      <c r="Q97" s="527">
        <v>1</v>
      </c>
      <c r="R97" s="515">
        <v>1</v>
      </c>
      <c r="S97" s="527">
        <v>1</v>
      </c>
      <c r="T97" s="595">
        <v>1</v>
      </c>
      <c r="U97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925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6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598" t="s">
        <v>658</v>
      </c>
      <c r="B5" s="116">
        <v>513.71</v>
      </c>
      <c r="C5" s="589">
        <v>0.182937990320892</v>
      </c>
      <c r="D5" s="116">
        <v>2294.4</v>
      </c>
      <c r="E5" s="589">
        <v>0.81706200967910803</v>
      </c>
      <c r="F5" s="597">
        <v>2808.11</v>
      </c>
    </row>
    <row r="6" spans="1:6" ht="14.4" customHeight="1" x14ac:dyDescent="0.3">
      <c r="A6" s="539" t="s">
        <v>661</v>
      </c>
      <c r="B6" s="512">
        <v>325.84000000000003</v>
      </c>
      <c r="C6" s="534">
        <v>0.18555808656036449</v>
      </c>
      <c r="D6" s="512">
        <v>1430.16</v>
      </c>
      <c r="E6" s="534">
        <v>0.81444191343963557</v>
      </c>
      <c r="F6" s="513">
        <v>1756</v>
      </c>
    </row>
    <row r="7" spans="1:6" ht="14.4" customHeight="1" x14ac:dyDescent="0.3">
      <c r="A7" s="539" t="s">
        <v>657</v>
      </c>
      <c r="B7" s="512">
        <v>154.97999999999999</v>
      </c>
      <c r="C7" s="534">
        <v>1</v>
      </c>
      <c r="D7" s="512"/>
      <c r="E7" s="534">
        <v>0</v>
      </c>
      <c r="F7" s="513">
        <v>154.97999999999999</v>
      </c>
    </row>
    <row r="8" spans="1:6" ht="14.4" customHeight="1" x14ac:dyDescent="0.3">
      <c r="A8" s="539" t="s">
        <v>662</v>
      </c>
      <c r="B8" s="512"/>
      <c r="C8" s="534">
        <v>0</v>
      </c>
      <c r="D8" s="512">
        <v>69.16</v>
      </c>
      <c r="E8" s="534">
        <v>1</v>
      </c>
      <c r="F8" s="513">
        <v>69.16</v>
      </c>
    </row>
    <row r="9" spans="1:6" ht="14.4" customHeight="1" x14ac:dyDescent="0.3">
      <c r="A9" s="539" t="s">
        <v>659</v>
      </c>
      <c r="B9" s="512"/>
      <c r="C9" s="534">
        <v>0</v>
      </c>
      <c r="D9" s="512">
        <v>207.45</v>
      </c>
      <c r="E9" s="534">
        <v>1</v>
      </c>
      <c r="F9" s="513">
        <v>207.45</v>
      </c>
    </row>
    <row r="10" spans="1:6" ht="14.4" customHeight="1" thickBot="1" x14ac:dyDescent="0.35">
      <c r="A10" s="540" t="s">
        <v>660</v>
      </c>
      <c r="B10" s="535"/>
      <c r="C10" s="536">
        <v>0</v>
      </c>
      <c r="D10" s="535">
        <v>1369.2400000000002</v>
      </c>
      <c r="E10" s="536">
        <v>1</v>
      </c>
      <c r="F10" s="537">
        <v>1369.2400000000002</v>
      </c>
    </row>
    <row r="11" spans="1:6" ht="14.4" customHeight="1" thickBot="1" x14ac:dyDescent="0.35">
      <c r="A11" s="528" t="s">
        <v>3</v>
      </c>
      <c r="B11" s="529">
        <v>994.53000000000009</v>
      </c>
      <c r="C11" s="530">
        <v>0.15625127652420923</v>
      </c>
      <c r="D11" s="529">
        <v>5370.41</v>
      </c>
      <c r="E11" s="530">
        <v>0.843748723475791</v>
      </c>
      <c r="F11" s="531">
        <v>6364.9399999999987</v>
      </c>
    </row>
    <row r="12" spans="1:6" ht="14.4" customHeight="1" thickBot="1" x14ac:dyDescent="0.35"/>
    <row r="13" spans="1:6" ht="14.4" customHeight="1" x14ac:dyDescent="0.3">
      <c r="A13" s="598" t="s">
        <v>926</v>
      </c>
      <c r="B13" s="116">
        <v>647.98</v>
      </c>
      <c r="C13" s="589">
        <v>0.79166768478924865</v>
      </c>
      <c r="D13" s="116">
        <v>170.52</v>
      </c>
      <c r="E13" s="589">
        <v>0.20833231521075138</v>
      </c>
      <c r="F13" s="597">
        <v>818.5</v>
      </c>
    </row>
    <row r="14" spans="1:6" ht="14.4" customHeight="1" x14ac:dyDescent="0.3">
      <c r="A14" s="539" t="s">
        <v>927</v>
      </c>
      <c r="B14" s="512">
        <v>155.30000000000001</v>
      </c>
      <c r="C14" s="534">
        <v>0.18093695750952454</v>
      </c>
      <c r="D14" s="512">
        <v>703.01</v>
      </c>
      <c r="E14" s="534">
        <v>0.81906304249047546</v>
      </c>
      <c r="F14" s="513">
        <v>858.31</v>
      </c>
    </row>
    <row r="15" spans="1:6" ht="14.4" customHeight="1" x14ac:dyDescent="0.3">
      <c r="A15" s="539" t="s">
        <v>928</v>
      </c>
      <c r="B15" s="512">
        <v>154.97999999999999</v>
      </c>
      <c r="C15" s="534">
        <v>1</v>
      </c>
      <c r="D15" s="512"/>
      <c r="E15" s="534">
        <v>0</v>
      </c>
      <c r="F15" s="513">
        <v>154.97999999999999</v>
      </c>
    </row>
    <row r="16" spans="1:6" ht="14.4" customHeight="1" x14ac:dyDescent="0.3">
      <c r="A16" s="539" t="s">
        <v>929</v>
      </c>
      <c r="B16" s="512">
        <v>36.270000000000003</v>
      </c>
      <c r="C16" s="534">
        <v>1</v>
      </c>
      <c r="D16" s="512"/>
      <c r="E16" s="534">
        <v>0</v>
      </c>
      <c r="F16" s="513">
        <v>36.270000000000003</v>
      </c>
    </row>
    <row r="17" spans="1:6" ht="14.4" customHeight="1" x14ac:dyDescent="0.3">
      <c r="A17" s="539" t="s">
        <v>930</v>
      </c>
      <c r="B17" s="512"/>
      <c r="C17" s="534">
        <v>0</v>
      </c>
      <c r="D17" s="512">
        <v>484.05999999999995</v>
      </c>
      <c r="E17" s="534">
        <v>1</v>
      </c>
      <c r="F17" s="513">
        <v>484.05999999999995</v>
      </c>
    </row>
    <row r="18" spans="1:6" ht="14.4" customHeight="1" x14ac:dyDescent="0.3">
      <c r="A18" s="539" t="s">
        <v>931</v>
      </c>
      <c r="B18" s="512"/>
      <c r="C18" s="534">
        <v>0</v>
      </c>
      <c r="D18" s="512">
        <v>467.64</v>
      </c>
      <c r="E18" s="534">
        <v>1</v>
      </c>
      <c r="F18" s="513">
        <v>467.64</v>
      </c>
    </row>
    <row r="19" spans="1:6" ht="14.4" customHeight="1" x14ac:dyDescent="0.3">
      <c r="A19" s="539" t="s">
        <v>634</v>
      </c>
      <c r="B19" s="512"/>
      <c r="C19" s="534">
        <v>0</v>
      </c>
      <c r="D19" s="512">
        <v>207.45</v>
      </c>
      <c r="E19" s="534">
        <v>1</v>
      </c>
      <c r="F19" s="513">
        <v>207.45</v>
      </c>
    </row>
    <row r="20" spans="1:6" ht="14.4" customHeight="1" x14ac:dyDescent="0.3">
      <c r="A20" s="539" t="s">
        <v>932</v>
      </c>
      <c r="B20" s="512"/>
      <c r="C20" s="534">
        <v>0</v>
      </c>
      <c r="D20" s="512">
        <v>196.21</v>
      </c>
      <c r="E20" s="534">
        <v>1</v>
      </c>
      <c r="F20" s="513">
        <v>196.21</v>
      </c>
    </row>
    <row r="21" spans="1:6" ht="14.4" customHeight="1" x14ac:dyDescent="0.3">
      <c r="A21" s="539" t="s">
        <v>933</v>
      </c>
      <c r="B21" s="512"/>
      <c r="C21" s="534">
        <v>0</v>
      </c>
      <c r="D21" s="512">
        <v>1929.09</v>
      </c>
      <c r="E21" s="534">
        <v>1</v>
      </c>
      <c r="F21" s="513">
        <v>1929.09</v>
      </c>
    </row>
    <row r="22" spans="1:6" ht="14.4" customHeight="1" x14ac:dyDescent="0.3">
      <c r="A22" s="539" t="s">
        <v>934</v>
      </c>
      <c r="B22" s="512"/>
      <c r="C22" s="534">
        <v>0</v>
      </c>
      <c r="D22" s="512">
        <v>493.79000000000008</v>
      </c>
      <c r="E22" s="534">
        <v>1</v>
      </c>
      <c r="F22" s="513">
        <v>493.79000000000008</v>
      </c>
    </row>
    <row r="23" spans="1:6" ht="14.4" customHeight="1" x14ac:dyDescent="0.3">
      <c r="A23" s="539" t="s">
        <v>935</v>
      </c>
      <c r="B23" s="512"/>
      <c r="C23" s="534">
        <v>0</v>
      </c>
      <c r="D23" s="512">
        <v>127.93</v>
      </c>
      <c r="E23" s="534">
        <v>1</v>
      </c>
      <c r="F23" s="513">
        <v>127.93</v>
      </c>
    </row>
    <row r="24" spans="1:6" ht="14.4" customHeight="1" x14ac:dyDescent="0.3">
      <c r="A24" s="539" t="s">
        <v>936</v>
      </c>
      <c r="B24" s="512"/>
      <c r="C24" s="534">
        <v>0</v>
      </c>
      <c r="D24" s="512">
        <v>321.06</v>
      </c>
      <c r="E24" s="534">
        <v>1</v>
      </c>
      <c r="F24" s="513">
        <v>321.06</v>
      </c>
    </row>
    <row r="25" spans="1:6" ht="14.4" customHeight="1" x14ac:dyDescent="0.3">
      <c r="A25" s="539" t="s">
        <v>937</v>
      </c>
      <c r="B25" s="512"/>
      <c r="C25" s="534">
        <v>0</v>
      </c>
      <c r="D25" s="512">
        <v>69.16</v>
      </c>
      <c r="E25" s="534">
        <v>1</v>
      </c>
      <c r="F25" s="513">
        <v>69.16</v>
      </c>
    </row>
    <row r="26" spans="1:6" ht="14.4" customHeight="1" x14ac:dyDescent="0.3">
      <c r="A26" s="539" t="s">
        <v>938</v>
      </c>
      <c r="B26" s="512"/>
      <c r="C26" s="534"/>
      <c r="D26" s="512">
        <v>0</v>
      </c>
      <c r="E26" s="534"/>
      <c r="F26" s="513">
        <v>0</v>
      </c>
    </row>
    <row r="27" spans="1:6" ht="14.4" customHeight="1" x14ac:dyDescent="0.3">
      <c r="A27" s="539" t="s">
        <v>939</v>
      </c>
      <c r="B27" s="512"/>
      <c r="C27" s="534">
        <v>0</v>
      </c>
      <c r="D27" s="512">
        <v>200.49</v>
      </c>
      <c r="E27" s="534">
        <v>1</v>
      </c>
      <c r="F27" s="513">
        <v>200.49</v>
      </c>
    </row>
    <row r="28" spans="1:6" ht="14.4" customHeight="1" thickBot="1" x14ac:dyDescent="0.35">
      <c r="A28" s="540" t="s">
        <v>940</v>
      </c>
      <c r="B28" s="535"/>
      <c r="C28" s="536"/>
      <c r="D28" s="535">
        <v>0</v>
      </c>
      <c r="E28" s="536"/>
      <c r="F28" s="537">
        <v>0</v>
      </c>
    </row>
    <row r="29" spans="1:6" ht="14.4" customHeight="1" thickBot="1" x14ac:dyDescent="0.35">
      <c r="A29" s="528" t="s">
        <v>3</v>
      </c>
      <c r="B29" s="529">
        <v>994.53</v>
      </c>
      <c r="C29" s="530">
        <v>0.15625127652420917</v>
      </c>
      <c r="D29" s="529">
        <v>5370.41</v>
      </c>
      <c r="E29" s="530">
        <v>0.84374872347579077</v>
      </c>
      <c r="F29" s="531">
        <v>6364.9400000000005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{7DCA1CF2-394F-4A85-ACE3-C783086458AC}</x14:id>
        </ext>
      </extLst>
    </cfRule>
  </conditionalFormatting>
  <conditionalFormatting sqref="F13:F2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{09FD2FE4-6262-4C74-A383-FE8E26E55222}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CA1CF2-394F-4A85-ACE3-C783086458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09FD2FE4-6262-4C74-A383-FE8E26E552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956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8</v>
      </c>
      <c r="G3" s="43">
        <f>SUBTOTAL(9,G6:G1048576)</f>
        <v>994.53</v>
      </c>
      <c r="H3" s="44">
        <f>IF(M3=0,0,G3/M3)</f>
        <v>0.15625127652420917</v>
      </c>
      <c r="I3" s="43">
        <f>SUBTOTAL(9,I6:I1048576)</f>
        <v>33</v>
      </c>
      <c r="J3" s="43">
        <f>SUBTOTAL(9,J6:J1048576)</f>
        <v>5370.41</v>
      </c>
      <c r="K3" s="44">
        <f>IF(M3=0,0,J3/M3)</f>
        <v>0.84374872347579077</v>
      </c>
      <c r="L3" s="43">
        <f>SUBTOTAL(9,L6:L1048576)</f>
        <v>41</v>
      </c>
      <c r="M3" s="45">
        <f>SUBTOTAL(9,M6:M1048576)</f>
        <v>6364.9400000000005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6" t="s">
        <v>135</v>
      </c>
      <c r="B5" s="599" t="s">
        <v>131</v>
      </c>
      <c r="C5" s="599" t="s">
        <v>70</v>
      </c>
      <c r="D5" s="599" t="s">
        <v>132</v>
      </c>
      <c r="E5" s="599" t="s">
        <v>133</v>
      </c>
      <c r="F5" s="542" t="s">
        <v>28</v>
      </c>
      <c r="G5" s="542" t="s">
        <v>14</v>
      </c>
      <c r="H5" s="523" t="s">
        <v>134</v>
      </c>
      <c r="I5" s="522" t="s">
        <v>28</v>
      </c>
      <c r="J5" s="542" t="s">
        <v>14</v>
      </c>
      <c r="K5" s="523" t="s">
        <v>134</v>
      </c>
      <c r="L5" s="522" t="s">
        <v>28</v>
      </c>
      <c r="M5" s="543" t="s">
        <v>14</v>
      </c>
    </row>
    <row r="6" spans="1:13" ht="14.4" customHeight="1" x14ac:dyDescent="0.3">
      <c r="A6" s="583" t="s">
        <v>657</v>
      </c>
      <c r="B6" s="584" t="s">
        <v>941</v>
      </c>
      <c r="C6" s="584" t="s">
        <v>907</v>
      </c>
      <c r="D6" s="584" t="s">
        <v>908</v>
      </c>
      <c r="E6" s="584" t="s">
        <v>909</v>
      </c>
      <c r="F6" s="116">
        <v>2</v>
      </c>
      <c r="G6" s="116">
        <v>154.97999999999999</v>
      </c>
      <c r="H6" s="589">
        <v>1</v>
      </c>
      <c r="I6" s="116"/>
      <c r="J6" s="116"/>
      <c r="K6" s="589">
        <v>0</v>
      </c>
      <c r="L6" s="116">
        <v>2</v>
      </c>
      <c r="M6" s="597">
        <v>154.97999999999999</v>
      </c>
    </row>
    <row r="7" spans="1:13" ht="14.4" customHeight="1" x14ac:dyDescent="0.3">
      <c r="A7" s="507" t="s">
        <v>658</v>
      </c>
      <c r="B7" s="508" t="s">
        <v>942</v>
      </c>
      <c r="C7" s="508" t="s">
        <v>708</v>
      </c>
      <c r="D7" s="508" t="s">
        <v>709</v>
      </c>
      <c r="E7" s="508" t="s">
        <v>710</v>
      </c>
      <c r="F7" s="512"/>
      <c r="G7" s="512"/>
      <c r="H7" s="534">
        <v>0</v>
      </c>
      <c r="I7" s="512">
        <v>2</v>
      </c>
      <c r="J7" s="512">
        <v>973.41000000000008</v>
      </c>
      <c r="K7" s="534">
        <v>1</v>
      </c>
      <c r="L7" s="512">
        <v>2</v>
      </c>
      <c r="M7" s="513">
        <v>973.41000000000008</v>
      </c>
    </row>
    <row r="8" spans="1:13" ht="14.4" customHeight="1" x14ac:dyDescent="0.3">
      <c r="A8" s="507" t="s">
        <v>658</v>
      </c>
      <c r="B8" s="508" t="s">
        <v>942</v>
      </c>
      <c r="C8" s="508" t="s">
        <v>711</v>
      </c>
      <c r="D8" s="508" t="s">
        <v>712</v>
      </c>
      <c r="E8" s="508" t="s">
        <v>713</v>
      </c>
      <c r="F8" s="512"/>
      <c r="G8" s="512"/>
      <c r="H8" s="534">
        <v>0</v>
      </c>
      <c r="I8" s="512">
        <v>2</v>
      </c>
      <c r="J8" s="512">
        <v>955.68</v>
      </c>
      <c r="K8" s="534">
        <v>1</v>
      </c>
      <c r="L8" s="512">
        <v>2</v>
      </c>
      <c r="M8" s="513">
        <v>955.68</v>
      </c>
    </row>
    <row r="9" spans="1:13" ht="14.4" customHeight="1" x14ac:dyDescent="0.3">
      <c r="A9" s="507" t="s">
        <v>658</v>
      </c>
      <c r="B9" s="508" t="s">
        <v>943</v>
      </c>
      <c r="C9" s="508" t="s">
        <v>696</v>
      </c>
      <c r="D9" s="508" t="s">
        <v>697</v>
      </c>
      <c r="E9" s="508" t="s">
        <v>698</v>
      </c>
      <c r="F9" s="512"/>
      <c r="G9" s="512"/>
      <c r="H9" s="534">
        <v>0</v>
      </c>
      <c r="I9" s="512">
        <v>3</v>
      </c>
      <c r="J9" s="512">
        <v>141.22</v>
      </c>
      <c r="K9" s="534">
        <v>1</v>
      </c>
      <c r="L9" s="512">
        <v>3</v>
      </c>
      <c r="M9" s="513">
        <v>141.22</v>
      </c>
    </row>
    <row r="10" spans="1:13" ht="14.4" customHeight="1" x14ac:dyDescent="0.3">
      <c r="A10" s="507" t="s">
        <v>658</v>
      </c>
      <c r="B10" s="508" t="s">
        <v>944</v>
      </c>
      <c r="C10" s="508" t="s">
        <v>672</v>
      </c>
      <c r="D10" s="508" t="s">
        <v>673</v>
      </c>
      <c r="E10" s="508" t="s">
        <v>674</v>
      </c>
      <c r="F10" s="512">
        <v>2</v>
      </c>
      <c r="G10" s="512">
        <v>477.44</v>
      </c>
      <c r="H10" s="534">
        <v>1</v>
      </c>
      <c r="I10" s="512"/>
      <c r="J10" s="512"/>
      <c r="K10" s="534">
        <v>0</v>
      </c>
      <c r="L10" s="512">
        <v>2</v>
      </c>
      <c r="M10" s="513">
        <v>477.44</v>
      </c>
    </row>
    <row r="11" spans="1:13" ht="14.4" customHeight="1" x14ac:dyDescent="0.3">
      <c r="A11" s="507" t="s">
        <v>658</v>
      </c>
      <c r="B11" s="508" t="s">
        <v>944</v>
      </c>
      <c r="C11" s="508" t="s">
        <v>675</v>
      </c>
      <c r="D11" s="508" t="s">
        <v>676</v>
      </c>
      <c r="E11" s="508" t="s">
        <v>677</v>
      </c>
      <c r="F11" s="512"/>
      <c r="G11" s="512"/>
      <c r="H11" s="534">
        <v>0</v>
      </c>
      <c r="I11" s="512">
        <v>1</v>
      </c>
      <c r="J11" s="512">
        <v>170.52</v>
      </c>
      <c r="K11" s="534">
        <v>1</v>
      </c>
      <c r="L11" s="512">
        <v>1</v>
      </c>
      <c r="M11" s="513">
        <v>170.52</v>
      </c>
    </row>
    <row r="12" spans="1:13" ht="14.4" customHeight="1" x14ac:dyDescent="0.3">
      <c r="A12" s="507" t="s">
        <v>658</v>
      </c>
      <c r="B12" s="508" t="s">
        <v>945</v>
      </c>
      <c r="C12" s="508" t="s">
        <v>664</v>
      </c>
      <c r="D12" s="508" t="s">
        <v>665</v>
      </c>
      <c r="E12" s="508" t="s">
        <v>666</v>
      </c>
      <c r="F12" s="512">
        <v>1</v>
      </c>
      <c r="G12" s="512">
        <v>36.270000000000003</v>
      </c>
      <c r="H12" s="534">
        <v>1</v>
      </c>
      <c r="I12" s="512"/>
      <c r="J12" s="512"/>
      <c r="K12" s="534">
        <v>0</v>
      </c>
      <c r="L12" s="512">
        <v>1</v>
      </c>
      <c r="M12" s="513">
        <v>36.270000000000003</v>
      </c>
    </row>
    <row r="13" spans="1:13" ht="14.4" customHeight="1" x14ac:dyDescent="0.3">
      <c r="A13" s="507" t="s">
        <v>658</v>
      </c>
      <c r="B13" s="508" t="s">
        <v>946</v>
      </c>
      <c r="C13" s="508" t="s">
        <v>723</v>
      </c>
      <c r="D13" s="508" t="s">
        <v>724</v>
      </c>
      <c r="E13" s="508" t="s">
        <v>725</v>
      </c>
      <c r="F13" s="512"/>
      <c r="G13" s="512"/>
      <c r="H13" s="534">
        <v>0</v>
      </c>
      <c r="I13" s="512">
        <v>1</v>
      </c>
      <c r="J13" s="512">
        <v>53.57</v>
      </c>
      <c r="K13" s="534">
        <v>1</v>
      </c>
      <c r="L13" s="512">
        <v>1</v>
      </c>
      <c r="M13" s="513">
        <v>53.57</v>
      </c>
    </row>
    <row r="14" spans="1:13" ht="14.4" customHeight="1" x14ac:dyDescent="0.3">
      <c r="A14" s="507" t="s">
        <v>659</v>
      </c>
      <c r="B14" s="508" t="s">
        <v>644</v>
      </c>
      <c r="C14" s="508" t="s">
        <v>747</v>
      </c>
      <c r="D14" s="508" t="s">
        <v>589</v>
      </c>
      <c r="E14" s="508" t="s">
        <v>748</v>
      </c>
      <c r="F14" s="512"/>
      <c r="G14" s="512"/>
      <c r="H14" s="534">
        <v>0</v>
      </c>
      <c r="I14" s="512">
        <v>1</v>
      </c>
      <c r="J14" s="512">
        <v>207.45</v>
      </c>
      <c r="K14" s="534">
        <v>1</v>
      </c>
      <c r="L14" s="512">
        <v>1</v>
      </c>
      <c r="M14" s="513">
        <v>207.45</v>
      </c>
    </row>
    <row r="15" spans="1:13" ht="14.4" customHeight="1" x14ac:dyDescent="0.3">
      <c r="A15" s="507" t="s">
        <v>660</v>
      </c>
      <c r="B15" s="508" t="s">
        <v>947</v>
      </c>
      <c r="C15" s="508" t="s">
        <v>790</v>
      </c>
      <c r="D15" s="508" t="s">
        <v>791</v>
      </c>
      <c r="E15" s="508" t="s">
        <v>792</v>
      </c>
      <c r="F15" s="512"/>
      <c r="G15" s="512"/>
      <c r="H15" s="534">
        <v>0</v>
      </c>
      <c r="I15" s="512">
        <v>3</v>
      </c>
      <c r="J15" s="512">
        <v>263.46000000000004</v>
      </c>
      <c r="K15" s="534">
        <v>1</v>
      </c>
      <c r="L15" s="512">
        <v>3</v>
      </c>
      <c r="M15" s="513">
        <v>263.46000000000004</v>
      </c>
    </row>
    <row r="16" spans="1:13" ht="14.4" customHeight="1" x14ac:dyDescent="0.3">
      <c r="A16" s="507" t="s">
        <v>660</v>
      </c>
      <c r="B16" s="508" t="s">
        <v>948</v>
      </c>
      <c r="C16" s="508" t="s">
        <v>813</v>
      </c>
      <c r="D16" s="508" t="s">
        <v>814</v>
      </c>
      <c r="E16" s="508" t="s">
        <v>815</v>
      </c>
      <c r="F16" s="512"/>
      <c r="G16" s="512"/>
      <c r="H16" s="534">
        <v>0</v>
      </c>
      <c r="I16" s="512">
        <v>5</v>
      </c>
      <c r="J16" s="512">
        <v>352.70000000000005</v>
      </c>
      <c r="K16" s="534">
        <v>1</v>
      </c>
      <c r="L16" s="512">
        <v>5</v>
      </c>
      <c r="M16" s="513">
        <v>352.70000000000005</v>
      </c>
    </row>
    <row r="17" spans="1:13" ht="14.4" customHeight="1" x14ac:dyDescent="0.3">
      <c r="A17" s="507" t="s">
        <v>660</v>
      </c>
      <c r="B17" s="508" t="s">
        <v>948</v>
      </c>
      <c r="C17" s="508" t="s">
        <v>816</v>
      </c>
      <c r="D17" s="508" t="s">
        <v>814</v>
      </c>
      <c r="E17" s="508" t="s">
        <v>817</v>
      </c>
      <c r="F17" s="512"/>
      <c r="G17" s="512"/>
      <c r="H17" s="534">
        <v>0</v>
      </c>
      <c r="I17" s="512">
        <v>1</v>
      </c>
      <c r="J17" s="512">
        <v>141.09</v>
      </c>
      <c r="K17" s="534">
        <v>1</v>
      </c>
      <c r="L17" s="512">
        <v>1</v>
      </c>
      <c r="M17" s="513">
        <v>141.09</v>
      </c>
    </row>
    <row r="18" spans="1:13" ht="14.4" customHeight="1" x14ac:dyDescent="0.3">
      <c r="A18" s="507" t="s">
        <v>660</v>
      </c>
      <c r="B18" s="508" t="s">
        <v>949</v>
      </c>
      <c r="C18" s="508" t="s">
        <v>885</v>
      </c>
      <c r="D18" s="508" t="s">
        <v>886</v>
      </c>
      <c r="E18" s="508" t="s">
        <v>887</v>
      </c>
      <c r="F18" s="512"/>
      <c r="G18" s="512"/>
      <c r="H18" s="534"/>
      <c r="I18" s="512">
        <v>1</v>
      </c>
      <c r="J18" s="512">
        <v>0</v>
      </c>
      <c r="K18" s="534"/>
      <c r="L18" s="512">
        <v>1</v>
      </c>
      <c r="M18" s="513">
        <v>0</v>
      </c>
    </row>
    <row r="19" spans="1:13" ht="14.4" customHeight="1" x14ac:dyDescent="0.3">
      <c r="A19" s="507" t="s">
        <v>660</v>
      </c>
      <c r="B19" s="508" t="s">
        <v>950</v>
      </c>
      <c r="C19" s="508" t="s">
        <v>899</v>
      </c>
      <c r="D19" s="508" t="s">
        <v>900</v>
      </c>
      <c r="E19" s="508" t="s">
        <v>901</v>
      </c>
      <c r="F19" s="512"/>
      <c r="G19" s="512"/>
      <c r="H19" s="534"/>
      <c r="I19" s="512">
        <v>1</v>
      </c>
      <c r="J19" s="512">
        <v>0</v>
      </c>
      <c r="K19" s="534"/>
      <c r="L19" s="512">
        <v>1</v>
      </c>
      <c r="M19" s="513">
        <v>0</v>
      </c>
    </row>
    <row r="20" spans="1:13" ht="14.4" customHeight="1" x14ac:dyDescent="0.3">
      <c r="A20" s="507" t="s">
        <v>660</v>
      </c>
      <c r="B20" s="508" t="s">
        <v>951</v>
      </c>
      <c r="C20" s="508" t="s">
        <v>819</v>
      </c>
      <c r="D20" s="508" t="s">
        <v>820</v>
      </c>
      <c r="E20" s="508" t="s">
        <v>821</v>
      </c>
      <c r="F20" s="512"/>
      <c r="G20" s="512"/>
      <c r="H20" s="534">
        <v>0</v>
      </c>
      <c r="I20" s="512">
        <v>1</v>
      </c>
      <c r="J20" s="512">
        <v>69.16</v>
      </c>
      <c r="K20" s="534">
        <v>1</v>
      </c>
      <c r="L20" s="512">
        <v>1</v>
      </c>
      <c r="M20" s="513">
        <v>69.16</v>
      </c>
    </row>
    <row r="21" spans="1:13" ht="14.4" customHeight="1" x14ac:dyDescent="0.3">
      <c r="A21" s="507" t="s">
        <v>660</v>
      </c>
      <c r="B21" s="508" t="s">
        <v>951</v>
      </c>
      <c r="C21" s="508" t="s">
        <v>822</v>
      </c>
      <c r="D21" s="508" t="s">
        <v>820</v>
      </c>
      <c r="E21" s="508" t="s">
        <v>823</v>
      </c>
      <c r="F21" s="512"/>
      <c r="G21" s="512"/>
      <c r="H21" s="534">
        <v>0</v>
      </c>
      <c r="I21" s="512">
        <v>2</v>
      </c>
      <c r="J21" s="512">
        <v>414.9</v>
      </c>
      <c r="K21" s="534">
        <v>1</v>
      </c>
      <c r="L21" s="512">
        <v>2</v>
      </c>
      <c r="M21" s="513">
        <v>414.9</v>
      </c>
    </row>
    <row r="22" spans="1:13" ht="14.4" customHeight="1" x14ac:dyDescent="0.3">
      <c r="A22" s="507" t="s">
        <v>660</v>
      </c>
      <c r="B22" s="508" t="s">
        <v>952</v>
      </c>
      <c r="C22" s="508" t="s">
        <v>866</v>
      </c>
      <c r="D22" s="508" t="s">
        <v>867</v>
      </c>
      <c r="E22" s="508" t="s">
        <v>868</v>
      </c>
      <c r="F22" s="512"/>
      <c r="G22" s="512"/>
      <c r="H22" s="534">
        <v>0</v>
      </c>
      <c r="I22" s="512">
        <v>2</v>
      </c>
      <c r="J22" s="512">
        <v>127.93</v>
      </c>
      <c r="K22" s="534">
        <v>1</v>
      </c>
      <c r="L22" s="512">
        <v>2</v>
      </c>
      <c r="M22" s="513">
        <v>127.93</v>
      </c>
    </row>
    <row r="23" spans="1:13" ht="14.4" customHeight="1" x14ac:dyDescent="0.3">
      <c r="A23" s="507" t="s">
        <v>661</v>
      </c>
      <c r="B23" s="508" t="s">
        <v>947</v>
      </c>
      <c r="C23" s="508" t="s">
        <v>790</v>
      </c>
      <c r="D23" s="508" t="s">
        <v>791</v>
      </c>
      <c r="E23" s="508" t="s">
        <v>792</v>
      </c>
      <c r="F23" s="512"/>
      <c r="G23" s="512"/>
      <c r="H23" s="534">
        <v>0</v>
      </c>
      <c r="I23" s="512">
        <v>1</v>
      </c>
      <c r="J23" s="512">
        <v>57.6</v>
      </c>
      <c r="K23" s="534">
        <v>1</v>
      </c>
      <c r="L23" s="512">
        <v>1</v>
      </c>
      <c r="M23" s="513">
        <v>57.6</v>
      </c>
    </row>
    <row r="24" spans="1:13" ht="14.4" customHeight="1" x14ac:dyDescent="0.3">
      <c r="A24" s="507" t="s">
        <v>661</v>
      </c>
      <c r="B24" s="508" t="s">
        <v>953</v>
      </c>
      <c r="C24" s="508" t="s">
        <v>794</v>
      </c>
      <c r="D24" s="508" t="s">
        <v>795</v>
      </c>
      <c r="E24" s="508" t="s">
        <v>713</v>
      </c>
      <c r="F24" s="512"/>
      <c r="G24" s="512"/>
      <c r="H24" s="534">
        <v>0</v>
      </c>
      <c r="I24" s="512">
        <v>1</v>
      </c>
      <c r="J24" s="512">
        <v>196.21</v>
      </c>
      <c r="K24" s="534">
        <v>1</v>
      </c>
      <c r="L24" s="512">
        <v>1</v>
      </c>
      <c r="M24" s="513">
        <v>196.21</v>
      </c>
    </row>
    <row r="25" spans="1:13" ht="14.4" customHeight="1" x14ac:dyDescent="0.3">
      <c r="A25" s="507" t="s">
        <v>661</v>
      </c>
      <c r="B25" s="508" t="s">
        <v>954</v>
      </c>
      <c r="C25" s="508" t="s">
        <v>750</v>
      </c>
      <c r="D25" s="508" t="s">
        <v>751</v>
      </c>
      <c r="E25" s="508" t="s">
        <v>752</v>
      </c>
      <c r="F25" s="512">
        <v>1</v>
      </c>
      <c r="G25" s="512">
        <v>155.30000000000001</v>
      </c>
      <c r="H25" s="534">
        <v>1</v>
      </c>
      <c r="I25" s="512"/>
      <c r="J25" s="512"/>
      <c r="K25" s="534">
        <v>0</v>
      </c>
      <c r="L25" s="512">
        <v>1</v>
      </c>
      <c r="M25" s="513">
        <v>155.30000000000001</v>
      </c>
    </row>
    <row r="26" spans="1:13" ht="14.4" customHeight="1" x14ac:dyDescent="0.3">
      <c r="A26" s="507" t="s">
        <v>661</v>
      </c>
      <c r="B26" s="508" t="s">
        <v>954</v>
      </c>
      <c r="C26" s="508" t="s">
        <v>753</v>
      </c>
      <c r="D26" s="508" t="s">
        <v>751</v>
      </c>
      <c r="E26" s="508" t="s">
        <v>713</v>
      </c>
      <c r="F26" s="512"/>
      <c r="G26" s="512"/>
      <c r="H26" s="534">
        <v>0</v>
      </c>
      <c r="I26" s="512">
        <v>2</v>
      </c>
      <c r="J26" s="512">
        <v>703.01</v>
      </c>
      <c r="K26" s="534">
        <v>1</v>
      </c>
      <c r="L26" s="512">
        <v>2</v>
      </c>
      <c r="M26" s="513">
        <v>703.01</v>
      </c>
    </row>
    <row r="27" spans="1:13" ht="14.4" customHeight="1" x14ac:dyDescent="0.3">
      <c r="A27" s="507" t="s">
        <v>661</v>
      </c>
      <c r="B27" s="508" t="s">
        <v>943</v>
      </c>
      <c r="C27" s="508" t="s">
        <v>775</v>
      </c>
      <c r="D27" s="508" t="s">
        <v>697</v>
      </c>
      <c r="E27" s="508" t="s">
        <v>776</v>
      </c>
      <c r="F27" s="512"/>
      <c r="G27" s="512"/>
      <c r="H27" s="534">
        <v>0</v>
      </c>
      <c r="I27" s="512">
        <v>1</v>
      </c>
      <c r="J27" s="512">
        <v>59.27</v>
      </c>
      <c r="K27" s="534">
        <v>1</v>
      </c>
      <c r="L27" s="512">
        <v>1</v>
      </c>
      <c r="M27" s="513">
        <v>59.27</v>
      </c>
    </row>
    <row r="28" spans="1:13" ht="14.4" customHeight="1" x14ac:dyDescent="0.3">
      <c r="A28" s="507" t="s">
        <v>661</v>
      </c>
      <c r="B28" s="508" t="s">
        <v>944</v>
      </c>
      <c r="C28" s="508" t="s">
        <v>756</v>
      </c>
      <c r="D28" s="508" t="s">
        <v>673</v>
      </c>
      <c r="E28" s="508" t="s">
        <v>757</v>
      </c>
      <c r="F28" s="512">
        <v>2</v>
      </c>
      <c r="G28" s="512">
        <v>170.54</v>
      </c>
      <c r="H28" s="534">
        <v>1</v>
      </c>
      <c r="I28" s="512"/>
      <c r="J28" s="512"/>
      <c r="K28" s="534">
        <v>0</v>
      </c>
      <c r="L28" s="512">
        <v>2</v>
      </c>
      <c r="M28" s="513">
        <v>170.54</v>
      </c>
    </row>
    <row r="29" spans="1:13" ht="14.4" customHeight="1" x14ac:dyDescent="0.3">
      <c r="A29" s="507" t="s">
        <v>661</v>
      </c>
      <c r="B29" s="508" t="s">
        <v>946</v>
      </c>
      <c r="C29" s="508" t="s">
        <v>806</v>
      </c>
      <c r="D29" s="508" t="s">
        <v>724</v>
      </c>
      <c r="E29" s="508" t="s">
        <v>807</v>
      </c>
      <c r="F29" s="512"/>
      <c r="G29" s="512"/>
      <c r="H29" s="534">
        <v>0</v>
      </c>
      <c r="I29" s="512">
        <v>1</v>
      </c>
      <c r="J29" s="512">
        <v>414.07</v>
      </c>
      <c r="K29" s="534">
        <v>1</v>
      </c>
      <c r="L29" s="512">
        <v>1</v>
      </c>
      <c r="M29" s="513">
        <v>414.07</v>
      </c>
    </row>
    <row r="30" spans="1:13" ht="14.4" customHeight="1" thickBot="1" x14ac:dyDescent="0.35">
      <c r="A30" s="514" t="s">
        <v>662</v>
      </c>
      <c r="B30" s="515" t="s">
        <v>955</v>
      </c>
      <c r="C30" s="515" t="s">
        <v>920</v>
      </c>
      <c r="D30" s="515" t="s">
        <v>921</v>
      </c>
      <c r="E30" s="515" t="s">
        <v>922</v>
      </c>
      <c r="F30" s="519"/>
      <c r="G30" s="519"/>
      <c r="H30" s="527">
        <v>0</v>
      </c>
      <c r="I30" s="519">
        <v>1</v>
      </c>
      <c r="J30" s="519">
        <v>69.16</v>
      </c>
      <c r="K30" s="527">
        <v>1</v>
      </c>
      <c r="L30" s="519">
        <v>1</v>
      </c>
      <c r="M30" s="520">
        <v>69.16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542</v>
      </c>
      <c r="B5" s="488" t="s">
        <v>543</v>
      </c>
      <c r="C5" s="489" t="s">
        <v>544</v>
      </c>
      <c r="D5" s="489" t="s">
        <v>544</v>
      </c>
      <c r="E5" s="489"/>
      <c r="F5" s="489" t="s">
        <v>544</v>
      </c>
      <c r="G5" s="489" t="s">
        <v>544</v>
      </c>
      <c r="H5" s="489" t="s">
        <v>544</v>
      </c>
      <c r="I5" s="490" t="s">
        <v>544</v>
      </c>
      <c r="J5" s="491" t="s">
        <v>68</v>
      </c>
    </row>
    <row r="6" spans="1:10" ht="14.4" customHeight="1" x14ac:dyDescent="0.3">
      <c r="A6" s="487" t="s">
        <v>542</v>
      </c>
      <c r="B6" s="488" t="s">
        <v>957</v>
      </c>
      <c r="C6" s="489">
        <v>17066.447600000003</v>
      </c>
      <c r="D6" s="489">
        <v>17143.925929999994</v>
      </c>
      <c r="E6" s="489"/>
      <c r="F6" s="489">
        <v>16436.360910000003</v>
      </c>
      <c r="G6" s="489">
        <v>17200</v>
      </c>
      <c r="H6" s="489">
        <v>-763.63908999999694</v>
      </c>
      <c r="I6" s="490">
        <v>0.95560237848837226</v>
      </c>
      <c r="J6" s="491" t="s">
        <v>1</v>
      </c>
    </row>
    <row r="7" spans="1:10" ht="14.4" customHeight="1" x14ac:dyDescent="0.3">
      <c r="A7" s="487" t="s">
        <v>542</v>
      </c>
      <c r="B7" s="488" t="s">
        <v>958</v>
      </c>
      <c r="C7" s="489">
        <v>532.72448999999995</v>
      </c>
      <c r="D7" s="489">
        <v>494.20405999999991</v>
      </c>
      <c r="E7" s="489"/>
      <c r="F7" s="489">
        <v>519.54813000000013</v>
      </c>
      <c r="G7" s="489">
        <v>489.99996874999999</v>
      </c>
      <c r="H7" s="489">
        <v>29.548161250000135</v>
      </c>
      <c r="I7" s="490">
        <v>1.060302373743774</v>
      </c>
      <c r="J7" s="491" t="s">
        <v>1</v>
      </c>
    </row>
    <row r="8" spans="1:10" ht="14.4" customHeight="1" x14ac:dyDescent="0.3">
      <c r="A8" s="487" t="s">
        <v>542</v>
      </c>
      <c r="B8" s="488" t="s">
        <v>959</v>
      </c>
      <c r="C8" s="489">
        <v>188.85513</v>
      </c>
      <c r="D8" s="489">
        <v>248.48873000000003</v>
      </c>
      <c r="E8" s="489"/>
      <c r="F8" s="489">
        <v>272.38371999999998</v>
      </c>
      <c r="G8" s="489">
        <v>239.99998022460937</v>
      </c>
      <c r="H8" s="489">
        <v>32.383739775390609</v>
      </c>
      <c r="I8" s="490">
        <v>1.1349322601822032</v>
      </c>
      <c r="J8" s="491" t="s">
        <v>1</v>
      </c>
    </row>
    <row r="9" spans="1:10" ht="14.4" customHeight="1" x14ac:dyDescent="0.3">
      <c r="A9" s="487" t="s">
        <v>542</v>
      </c>
      <c r="B9" s="488" t="s">
        <v>960</v>
      </c>
      <c r="C9" s="489">
        <v>377.85471999999993</v>
      </c>
      <c r="D9" s="489">
        <v>421.09042999999997</v>
      </c>
      <c r="E9" s="489"/>
      <c r="F9" s="489">
        <v>454.17756999999995</v>
      </c>
      <c r="G9" s="489">
        <v>440.00002734374999</v>
      </c>
      <c r="H9" s="489">
        <v>14.177542656249955</v>
      </c>
      <c r="I9" s="490">
        <v>1.0322216858527005</v>
      </c>
      <c r="J9" s="491" t="s">
        <v>1</v>
      </c>
    </row>
    <row r="10" spans="1:10" ht="14.4" customHeight="1" x14ac:dyDescent="0.3">
      <c r="A10" s="487" t="s">
        <v>542</v>
      </c>
      <c r="B10" s="488" t="s">
        <v>961</v>
      </c>
      <c r="C10" s="489">
        <v>22598.849179999997</v>
      </c>
      <c r="D10" s="489">
        <v>23081.229009999995</v>
      </c>
      <c r="E10" s="489"/>
      <c r="F10" s="489">
        <v>23708.114650000007</v>
      </c>
      <c r="G10" s="489">
        <v>22899.999218749999</v>
      </c>
      <c r="H10" s="489">
        <v>808.11543125000753</v>
      </c>
      <c r="I10" s="490">
        <v>1.0352888846646047</v>
      </c>
      <c r="J10" s="491" t="s">
        <v>1</v>
      </c>
    </row>
    <row r="11" spans="1:10" ht="14.4" customHeight="1" x14ac:dyDescent="0.3">
      <c r="A11" s="487" t="s">
        <v>542</v>
      </c>
      <c r="B11" s="488" t="s">
        <v>962</v>
      </c>
      <c r="C11" s="489">
        <v>43.356999999999999</v>
      </c>
      <c r="D11" s="489">
        <v>57.39</v>
      </c>
      <c r="E11" s="489"/>
      <c r="F11" s="489">
        <v>54.849080000000001</v>
      </c>
      <c r="G11" s="489">
        <v>60</v>
      </c>
      <c r="H11" s="489">
        <v>-5.1509199999999993</v>
      </c>
      <c r="I11" s="490">
        <v>0.91415133333333332</v>
      </c>
      <c r="J11" s="491" t="s">
        <v>1</v>
      </c>
    </row>
    <row r="12" spans="1:10" ht="14.4" customHeight="1" x14ac:dyDescent="0.3">
      <c r="A12" s="487" t="s">
        <v>542</v>
      </c>
      <c r="B12" s="488" t="s">
        <v>963</v>
      </c>
      <c r="C12" s="489">
        <v>121.51960000000001</v>
      </c>
      <c r="D12" s="489">
        <v>130.114</v>
      </c>
      <c r="E12" s="489"/>
      <c r="F12" s="489">
        <v>175.536</v>
      </c>
      <c r="G12" s="489">
        <v>130.0000078125</v>
      </c>
      <c r="H12" s="489">
        <v>45.5359921875</v>
      </c>
      <c r="I12" s="490">
        <v>1.3502768419304783</v>
      </c>
      <c r="J12" s="491" t="s">
        <v>1</v>
      </c>
    </row>
    <row r="13" spans="1:10" ht="14.4" customHeight="1" x14ac:dyDescent="0.3">
      <c r="A13" s="487" t="s">
        <v>542</v>
      </c>
      <c r="B13" s="488" t="s">
        <v>547</v>
      </c>
      <c r="C13" s="489">
        <v>40929.60772</v>
      </c>
      <c r="D13" s="489">
        <v>41576.442159999991</v>
      </c>
      <c r="E13" s="489"/>
      <c r="F13" s="489">
        <v>41620.970060000014</v>
      </c>
      <c r="G13" s="489">
        <v>41459.999202880863</v>
      </c>
      <c r="H13" s="489">
        <v>160.97085711915133</v>
      </c>
      <c r="I13" s="490">
        <v>1.0038825581334783</v>
      </c>
      <c r="J13" s="491" t="s">
        <v>548</v>
      </c>
    </row>
    <row r="15" spans="1:10" ht="14.4" customHeight="1" x14ac:dyDescent="0.3">
      <c r="A15" s="487" t="s">
        <v>542</v>
      </c>
      <c r="B15" s="488" t="s">
        <v>543</v>
      </c>
      <c r="C15" s="489" t="s">
        <v>544</v>
      </c>
      <c r="D15" s="489" t="s">
        <v>544</v>
      </c>
      <c r="E15" s="489"/>
      <c r="F15" s="489" t="s">
        <v>544</v>
      </c>
      <c r="G15" s="489" t="s">
        <v>544</v>
      </c>
      <c r="H15" s="489" t="s">
        <v>544</v>
      </c>
      <c r="I15" s="490" t="s">
        <v>544</v>
      </c>
      <c r="J15" s="491" t="s">
        <v>68</v>
      </c>
    </row>
    <row r="16" spans="1:10" ht="14.4" customHeight="1" x14ac:dyDescent="0.3">
      <c r="A16" s="487" t="s">
        <v>557</v>
      </c>
      <c r="B16" s="488" t="s">
        <v>558</v>
      </c>
      <c r="C16" s="489" t="s">
        <v>544</v>
      </c>
      <c r="D16" s="489" t="s">
        <v>544</v>
      </c>
      <c r="E16" s="489"/>
      <c r="F16" s="489" t="s">
        <v>544</v>
      </c>
      <c r="G16" s="489" t="s">
        <v>544</v>
      </c>
      <c r="H16" s="489" t="s">
        <v>544</v>
      </c>
      <c r="I16" s="490" t="s">
        <v>544</v>
      </c>
      <c r="J16" s="491" t="s">
        <v>0</v>
      </c>
    </row>
    <row r="17" spans="1:10" ht="14.4" customHeight="1" x14ac:dyDescent="0.3">
      <c r="A17" s="487" t="s">
        <v>557</v>
      </c>
      <c r="B17" s="488" t="s">
        <v>960</v>
      </c>
      <c r="C17" s="489">
        <v>3.9618099999999998</v>
      </c>
      <c r="D17" s="489">
        <v>24.135629999999999</v>
      </c>
      <c r="E17" s="489"/>
      <c r="F17" s="489">
        <v>0</v>
      </c>
      <c r="G17" s="489">
        <v>24</v>
      </c>
      <c r="H17" s="489">
        <v>-24</v>
      </c>
      <c r="I17" s="490">
        <v>0</v>
      </c>
      <c r="J17" s="491" t="s">
        <v>1</v>
      </c>
    </row>
    <row r="18" spans="1:10" ht="14.4" customHeight="1" x14ac:dyDescent="0.3">
      <c r="A18" s="487" t="s">
        <v>557</v>
      </c>
      <c r="B18" s="488" t="s">
        <v>961</v>
      </c>
      <c r="C18" s="489">
        <v>228.06855000000002</v>
      </c>
      <c r="D18" s="489">
        <v>225.49999999999997</v>
      </c>
      <c r="E18" s="489"/>
      <c r="F18" s="489">
        <v>472.49894</v>
      </c>
      <c r="G18" s="489">
        <v>225</v>
      </c>
      <c r="H18" s="489">
        <v>247.49894</v>
      </c>
      <c r="I18" s="490">
        <v>2.0999952888888891</v>
      </c>
      <c r="J18" s="491" t="s">
        <v>1</v>
      </c>
    </row>
    <row r="19" spans="1:10" ht="14.4" customHeight="1" x14ac:dyDescent="0.3">
      <c r="A19" s="487" t="s">
        <v>557</v>
      </c>
      <c r="B19" s="488" t="s">
        <v>559</v>
      </c>
      <c r="C19" s="489">
        <v>232.03036000000003</v>
      </c>
      <c r="D19" s="489">
        <v>249.63562999999996</v>
      </c>
      <c r="E19" s="489"/>
      <c r="F19" s="489">
        <v>472.49894</v>
      </c>
      <c r="G19" s="489">
        <v>249</v>
      </c>
      <c r="H19" s="489">
        <v>223.49894</v>
      </c>
      <c r="I19" s="490">
        <v>1.8975861044176707</v>
      </c>
      <c r="J19" s="491" t="s">
        <v>552</v>
      </c>
    </row>
    <row r="20" spans="1:10" ht="14.4" customHeight="1" x14ac:dyDescent="0.3">
      <c r="A20" s="487" t="s">
        <v>544</v>
      </c>
      <c r="B20" s="488" t="s">
        <v>544</v>
      </c>
      <c r="C20" s="489" t="s">
        <v>544</v>
      </c>
      <c r="D20" s="489" t="s">
        <v>544</v>
      </c>
      <c r="E20" s="489"/>
      <c r="F20" s="489" t="s">
        <v>544</v>
      </c>
      <c r="G20" s="489" t="s">
        <v>544</v>
      </c>
      <c r="H20" s="489" t="s">
        <v>544</v>
      </c>
      <c r="I20" s="490" t="s">
        <v>544</v>
      </c>
      <c r="J20" s="491" t="s">
        <v>553</v>
      </c>
    </row>
    <row r="21" spans="1:10" ht="14.4" customHeight="1" x14ac:dyDescent="0.3">
      <c r="A21" s="487" t="s">
        <v>549</v>
      </c>
      <c r="B21" s="488" t="s">
        <v>550</v>
      </c>
      <c r="C21" s="489" t="s">
        <v>544</v>
      </c>
      <c r="D21" s="489" t="s">
        <v>544</v>
      </c>
      <c r="E21" s="489"/>
      <c r="F21" s="489" t="s">
        <v>544</v>
      </c>
      <c r="G21" s="489" t="s">
        <v>544</v>
      </c>
      <c r="H21" s="489" t="s">
        <v>544</v>
      </c>
      <c r="I21" s="490" t="s">
        <v>544</v>
      </c>
      <c r="J21" s="491" t="s">
        <v>0</v>
      </c>
    </row>
    <row r="22" spans="1:10" ht="14.4" customHeight="1" x14ac:dyDescent="0.3">
      <c r="A22" s="487" t="s">
        <v>549</v>
      </c>
      <c r="B22" s="488" t="s">
        <v>957</v>
      </c>
      <c r="C22" s="489">
        <v>1194.8176500000004</v>
      </c>
      <c r="D22" s="489">
        <v>2854.7020899999966</v>
      </c>
      <c r="E22" s="489"/>
      <c r="F22" s="489">
        <v>8208.2359300000007</v>
      </c>
      <c r="G22" s="489">
        <v>8280</v>
      </c>
      <c r="H22" s="489">
        <v>-71.764069999999265</v>
      </c>
      <c r="I22" s="490">
        <v>0.99133284178743974</v>
      </c>
      <c r="J22" s="491" t="s">
        <v>1</v>
      </c>
    </row>
    <row r="23" spans="1:10" ht="14.4" customHeight="1" x14ac:dyDescent="0.3">
      <c r="A23" s="487" t="s">
        <v>549</v>
      </c>
      <c r="B23" s="488" t="s">
        <v>958</v>
      </c>
      <c r="C23" s="489">
        <v>31.520449999999997</v>
      </c>
      <c r="D23" s="489">
        <v>41.437239999999989</v>
      </c>
      <c r="E23" s="489"/>
      <c r="F23" s="489">
        <v>60.188159999999996</v>
      </c>
      <c r="G23" s="489">
        <v>33</v>
      </c>
      <c r="H23" s="489">
        <v>27.188159999999996</v>
      </c>
      <c r="I23" s="490">
        <v>1.8238836363636362</v>
      </c>
      <c r="J23" s="491" t="s">
        <v>1</v>
      </c>
    </row>
    <row r="24" spans="1:10" ht="14.4" customHeight="1" x14ac:dyDescent="0.3">
      <c r="A24" s="487" t="s">
        <v>549</v>
      </c>
      <c r="B24" s="488" t="s">
        <v>959</v>
      </c>
      <c r="C24" s="489">
        <v>2.2424600000000003</v>
      </c>
      <c r="D24" s="489">
        <v>2.49498</v>
      </c>
      <c r="E24" s="489"/>
      <c r="F24" s="489">
        <v>1.9314</v>
      </c>
      <c r="G24" s="489">
        <v>2</v>
      </c>
      <c r="H24" s="489">
        <v>-6.8599999999999994E-2</v>
      </c>
      <c r="I24" s="490">
        <v>0.9657</v>
      </c>
      <c r="J24" s="491" t="s">
        <v>1</v>
      </c>
    </row>
    <row r="25" spans="1:10" ht="14.4" customHeight="1" x14ac:dyDescent="0.3">
      <c r="A25" s="487" t="s">
        <v>549</v>
      </c>
      <c r="B25" s="488" t="s">
        <v>960</v>
      </c>
      <c r="C25" s="489">
        <v>63.56447</v>
      </c>
      <c r="D25" s="489">
        <v>60.721949999999993</v>
      </c>
      <c r="E25" s="489"/>
      <c r="F25" s="489">
        <v>77.903899999999993</v>
      </c>
      <c r="G25" s="489">
        <v>60</v>
      </c>
      <c r="H25" s="489">
        <v>17.903899999999993</v>
      </c>
      <c r="I25" s="490">
        <v>1.2983983333333333</v>
      </c>
      <c r="J25" s="491" t="s">
        <v>1</v>
      </c>
    </row>
    <row r="26" spans="1:10" ht="14.4" customHeight="1" x14ac:dyDescent="0.3">
      <c r="A26" s="487" t="s">
        <v>549</v>
      </c>
      <c r="B26" s="488" t="s">
        <v>962</v>
      </c>
      <c r="C26" s="489">
        <v>4.9000000000000002E-2</v>
      </c>
      <c r="D26" s="489">
        <v>0</v>
      </c>
      <c r="E26" s="489"/>
      <c r="F26" s="489">
        <v>0.16200000000000001</v>
      </c>
      <c r="G26" s="489">
        <v>0</v>
      </c>
      <c r="H26" s="489">
        <v>0.16200000000000001</v>
      </c>
      <c r="I26" s="490" t="s">
        <v>544</v>
      </c>
      <c r="J26" s="491" t="s">
        <v>1</v>
      </c>
    </row>
    <row r="27" spans="1:10" ht="14.4" customHeight="1" x14ac:dyDescent="0.3">
      <c r="A27" s="487" t="s">
        <v>549</v>
      </c>
      <c r="B27" s="488" t="s">
        <v>963</v>
      </c>
      <c r="C27" s="489">
        <v>21.725999999999999</v>
      </c>
      <c r="D27" s="489">
        <v>25.42</v>
      </c>
      <c r="E27" s="489"/>
      <c r="F27" s="489">
        <v>26.91</v>
      </c>
      <c r="G27" s="489">
        <v>25</v>
      </c>
      <c r="H27" s="489">
        <v>1.9100000000000001</v>
      </c>
      <c r="I27" s="490">
        <v>1.0764</v>
      </c>
      <c r="J27" s="491" t="s">
        <v>1</v>
      </c>
    </row>
    <row r="28" spans="1:10" ht="14.4" customHeight="1" x14ac:dyDescent="0.3">
      <c r="A28" s="487" t="s">
        <v>549</v>
      </c>
      <c r="B28" s="488" t="s">
        <v>551</v>
      </c>
      <c r="C28" s="489">
        <v>1313.9200300000002</v>
      </c>
      <c r="D28" s="489">
        <v>2984.7762599999969</v>
      </c>
      <c r="E28" s="489"/>
      <c r="F28" s="489">
        <v>8375.3313899999994</v>
      </c>
      <c r="G28" s="489">
        <v>8399</v>
      </c>
      <c r="H28" s="489">
        <v>-23.668610000000626</v>
      </c>
      <c r="I28" s="490">
        <v>0.99718197285391108</v>
      </c>
      <c r="J28" s="491" t="s">
        <v>552</v>
      </c>
    </row>
    <row r="29" spans="1:10" ht="14.4" customHeight="1" x14ac:dyDescent="0.3">
      <c r="A29" s="487" t="s">
        <v>544</v>
      </c>
      <c r="B29" s="488" t="s">
        <v>544</v>
      </c>
      <c r="C29" s="489" t="s">
        <v>544</v>
      </c>
      <c r="D29" s="489" t="s">
        <v>544</v>
      </c>
      <c r="E29" s="489"/>
      <c r="F29" s="489" t="s">
        <v>544</v>
      </c>
      <c r="G29" s="489" t="s">
        <v>544</v>
      </c>
      <c r="H29" s="489" t="s">
        <v>544</v>
      </c>
      <c r="I29" s="490" t="s">
        <v>544</v>
      </c>
      <c r="J29" s="491" t="s">
        <v>553</v>
      </c>
    </row>
    <row r="30" spans="1:10" ht="14.4" customHeight="1" x14ac:dyDescent="0.3">
      <c r="A30" s="487" t="s">
        <v>964</v>
      </c>
      <c r="B30" s="488" t="s">
        <v>965</v>
      </c>
      <c r="C30" s="489" t="s">
        <v>544</v>
      </c>
      <c r="D30" s="489" t="s">
        <v>544</v>
      </c>
      <c r="E30" s="489"/>
      <c r="F30" s="489" t="s">
        <v>544</v>
      </c>
      <c r="G30" s="489" t="s">
        <v>544</v>
      </c>
      <c r="H30" s="489" t="s">
        <v>544</v>
      </c>
      <c r="I30" s="490" t="s">
        <v>544</v>
      </c>
      <c r="J30" s="491" t="s">
        <v>0</v>
      </c>
    </row>
    <row r="31" spans="1:10" ht="14.4" customHeight="1" x14ac:dyDescent="0.3">
      <c r="A31" s="487" t="s">
        <v>964</v>
      </c>
      <c r="B31" s="488" t="s">
        <v>960</v>
      </c>
      <c r="C31" s="489">
        <v>0</v>
      </c>
      <c r="D31" s="489">
        <v>0</v>
      </c>
      <c r="E31" s="489"/>
      <c r="F31" s="489">
        <v>1.8391999999999999</v>
      </c>
      <c r="G31" s="489">
        <v>0</v>
      </c>
      <c r="H31" s="489">
        <v>1.8391999999999999</v>
      </c>
      <c r="I31" s="490" t="s">
        <v>544</v>
      </c>
      <c r="J31" s="491" t="s">
        <v>1</v>
      </c>
    </row>
    <row r="32" spans="1:10" ht="14.4" customHeight="1" x14ac:dyDescent="0.3">
      <c r="A32" s="487" t="s">
        <v>964</v>
      </c>
      <c r="B32" s="488" t="s">
        <v>963</v>
      </c>
      <c r="C32" s="489">
        <v>0</v>
      </c>
      <c r="D32" s="489">
        <v>0</v>
      </c>
      <c r="E32" s="489"/>
      <c r="F32" s="489">
        <v>1.9319999999999999</v>
      </c>
      <c r="G32" s="489">
        <v>0</v>
      </c>
      <c r="H32" s="489">
        <v>1.9319999999999999</v>
      </c>
      <c r="I32" s="490" t="s">
        <v>544</v>
      </c>
      <c r="J32" s="491" t="s">
        <v>1</v>
      </c>
    </row>
    <row r="33" spans="1:10" ht="14.4" customHeight="1" x14ac:dyDescent="0.3">
      <c r="A33" s="487" t="s">
        <v>964</v>
      </c>
      <c r="B33" s="488" t="s">
        <v>966</v>
      </c>
      <c r="C33" s="489">
        <v>0</v>
      </c>
      <c r="D33" s="489">
        <v>0</v>
      </c>
      <c r="E33" s="489"/>
      <c r="F33" s="489">
        <v>3.7711999999999999</v>
      </c>
      <c r="G33" s="489">
        <v>0</v>
      </c>
      <c r="H33" s="489">
        <v>3.7711999999999999</v>
      </c>
      <c r="I33" s="490" t="s">
        <v>544</v>
      </c>
      <c r="J33" s="491" t="s">
        <v>552</v>
      </c>
    </row>
    <row r="34" spans="1:10" ht="14.4" customHeight="1" x14ac:dyDescent="0.3">
      <c r="A34" s="487" t="s">
        <v>544</v>
      </c>
      <c r="B34" s="488" t="s">
        <v>544</v>
      </c>
      <c r="C34" s="489" t="s">
        <v>544</v>
      </c>
      <c r="D34" s="489" t="s">
        <v>544</v>
      </c>
      <c r="E34" s="489"/>
      <c r="F34" s="489" t="s">
        <v>544</v>
      </c>
      <c r="G34" s="489" t="s">
        <v>544</v>
      </c>
      <c r="H34" s="489" t="s">
        <v>544</v>
      </c>
      <c r="I34" s="490" t="s">
        <v>544</v>
      </c>
      <c r="J34" s="491" t="s">
        <v>553</v>
      </c>
    </row>
    <row r="35" spans="1:10" ht="14.4" customHeight="1" x14ac:dyDescent="0.3">
      <c r="A35" s="487" t="s">
        <v>554</v>
      </c>
      <c r="B35" s="488" t="s">
        <v>555</v>
      </c>
      <c r="C35" s="489" t="s">
        <v>544</v>
      </c>
      <c r="D35" s="489" t="s">
        <v>544</v>
      </c>
      <c r="E35" s="489"/>
      <c r="F35" s="489" t="s">
        <v>544</v>
      </c>
      <c r="G35" s="489" t="s">
        <v>544</v>
      </c>
      <c r="H35" s="489" t="s">
        <v>544</v>
      </c>
      <c r="I35" s="490" t="s">
        <v>544</v>
      </c>
      <c r="J35" s="491" t="s">
        <v>0</v>
      </c>
    </row>
    <row r="36" spans="1:10" ht="14.4" customHeight="1" x14ac:dyDescent="0.3">
      <c r="A36" s="487" t="s">
        <v>554</v>
      </c>
      <c r="B36" s="488" t="s">
        <v>957</v>
      </c>
      <c r="C36" s="489">
        <v>15871.629950000002</v>
      </c>
      <c r="D36" s="489">
        <v>14289.223839999999</v>
      </c>
      <c r="E36" s="489"/>
      <c r="F36" s="489">
        <v>8228.1249800000023</v>
      </c>
      <c r="G36" s="489">
        <v>8920</v>
      </c>
      <c r="H36" s="489">
        <v>-691.87501999999768</v>
      </c>
      <c r="I36" s="490">
        <v>0.92243553587443972</v>
      </c>
      <c r="J36" s="491" t="s">
        <v>1</v>
      </c>
    </row>
    <row r="37" spans="1:10" ht="14.4" customHeight="1" x14ac:dyDescent="0.3">
      <c r="A37" s="487" t="s">
        <v>554</v>
      </c>
      <c r="B37" s="488" t="s">
        <v>958</v>
      </c>
      <c r="C37" s="489">
        <v>501.20403999999991</v>
      </c>
      <c r="D37" s="489">
        <v>452.76681999999994</v>
      </c>
      <c r="E37" s="489"/>
      <c r="F37" s="489">
        <v>459.35997000000009</v>
      </c>
      <c r="G37" s="489">
        <v>457</v>
      </c>
      <c r="H37" s="489">
        <v>2.3599700000000894</v>
      </c>
      <c r="I37" s="490">
        <v>1.0051640481400439</v>
      </c>
      <c r="J37" s="491" t="s">
        <v>1</v>
      </c>
    </row>
    <row r="38" spans="1:10" ht="14.4" customHeight="1" x14ac:dyDescent="0.3">
      <c r="A38" s="487" t="s">
        <v>554</v>
      </c>
      <c r="B38" s="488" t="s">
        <v>959</v>
      </c>
      <c r="C38" s="489">
        <v>186.61267000000001</v>
      </c>
      <c r="D38" s="489">
        <v>245.99375000000003</v>
      </c>
      <c r="E38" s="489"/>
      <c r="F38" s="489">
        <v>270.45231999999999</v>
      </c>
      <c r="G38" s="489">
        <v>238</v>
      </c>
      <c r="H38" s="489">
        <v>32.452319999999986</v>
      </c>
      <c r="I38" s="490">
        <v>1.1363542857142857</v>
      </c>
      <c r="J38" s="491" t="s">
        <v>1</v>
      </c>
    </row>
    <row r="39" spans="1:10" ht="14.4" customHeight="1" x14ac:dyDescent="0.3">
      <c r="A39" s="487" t="s">
        <v>554</v>
      </c>
      <c r="B39" s="488" t="s">
        <v>960</v>
      </c>
      <c r="C39" s="489">
        <v>310.32843999999994</v>
      </c>
      <c r="D39" s="489">
        <v>336.23284999999998</v>
      </c>
      <c r="E39" s="489"/>
      <c r="F39" s="489">
        <v>374.43446999999998</v>
      </c>
      <c r="G39" s="489">
        <v>356</v>
      </c>
      <c r="H39" s="489">
        <v>18.434469999999976</v>
      </c>
      <c r="I39" s="490">
        <v>1.0517822191011235</v>
      </c>
      <c r="J39" s="491" t="s">
        <v>1</v>
      </c>
    </row>
    <row r="40" spans="1:10" ht="14.4" customHeight="1" x14ac:dyDescent="0.3">
      <c r="A40" s="487" t="s">
        <v>554</v>
      </c>
      <c r="B40" s="488" t="s">
        <v>961</v>
      </c>
      <c r="C40" s="489">
        <v>22370.780629999997</v>
      </c>
      <c r="D40" s="489">
        <v>22855.729009999995</v>
      </c>
      <c r="E40" s="489"/>
      <c r="F40" s="489">
        <v>23235.615710000005</v>
      </c>
      <c r="G40" s="489">
        <v>22675</v>
      </c>
      <c r="H40" s="489">
        <v>560.61571000000549</v>
      </c>
      <c r="I40" s="490">
        <v>1.0247239563395814</v>
      </c>
      <c r="J40" s="491" t="s">
        <v>1</v>
      </c>
    </row>
    <row r="41" spans="1:10" ht="14.4" customHeight="1" x14ac:dyDescent="0.3">
      <c r="A41" s="487" t="s">
        <v>554</v>
      </c>
      <c r="B41" s="488" t="s">
        <v>962</v>
      </c>
      <c r="C41" s="489">
        <v>43.308</v>
      </c>
      <c r="D41" s="489">
        <v>57.39</v>
      </c>
      <c r="E41" s="489"/>
      <c r="F41" s="489">
        <v>54.687080000000002</v>
      </c>
      <c r="G41" s="489">
        <v>60</v>
      </c>
      <c r="H41" s="489">
        <v>-5.3129199999999983</v>
      </c>
      <c r="I41" s="490">
        <v>0.91145133333333339</v>
      </c>
      <c r="J41" s="491" t="s">
        <v>1</v>
      </c>
    </row>
    <row r="42" spans="1:10" ht="14.4" customHeight="1" x14ac:dyDescent="0.3">
      <c r="A42" s="487" t="s">
        <v>554</v>
      </c>
      <c r="B42" s="488" t="s">
        <v>963</v>
      </c>
      <c r="C42" s="489">
        <v>99.793600000000012</v>
      </c>
      <c r="D42" s="489">
        <v>104.694</v>
      </c>
      <c r="E42" s="489"/>
      <c r="F42" s="489">
        <v>146.69399999999999</v>
      </c>
      <c r="G42" s="489">
        <v>105</v>
      </c>
      <c r="H42" s="489">
        <v>41.693999999999988</v>
      </c>
      <c r="I42" s="490">
        <v>1.3970857142857143</v>
      </c>
      <c r="J42" s="491" t="s">
        <v>1</v>
      </c>
    </row>
    <row r="43" spans="1:10" ht="14.4" customHeight="1" x14ac:dyDescent="0.3">
      <c r="A43" s="487" t="s">
        <v>554</v>
      </c>
      <c r="B43" s="488" t="s">
        <v>556</v>
      </c>
      <c r="C43" s="489">
        <v>39383.657329999995</v>
      </c>
      <c r="D43" s="489">
        <v>38342.030269999996</v>
      </c>
      <c r="E43" s="489"/>
      <c r="F43" s="489">
        <v>32769.368530000007</v>
      </c>
      <c r="G43" s="489">
        <v>32811</v>
      </c>
      <c r="H43" s="489">
        <v>-41.631469999992987</v>
      </c>
      <c r="I43" s="490">
        <v>0.99873117338697415</v>
      </c>
      <c r="J43" s="491" t="s">
        <v>552</v>
      </c>
    </row>
    <row r="44" spans="1:10" ht="14.4" customHeight="1" x14ac:dyDescent="0.3">
      <c r="A44" s="487" t="s">
        <v>544</v>
      </c>
      <c r="B44" s="488" t="s">
        <v>544</v>
      </c>
      <c r="C44" s="489" t="s">
        <v>544</v>
      </c>
      <c r="D44" s="489" t="s">
        <v>544</v>
      </c>
      <c r="E44" s="489"/>
      <c r="F44" s="489" t="s">
        <v>544</v>
      </c>
      <c r="G44" s="489" t="s">
        <v>544</v>
      </c>
      <c r="H44" s="489" t="s">
        <v>544</v>
      </c>
      <c r="I44" s="490" t="s">
        <v>544</v>
      </c>
      <c r="J44" s="491" t="s">
        <v>553</v>
      </c>
    </row>
    <row r="45" spans="1:10" ht="14.4" customHeight="1" x14ac:dyDescent="0.3">
      <c r="A45" s="487" t="s">
        <v>542</v>
      </c>
      <c r="B45" s="488" t="s">
        <v>547</v>
      </c>
      <c r="C45" s="489">
        <v>40929.60772</v>
      </c>
      <c r="D45" s="489">
        <v>41576.442159999991</v>
      </c>
      <c r="E45" s="489"/>
      <c r="F45" s="489">
        <v>41620.970060000014</v>
      </c>
      <c r="G45" s="489">
        <v>41460</v>
      </c>
      <c r="H45" s="489">
        <v>160.9700600000142</v>
      </c>
      <c r="I45" s="490">
        <v>1.00388253883261</v>
      </c>
      <c r="J45" s="491" t="s">
        <v>548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7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1543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271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36.253243538812271</v>
      </c>
      <c r="J3" s="98">
        <f>SUBTOTAL(9,J5:J1048576)</f>
        <v>1075421</v>
      </c>
      <c r="K3" s="99">
        <f>SUBTOTAL(9,K5:K1048576)</f>
        <v>38987499.41975303</v>
      </c>
    </row>
    <row r="4" spans="1:11" s="208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3" t="s">
        <v>542</v>
      </c>
      <c r="B5" s="584" t="s">
        <v>543</v>
      </c>
      <c r="C5" s="587" t="s">
        <v>557</v>
      </c>
      <c r="D5" s="602" t="s">
        <v>558</v>
      </c>
      <c r="E5" s="587" t="s">
        <v>967</v>
      </c>
      <c r="F5" s="602" t="s">
        <v>968</v>
      </c>
      <c r="G5" s="587" t="s">
        <v>969</v>
      </c>
      <c r="H5" s="587" t="s">
        <v>970</v>
      </c>
      <c r="I5" s="116">
        <v>4499.990234375</v>
      </c>
      <c r="J5" s="116">
        <v>30</v>
      </c>
      <c r="K5" s="597">
        <v>134999.703125</v>
      </c>
    </row>
    <row r="6" spans="1:11" ht="14.4" customHeight="1" x14ac:dyDescent="0.3">
      <c r="A6" s="507" t="s">
        <v>542</v>
      </c>
      <c r="B6" s="508" t="s">
        <v>543</v>
      </c>
      <c r="C6" s="509" t="s">
        <v>557</v>
      </c>
      <c r="D6" s="510" t="s">
        <v>558</v>
      </c>
      <c r="E6" s="509" t="s">
        <v>967</v>
      </c>
      <c r="F6" s="510" t="s">
        <v>968</v>
      </c>
      <c r="G6" s="509" t="s">
        <v>971</v>
      </c>
      <c r="H6" s="509" t="s">
        <v>972</v>
      </c>
      <c r="I6" s="512">
        <v>450</v>
      </c>
      <c r="J6" s="512">
        <v>756</v>
      </c>
      <c r="K6" s="513">
        <v>340199.25</v>
      </c>
    </row>
    <row r="7" spans="1:11" ht="14.4" customHeight="1" x14ac:dyDescent="0.3">
      <c r="A7" s="507" t="s">
        <v>542</v>
      </c>
      <c r="B7" s="508" t="s">
        <v>543</v>
      </c>
      <c r="C7" s="509" t="s">
        <v>549</v>
      </c>
      <c r="D7" s="510" t="s">
        <v>550</v>
      </c>
      <c r="E7" s="509" t="s">
        <v>973</v>
      </c>
      <c r="F7" s="510" t="s">
        <v>974</v>
      </c>
      <c r="G7" s="509" t="s">
        <v>975</v>
      </c>
      <c r="H7" s="509" t="s">
        <v>976</v>
      </c>
      <c r="I7" s="512">
        <v>25970.19921875</v>
      </c>
      <c r="J7" s="512">
        <v>2</v>
      </c>
      <c r="K7" s="513">
        <v>51940.3984375</v>
      </c>
    </row>
    <row r="8" spans="1:11" ht="14.4" customHeight="1" x14ac:dyDescent="0.3">
      <c r="A8" s="507" t="s">
        <v>542</v>
      </c>
      <c r="B8" s="508" t="s">
        <v>543</v>
      </c>
      <c r="C8" s="509" t="s">
        <v>549</v>
      </c>
      <c r="D8" s="510" t="s">
        <v>550</v>
      </c>
      <c r="E8" s="509" t="s">
        <v>973</v>
      </c>
      <c r="F8" s="510" t="s">
        <v>974</v>
      </c>
      <c r="G8" s="509" t="s">
        <v>977</v>
      </c>
      <c r="H8" s="509" t="s">
        <v>978</v>
      </c>
      <c r="I8" s="512">
        <v>264.41026960100447</v>
      </c>
      <c r="J8" s="512">
        <v>64</v>
      </c>
      <c r="K8" s="513">
        <v>16921</v>
      </c>
    </row>
    <row r="9" spans="1:11" ht="14.4" customHeight="1" x14ac:dyDescent="0.3">
      <c r="A9" s="507" t="s">
        <v>542</v>
      </c>
      <c r="B9" s="508" t="s">
        <v>543</v>
      </c>
      <c r="C9" s="509" t="s">
        <v>549</v>
      </c>
      <c r="D9" s="510" t="s">
        <v>550</v>
      </c>
      <c r="E9" s="509" t="s">
        <v>973</v>
      </c>
      <c r="F9" s="510" t="s">
        <v>974</v>
      </c>
      <c r="G9" s="509" t="s">
        <v>979</v>
      </c>
      <c r="H9" s="509" t="s">
        <v>980</v>
      </c>
      <c r="I9" s="512">
        <v>597.80999755859375</v>
      </c>
      <c r="J9" s="512">
        <v>1</v>
      </c>
      <c r="K9" s="513">
        <v>597.80999755859375</v>
      </c>
    </row>
    <row r="10" spans="1:11" ht="14.4" customHeight="1" x14ac:dyDescent="0.3">
      <c r="A10" s="507" t="s">
        <v>542</v>
      </c>
      <c r="B10" s="508" t="s">
        <v>543</v>
      </c>
      <c r="C10" s="509" t="s">
        <v>549</v>
      </c>
      <c r="D10" s="510" t="s">
        <v>550</v>
      </c>
      <c r="E10" s="509" t="s">
        <v>973</v>
      </c>
      <c r="F10" s="510" t="s">
        <v>974</v>
      </c>
      <c r="G10" s="509" t="s">
        <v>981</v>
      </c>
      <c r="H10" s="509" t="s">
        <v>982</v>
      </c>
      <c r="I10" s="512">
        <v>597.80999755859375</v>
      </c>
      <c r="J10" s="512">
        <v>1</v>
      </c>
      <c r="K10" s="513">
        <v>597.80999755859375</v>
      </c>
    </row>
    <row r="11" spans="1:11" ht="14.4" customHeight="1" x14ac:dyDescent="0.3">
      <c r="A11" s="507" t="s">
        <v>542</v>
      </c>
      <c r="B11" s="508" t="s">
        <v>543</v>
      </c>
      <c r="C11" s="509" t="s">
        <v>549</v>
      </c>
      <c r="D11" s="510" t="s">
        <v>550</v>
      </c>
      <c r="E11" s="509" t="s">
        <v>973</v>
      </c>
      <c r="F11" s="510" t="s">
        <v>974</v>
      </c>
      <c r="G11" s="509" t="s">
        <v>983</v>
      </c>
      <c r="H11" s="509" t="s">
        <v>984</v>
      </c>
      <c r="I11" s="512">
        <v>3010.9349365234375</v>
      </c>
      <c r="J11" s="512">
        <v>2</v>
      </c>
      <c r="K11" s="513">
        <v>6021.869873046875</v>
      </c>
    </row>
    <row r="12" spans="1:11" ht="14.4" customHeight="1" x14ac:dyDescent="0.3">
      <c r="A12" s="507" t="s">
        <v>542</v>
      </c>
      <c r="B12" s="508" t="s">
        <v>543</v>
      </c>
      <c r="C12" s="509" t="s">
        <v>549</v>
      </c>
      <c r="D12" s="510" t="s">
        <v>550</v>
      </c>
      <c r="E12" s="509" t="s">
        <v>973</v>
      </c>
      <c r="F12" s="510" t="s">
        <v>974</v>
      </c>
      <c r="G12" s="509" t="s">
        <v>985</v>
      </c>
      <c r="H12" s="509" t="s">
        <v>986</v>
      </c>
      <c r="I12" s="512">
        <v>2070</v>
      </c>
      <c r="J12" s="512">
        <v>1</v>
      </c>
      <c r="K12" s="513">
        <v>2070</v>
      </c>
    </row>
    <row r="13" spans="1:11" ht="14.4" customHeight="1" x14ac:dyDescent="0.3">
      <c r="A13" s="507" t="s">
        <v>542</v>
      </c>
      <c r="B13" s="508" t="s">
        <v>543</v>
      </c>
      <c r="C13" s="509" t="s">
        <v>549</v>
      </c>
      <c r="D13" s="510" t="s">
        <v>550</v>
      </c>
      <c r="E13" s="509" t="s">
        <v>973</v>
      </c>
      <c r="F13" s="510" t="s">
        <v>974</v>
      </c>
      <c r="G13" s="509" t="s">
        <v>987</v>
      </c>
      <c r="H13" s="509" t="s">
        <v>988</v>
      </c>
      <c r="I13" s="512">
        <v>2561.280029296875</v>
      </c>
      <c r="J13" s="512">
        <v>3</v>
      </c>
      <c r="K13" s="513">
        <v>7365.06005859375</v>
      </c>
    </row>
    <row r="14" spans="1:11" ht="14.4" customHeight="1" x14ac:dyDescent="0.3">
      <c r="A14" s="507" t="s">
        <v>542</v>
      </c>
      <c r="B14" s="508" t="s">
        <v>543</v>
      </c>
      <c r="C14" s="509" t="s">
        <v>549</v>
      </c>
      <c r="D14" s="510" t="s">
        <v>550</v>
      </c>
      <c r="E14" s="509" t="s">
        <v>973</v>
      </c>
      <c r="F14" s="510" t="s">
        <v>974</v>
      </c>
      <c r="G14" s="509" t="s">
        <v>989</v>
      </c>
      <c r="H14" s="509" t="s">
        <v>990</v>
      </c>
      <c r="I14" s="512">
        <v>2875</v>
      </c>
      <c r="J14" s="512">
        <v>1</v>
      </c>
      <c r="K14" s="513">
        <v>2875</v>
      </c>
    </row>
    <row r="15" spans="1:11" ht="14.4" customHeight="1" x14ac:dyDescent="0.3">
      <c r="A15" s="507" t="s">
        <v>542</v>
      </c>
      <c r="B15" s="508" t="s">
        <v>543</v>
      </c>
      <c r="C15" s="509" t="s">
        <v>549</v>
      </c>
      <c r="D15" s="510" t="s">
        <v>550</v>
      </c>
      <c r="E15" s="509" t="s">
        <v>973</v>
      </c>
      <c r="F15" s="510" t="s">
        <v>974</v>
      </c>
      <c r="G15" s="509" t="s">
        <v>991</v>
      </c>
      <c r="H15" s="509" t="s">
        <v>992</v>
      </c>
      <c r="I15" s="512">
        <v>2616.25</v>
      </c>
      <c r="J15" s="512">
        <v>3</v>
      </c>
      <c r="K15" s="513">
        <v>7475</v>
      </c>
    </row>
    <row r="16" spans="1:11" ht="14.4" customHeight="1" x14ac:dyDescent="0.3">
      <c r="A16" s="507" t="s">
        <v>542</v>
      </c>
      <c r="B16" s="508" t="s">
        <v>543</v>
      </c>
      <c r="C16" s="509" t="s">
        <v>549</v>
      </c>
      <c r="D16" s="510" t="s">
        <v>550</v>
      </c>
      <c r="E16" s="509" t="s">
        <v>973</v>
      </c>
      <c r="F16" s="510" t="s">
        <v>974</v>
      </c>
      <c r="G16" s="509" t="s">
        <v>993</v>
      </c>
      <c r="H16" s="509" t="s">
        <v>994</v>
      </c>
      <c r="I16" s="512">
        <v>2415.010009765625</v>
      </c>
      <c r="J16" s="512">
        <v>1</v>
      </c>
      <c r="K16" s="513">
        <v>2415.010009765625</v>
      </c>
    </row>
    <row r="17" spans="1:11" ht="14.4" customHeight="1" x14ac:dyDescent="0.3">
      <c r="A17" s="507" t="s">
        <v>542</v>
      </c>
      <c r="B17" s="508" t="s">
        <v>543</v>
      </c>
      <c r="C17" s="509" t="s">
        <v>549</v>
      </c>
      <c r="D17" s="510" t="s">
        <v>550</v>
      </c>
      <c r="E17" s="509" t="s">
        <v>973</v>
      </c>
      <c r="F17" s="510" t="s">
        <v>974</v>
      </c>
      <c r="G17" s="509" t="s">
        <v>995</v>
      </c>
      <c r="H17" s="509" t="s">
        <v>996</v>
      </c>
      <c r="I17" s="512">
        <v>2530</v>
      </c>
      <c r="J17" s="512">
        <v>1</v>
      </c>
      <c r="K17" s="513">
        <v>2530</v>
      </c>
    </row>
    <row r="18" spans="1:11" ht="14.4" customHeight="1" x14ac:dyDescent="0.3">
      <c r="A18" s="507" t="s">
        <v>542</v>
      </c>
      <c r="B18" s="508" t="s">
        <v>543</v>
      </c>
      <c r="C18" s="509" t="s">
        <v>549</v>
      </c>
      <c r="D18" s="510" t="s">
        <v>550</v>
      </c>
      <c r="E18" s="509" t="s">
        <v>973</v>
      </c>
      <c r="F18" s="510" t="s">
        <v>974</v>
      </c>
      <c r="G18" s="509" t="s">
        <v>997</v>
      </c>
      <c r="H18" s="509" t="s">
        <v>998</v>
      </c>
      <c r="I18" s="512">
        <v>2794.5</v>
      </c>
      <c r="J18" s="512">
        <v>1</v>
      </c>
      <c r="K18" s="513">
        <v>2794.5</v>
      </c>
    </row>
    <row r="19" spans="1:11" ht="14.4" customHeight="1" x14ac:dyDescent="0.3">
      <c r="A19" s="507" t="s">
        <v>542</v>
      </c>
      <c r="B19" s="508" t="s">
        <v>543</v>
      </c>
      <c r="C19" s="509" t="s">
        <v>549</v>
      </c>
      <c r="D19" s="510" t="s">
        <v>550</v>
      </c>
      <c r="E19" s="509" t="s">
        <v>973</v>
      </c>
      <c r="F19" s="510" t="s">
        <v>974</v>
      </c>
      <c r="G19" s="509" t="s">
        <v>999</v>
      </c>
      <c r="H19" s="509" t="s">
        <v>1000</v>
      </c>
      <c r="I19" s="512">
        <v>6036.06005859375</v>
      </c>
      <c r="J19" s="512">
        <v>1</v>
      </c>
      <c r="K19" s="513">
        <v>6036.06005859375</v>
      </c>
    </row>
    <row r="20" spans="1:11" ht="14.4" customHeight="1" x14ac:dyDescent="0.3">
      <c r="A20" s="507" t="s">
        <v>542</v>
      </c>
      <c r="B20" s="508" t="s">
        <v>543</v>
      </c>
      <c r="C20" s="509" t="s">
        <v>549</v>
      </c>
      <c r="D20" s="510" t="s">
        <v>550</v>
      </c>
      <c r="E20" s="509" t="s">
        <v>973</v>
      </c>
      <c r="F20" s="510" t="s">
        <v>974</v>
      </c>
      <c r="G20" s="509" t="s">
        <v>1001</v>
      </c>
      <c r="H20" s="509" t="s">
        <v>1002</v>
      </c>
      <c r="I20" s="512">
        <v>3550.6201171875</v>
      </c>
      <c r="J20" s="512">
        <v>1</v>
      </c>
      <c r="K20" s="513">
        <v>3550.6201171875</v>
      </c>
    </row>
    <row r="21" spans="1:11" ht="14.4" customHeight="1" x14ac:dyDescent="0.3">
      <c r="A21" s="507" t="s">
        <v>542</v>
      </c>
      <c r="B21" s="508" t="s">
        <v>543</v>
      </c>
      <c r="C21" s="509" t="s">
        <v>549</v>
      </c>
      <c r="D21" s="510" t="s">
        <v>550</v>
      </c>
      <c r="E21" s="509" t="s">
        <v>973</v>
      </c>
      <c r="F21" s="510" t="s">
        <v>974</v>
      </c>
      <c r="G21" s="509" t="s">
        <v>1003</v>
      </c>
      <c r="H21" s="509" t="s">
        <v>1004</v>
      </c>
      <c r="I21" s="512">
        <v>3550.639892578125</v>
      </c>
      <c r="J21" s="512">
        <v>1</v>
      </c>
      <c r="K21" s="513">
        <v>3550.639892578125</v>
      </c>
    </row>
    <row r="22" spans="1:11" ht="14.4" customHeight="1" x14ac:dyDescent="0.3">
      <c r="A22" s="507" t="s">
        <v>542</v>
      </c>
      <c r="B22" s="508" t="s">
        <v>543</v>
      </c>
      <c r="C22" s="509" t="s">
        <v>549</v>
      </c>
      <c r="D22" s="510" t="s">
        <v>550</v>
      </c>
      <c r="E22" s="509" t="s">
        <v>973</v>
      </c>
      <c r="F22" s="510" t="s">
        <v>974</v>
      </c>
      <c r="G22" s="509" t="s">
        <v>1005</v>
      </c>
      <c r="H22" s="509" t="s">
        <v>1006</v>
      </c>
      <c r="I22" s="512">
        <v>1988.3499755859375</v>
      </c>
      <c r="J22" s="512">
        <v>1</v>
      </c>
      <c r="K22" s="513">
        <v>1988.3499755859375</v>
      </c>
    </row>
    <row r="23" spans="1:11" ht="14.4" customHeight="1" x14ac:dyDescent="0.3">
      <c r="A23" s="507" t="s">
        <v>542</v>
      </c>
      <c r="B23" s="508" t="s">
        <v>543</v>
      </c>
      <c r="C23" s="509" t="s">
        <v>549</v>
      </c>
      <c r="D23" s="510" t="s">
        <v>550</v>
      </c>
      <c r="E23" s="509" t="s">
        <v>973</v>
      </c>
      <c r="F23" s="510" t="s">
        <v>974</v>
      </c>
      <c r="G23" s="509" t="s">
        <v>1007</v>
      </c>
      <c r="H23" s="509" t="s">
        <v>1008</v>
      </c>
      <c r="I23" s="512">
        <v>2002.550048828125</v>
      </c>
      <c r="J23" s="512">
        <v>1</v>
      </c>
      <c r="K23" s="513">
        <v>2002.550048828125</v>
      </c>
    </row>
    <row r="24" spans="1:11" ht="14.4" customHeight="1" x14ac:dyDescent="0.3">
      <c r="A24" s="507" t="s">
        <v>542</v>
      </c>
      <c r="B24" s="508" t="s">
        <v>543</v>
      </c>
      <c r="C24" s="509" t="s">
        <v>549</v>
      </c>
      <c r="D24" s="510" t="s">
        <v>550</v>
      </c>
      <c r="E24" s="509" t="s">
        <v>973</v>
      </c>
      <c r="F24" s="510" t="s">
        <v>974</v>
      </c>
      <c r="G24" s="509" t="s">
        <v>1009</v>
      </c>
      <c r="H24" s="509" t="s">
        <v>1010</v>
      </c>
      <c r="I24" s="512">
        <v>1888.9300537109375</v>
      </c>
      <c r="J24" s="512">
        <v>1</v>
      </c>
      <c r="K24" s="513">
        <v>1888.9300537109375</v>
      </c>
    </row>
    <row r="25" spans="1:11" ht="14.4" customHeight="1" x14ac:dyDescent="0.3">
      <c r="A25" s="507" t="s">
        <v>542</v>
      </c>
      <c r="B25" s="508" t="s">
        <v>543</v>
      </c>
      <c r="C25" s="509" t="s">
        <v>549</v>
      </c>
      <c r="D25" s="510" t="s">
        <v>550</v>
      </c>
      <c r="E25" s="509" t="s">
        <v>973</v>
      </c>
      <c r="F25" s="510" t="s">
        <v>974</v>
      </c>
      <c r="G25" s="509" t="s">
        <v>1011</v>
      </c>
      <c r="H25" s="509" t="s">
        <v>1012</v>
      </c>
      <c r="I25" s="512">
        <v>1888.9300537109375</v>
      </c>
      <c r="J25" s="512">
        <v>1</v>
      </c>
      <c r="K25" s="513">
        <v>1888.9300537109375</v>
      </c>
    </row>
    <row r="26" spans="1:11" ht="14.4" customHeight="1" x14ac:dyDescent="0.3">
      <c r="A26" s="507" t="s">
        <v>542</v>
      </c>
      <c r="B26" s="508" t="s">
        <v>543</v>
      </c>
      <c r="C26" s="509" t="s">
        <v>549</v>
      </c>
      <c r="D26" s="510" t="s">
        <v>550</v>
      </c>
      <c r="E26" s="509" t="s">
        <v>973</v>
      </c>
      <c r="F26" s="510" t="s">
        <v>974</v>
      </c>
      <c r="G26" s="509" t="s">
        <v>1013</v>
      </c>
      <c r="H26" s="509" t="s">
        <v>1014</v>
      </c>
      <c r="I26" s="512">
        <v>2917.320068359375</v>
      </c>
      <c r="J26" s="512">
        <v>2</v>
      </c>
      <c r="K26" s="513">
        <v>5834.64013671875</v>
      </c>
    </row>
    <row r="27" spans="1:11" ht="14.4" customHeight="1" x14ac:dyDescent="0.3">
      <c r="A27" s="507" t="s">
        <v>542</v>
      </c>
      <c r="B27" s="508" t="s">
        <v>543</v>
      </c>
      <c r="C27" s="509" t="s">
        <v>549</v>
      </c>
      <c r="D27" s="510" t="s">
        <v>550</v>
      </c>
      <c r="E27" s="509" t="s">
        <v>973</v>
      </c>
      <c r="F27" s="510" t="s">
        <v>974</v>
      </c>
      <c r="G27" s="509" t="s">
        <v>1015</v>
      </c>
      <c r="H27" s="509" t="s">
        <v>1016</v>
      </c>
      <c r="I27" s="512">
        <v>4643.97998046875</v>
      </c>
      <c r="J27" s="512">
        <v>1</v>
      </c>
      <c r="K27" s="513">
        <v>4643.97998046875</v>
      </c>
    </row>
    <row r="28" spans="1:11" ht="14.4" customHeight="1" x14ac:dyDescent="0.3">
      <c r="A28" s="507" t="s">
        <v>542</v>
      </c>
      <c r="B28" s="508" t="s">
        <v>543</v>
      </c>
      <c r="C28" s="509" t="s">
        <v>549</v>
      </c>
      <c r="D28" s="510" t="s">
        <v>550</v>
      </c>
      <c r="E28" s="509" t="s">
        <v>973</v>
      </c>
      <c r="F28" s="510" t="s">
        <v>974</v>
      </c>
      <c r="G28" s="509" t="s">
        <v>1017</v>
      </c>
      <c r="H28" s="509" t="s">
        <v>1018</v>
      </c>
      <c r="I28" s="512">
        <v>157300</v>
      </c>
      <c r="J28" s="512">
        <v>8</v>
      </c>
      <c r="K28" s="513">
        <v>1258400</v>
      </c>
    </row>
    <row r="29" spans="1:11" ht="14.4" customHeight="1" x14ac:dyDescent="0.3">
      <c r="A29" s="507" t="s">
        <v>542</v>
      </c>
      <c r="B29" s="508" t="s">
        <v>543</v>
      </c>
      <c r="C29" s="509" t="s">
        <v>549</v>
      </c>
      <c r="D29" s="510" t="s">
        <v>550</v>
      </c>
      <c r="E29" s="509" t="s">
        <v>973</v>
      </c>
      <c r="F29" s="510" t="s">
        <v>974</v>
      </c>
      <c r="G29" s="509" t="s">
        <v>1019</v>
      </c>
      <c r="H29" s="509" t="s">
        <v>1020</v>
      </c>
      <c r="I29" s="512">
        <v>5521.22998046875</v>
      </c>
      <c r="J29" s="512">
        <v>27</v>
      </c>
      <c r="K29" s="513">
        <v>149073.208984375</v>
      </c>
    </row>
    <row r="30" spans="1:11" ht="14.4" customHeight="1" x14ac:dyDescent="0.3">
      <c r="A30" s="507" t="s">
        <v>542</v>
      </c>
      <c r="B30" s="508" t="s">
        <v>543</v>
      </c>
      <c r="C30" s="509" t="s">
        <v>549</v>
      </c>
      <c r="D30" s="510" t="s">
        <v>550</v>
      </c>
      <c r="E30" s="509" t="s">
        <v>973</v>
      </c>
      <c r="F30" s="510" t="s">
        <v>974</v>
      </c>
      <c r="G30" s="509" t="s">
        <v>1021</v>
      </c>
      <c r="H30" s="509" t="s">
        <v>1022</v>
      </c>
      <c r="I30" s="512">
        <v>2480.5</v>
      </c>
      <c r="J30" s="512">
        <v>2</v>
      </c>
      <c r="K30" s="513">
        <v>4961</v>
      </c>
    </row>
    <row r="31" spans="1:11" ht="14.4" customHeight="1" x14ac:dyDescent="0.3">
      <c r="A31" s="507" t="s">
        <v>542</v>
      </c>
      <c r="B31" s="508" t="s">
        <v>543</v>
      </c>
      <c r="C31" s="509" t="s">
        <v>549</v>
      </c>
      <c r="D31" s="510" t="s">
        <v>550</v>
      </c>
      <c r="E31" s="509" t="s">
        <v>973</v>
      </c>
      <c r="F31" s="510" t="s">
        <v>974</v>
      </c>
      <c r="G31" s="509" t="s">
        <v>1023</v>
      </c>
      <c r="H31" s="509" t="s">
        <v>1024</v>
      </c>
      <c r="I31" s="512">
        <v>2904</v>
      </c>
      <c r="J31" s="512">
        <v>3</v>
      </c>
      <c r="K31" s="513">
        <v>8712</v>
      </c>
    </row>
    <row r="32" spans="1:11" ht="14.4" customHeight="1" x14ac:dyDescent="0.3">
      <c r="A32" s="507" t="s">
        <v>542</v>
      </c>
      <c r="B32" s="508" t="s">
        <v>543</v>
      </c>
      <c r="C32" s="509" t="s">
        <v>549</v>
      </c>
      <c r="D32" s="510" t="s">
        <v>550</v>
      </c>
      <c r="E32" s="509" t="s">
        <v>973</v>
      </c>
      <c r="F32" s="510" t="s">
        <v>974</v>
      </c>
      <c r="G32" s="509" t="s">
        <v>1025</v>
      </c>
      <c r="H32" s="509" t="s">
        <v>1026</v>
      </c>
      <c r="I32" s="512">
        <v>1161.5999755859375</v>
      </c>
      <c r="J32" s="512">
        <v>25</v>
      </c>
      <c r="K32" s="513">
        <v>29040</v>
      </c>
    </row>
    <row r="33" spans="1:11" ht="14.4" customHeight="1" x14ac:dyDescent="0.3">
      <c r="A33" s="507" t="s">
        <v>542</v>
      </c>
      <c r="B33" s="508" t="s">
        <v>543</v>
      </c>
      <c r="C33" s="509" t="s">
        <v>549</v>
      </c>
      <c r="D33" s="510" t="s">
        <v>550</v>
      </c>
      <c r="E33" s="509" t="s">
        <v>973</v>
      </c>
      <c r="F33" s="510" t="s">
        <v>974</v>
      </c>
      <c r="G33" s="509" t="s">
        <v>1027</v>
      </c>
      <c r="H33" s="509" t="s">
        <v>1028</v>
      </c>
      <c r="I33" s="512">
        <v>4247.10009765625</v>
      </c>
      <c r="J33" s="512">
        <v>1</v>
      </c>
      <c r="K33" s="513">
        <v>4247.10009765625</v>
      </c>
    </row>
    <row r="34" spans="1:11" ht="14.4" customHeight="1" x14ac:dyDescent="0.3">
      <c r="A34" s="507" t="s">
        <v>542</v>
      </c>
      <c r="B34" s="508" t="s">
        <v>543</v>
      </c>
      <c r="C34" s="509" t="s">
        <v>549</v>
      </c>
      <c r="D34" s="510" t="s">
        <v>550</v>
      </c>
      <c r="E34" s="509" t="s">
        <v>973</v>
      </c>
      <c r="F34" s="510" t="s">
        <v>974</v>
      </c>
      <c r="G34" s="509" t="s">
        <v>1029</v>
      </c>
      <c r="H34" s="509" t="s">
        <v>1030</v>
      </c>
      <c r="I34" s="512">
        <v>7659.2998046875</v>
      </c>
      <c r="J34" s="512">
        <v>1</v>
      </c>
      <c r="K34" s="513">
        <v>7659.2998046875</v>
      </c>
    </row>
    <row r="35" spans="1:11" ht="14.4" customHeight="1" x14ac:dyDescent="0.3">
      <c r="A35" s="507" t="s">
        <v>542</v>
      </c>
      <c r="B35" s="508" t="s">
        <v>543</v>
      </c>
      <c r="C35" s="509" t="s">
        <v>549</v>
      </c>
      <c r="D35" s="510" t="s">
        <v>550</v>
      </c>
      <c r="E35" s="509" t="s">
        <v>973</v>
      </c>
      <c r="F35" s="510" t="s">
        <v>974</v>
      </c>
      <c r="G35" s="509" t="s">
        <v>1031</v>
      </c>
      <c r="H35" s="509" t="s">
        <v>1032</v>
      </c>
      <c r="I35" s="512">
        <v>37824.6015625</v>
      </c>
      <c r="J35" s="512">
        <v>8</v>
      </c>
      <c r="K35" s="513">
        <v>302596.8125</v>
      </c>
    </row>
    <row r="36" spans="1:11" ht="14.4" customHeight="1" x14ac:dyDescent="0.3">
      <c r="A36" s="507" t="s">
        <v>542</v>
      </c>
      <c r="B36" s="508" t="s">
        <v>543</v>
      </c>
      <c r="C36" s="509" t="s">
        <v>549</v>
      </c>
      <c r="D36" s="510" t="s">
        <v>550</v>
      </c>
      <c r="E36" s="509" t="s">
        <v>973</v>
      </c>
      <c r="F36" s="510" t="s">
        <v>974</v>
      </c>
      <c r="G36" s="509" t="s">
        <v>1033</v>
      </c>
      <c r="H36" s="509" t="s">
        <v>1034</v>
      </c>
      <c r="I36" s="512">
        <v>4719</v>
      </c>
      <c r="J36" s="512">
        <v>1</v>
      </c>
      <c r="K36" s="513">
        <v>4719</v>
      </c>
    </row>
    <row r="37" spans="1:11" ht="14.4" customHeight="1" x14ac:dyDescent="0.3">
      <c r="A37" s="507" t="s">
        <v>542</v>
      </c>
      <c r="B37" s="508" t="s">
        <v>543</v>
      </c>
      <c r="C37" s="509" t="s">
        <v>549</v>
      </c>
      <c r="D37" s="510" t="s">
        <v>550</v>
      </c>
      <c r="E37" s="509" t="s">
        <v>973</v>
      </c>
      <c r="F37" s="510" t="s">
        <v>974</v>
      </c>
      <c r="G37" s="509" t="s">
        <v>1035</v>
      </c>
      <c r="H37" s="509" t="s">
        <v>1036</v>
      </c>
      <c r="I37" s="512">
        <v>51425</v>
      </c>
      <c r="J37" s="512">
        <v>10</v>
      </c>
      <c r="K37" s="513">
        <v>514250</v>
      </c>
    </row>
    <row r="38" spans="1:11" ht="14.4" customHeight="1" x14ac:dyDescent="0.3">
      <c r="A38" s="507" t="s">
        <v>542</v>
      </c>
      <c r="B38" s="508" t="s">
        <v>543</v>
      </c>
      <c r="C38" s="509" t="s">
        <v>549</v>
      </c>
      <c r="D38" s="510" t="s">
        <v>550</v>
      </c>
      <c r="E38" s="509" t="s">
        <v>973</v>
      </c>
      <c r="F38" s="510" t="s">
        <v>974</v>
      </c>
      <c r="G38" s="509" t="s">
        <v>1037</v>
      </c>
      <c r="H38" s="509" t="s">
        <v>1038</v>
      </c>
      <c r="I38" s="512">
        <v>5115.8798828125</v>
      </c>
      <c r="J38" s="512">
        <v>1</v>
      </c>
      <c r="K38" s="513">
        <v>5115.8798828125</v>
      </c>
    </row>
    <row r="39" spans="1:11" ht="14.4" customHeight="1" x14ac:dyDescent="0.3">
      <c r="A39" s="507" t="s">
        <v>542</v>
      </c>
      <c r="B39" s="508" t="s">
        <v>543</v>
      </c>
      <c r="C39" s="509" t="s">
        <v>549</v>
      </c>
      <c r="D39" s="510" t="s">
        <v>550</v>
      </c>
      <c r="E39" s="509" t="s">
        <v>973</v>
      </c>
      <c r="F39" s="510" t="s">
        <v>974</v>
      </c>
      <c r="G39" s="509" t="s">
        <v>1039</v>
      </c>
      <c r="H39" s="509" t="s">
        <v>1040</v>
      </c>
      <c r="I39" s="512">
        <v>4904.1298828125</v>
      </c>
      <c r="J39" s="512">
        <v>1</v>
      </c>
      <c r="K39" s="513">
        <v>4904.1298828125</v>
      </c>
    </row>
    <row r="40" spans="1:11" ht="14.4" customHeight="1" x14ac:dyDescent="0.3">
      <c r="A40" s="507" t="s">
        <v>542</v>
      </c>
      <c r="B40" s="508" t="s">
        <v>543</v>
      </c>
      <c r="C40" s="509" t="s">
        <v>549</v>
      </c>
      <c r="D40" s="510" t="s">
        <v>550</v>
      </c>
      <c r="E40" s="509" t="s">
        <v>973</v>
      </c>
      <c r="F40" s="510" t="s">
        <v>974</v>
      </c>
      <c r="G40" s="509" t="s">
        <v>1041</v>
      </c>
      <c r="H40" s="509" t="s">
        <v>1042</v>
      </c>
      <c r="I40" s="512">
        <v>3712.280029296875</v>
      </c>
      <c r="J40" s="512">
        <v>1</v>
      </c>
      <c r="K40" s="513">
        <v>3712.280029296875</v>
      </c>
    </row>
    <row r="41" spans="1:11" ht="14.4" customHeight="1" x14ac:dyDescent="0.3">
      <c r="A41" s="507" t="s">
        <v>542</v>
      </c>
      <c r="B41" s="508" t="s">
        <v>543</v>
      </c>
      <c r="C41" s="509" t="s">
        <v>549</v>
      </c>
      <c r="D41" s="510" t="s">
        <v>550</v>
      </c>
      <c r="E41" s="509" t="s">
        <v>973</v>
      </c>
      <c r="F41" s="510" t="s">
        <v>974</v>
      </c>
      <c r="G41" s="509" t="s">
        <v>1043</v>
      </c>
      <c r="H41" s="509" t="s">
        <v>1044</v>
      </c>
      <c r="I41" s="512">
        <v>2227.610107421875</v>
      </c>
      <c r="J41" s="512">
        <v>1</v>
      </c>
      <c r="K41" s="513">
        <v>2227.610107421875</v>
      </c>
    </row>
    <row r="42" spans="1:11" ht="14.4" customHeight="1" x14ac:dyDescent="0.3">
      <c r="A42" s="507" t="s">
        <v>542</v>
      </c>
      <c r="B42" s="508" t="s">
        <v>543</v>
      </c>
      <c r="C42" s="509" t="s">
        <v>549</v>
      </c>
      <c r="D42" s="510" t="s">
        <v>550</v>
      </c>
      <c r="E42" s="509" t="s">
        <v>973</v>
      </c>
      <c r="F42" s="510" t="s">
        <v>974</v>
      </c>
      <c r="G42" s="509" t="s">
        <v>1045</v>
      </c>
      <c r="H42" s="509" t="s">
        <v>1046</v>
      </c>
      <c r="I42" s="512">
        <v>9952.25</v>
      </c>
      <c r="J42" s="512">
        <v>26</v>
      </c>
      <c r="K42" s="513">
        <v>258758.5</v>
      </c>
    </row>
    <row r="43" spans="1:11" ht="14.4" customHeight="1" x14ac:dyDescent="0.3">
      <c r="A43" s="507" t="s">
        <v>542</v>
      </c>
      <c r="B43" s="508" t="s">
        <v>543</v>
      </c>
      <c r="C43" s="509" t="s">
        <v>549</v>
      </c>
      <c r="D43" s="510" t="s">
        <v>550</v>
      </c>
      <c r="E43" s="509" t="s">
        <v>973</v>
      </c>
      <c r="F43" s="510" t="s">
        <v>974</v>
      </c>
      <c r="G43" s="509" t="s">
        <v>1047</v>
      </c>
      <c r="H43" s="509" t="s">
        <v>1048</v>
      </c>
      <c r="I43" s="512">
        <v>1988.030029296875</v>
      </c>
      <c r="J43" s="512">
        <v>2</v>
      </c>
      <c r="K43" s="513">
        <v>3976.06005859375</v>
      </c>
    </row>
    <row r="44" spans="1:11" ht="14.4" customHeight="1" x14ac:dyDescent="0.3">
      <c r="A44" s="507" t="s">
        <v>542</v>
      </c>
      <c r="B44" s="508" t="s">
        <v>543</v>
      </c>
      <c r="C44" s="509" t="s">
        <v>549</v>
      </c>
      <c r="D44" s="510" t="s">
        <v>550</v>
      </c>
      <c r="E44" s="509" t="s">
        <v>973</v>
      </c>
      <c r="F44" s="510" t="s">
        <v>974</v>
      </c>
      <c r="G44" s="509" t="s">
        <v>1049</v>
      </c>
      <c r="H44" s="509" t="s">
        <v>1050</v>
      </c>
      <c r="I44" s="512">
        <v>793.5</v>
      </c>
      <c r="J44" s="512">
        <v>2</v>
      </c>
      <c r="K44" s="513">
        <v>1587</v>
      </c>
    </row>
    <row r="45" spans="1:11" ht="14.4" customHeight="1" x14ac:dyDescent="0.3">
      <c r="A45" s="507" t="s">
        <v>542</v>
      </c>
      <c r="B45" s="508" t="s">
        <v>543</v>
      </c>
      <c r="C45" s="509" t="s">
        <v>549</v>
      </c>
      <c r="D45" s="510" t="s">
        <v>550</v>
      </c>
      <c r="E45" s="509" t="s">
        <v>973</v>
      </c>
      <c r="F45" s="510" t="s">
        <v>974</v>
      </c>
      <c r="G45" s="509" t="s">
        <v>1051</v>
      </c>
      <c r="H45" s="509" t="s">
        <v>1052</v>
      </c>
      <c r="I45" s="512">
        <v>2548.39990234375</v>
      </c>
      <c r="J45" s="512">
        <v>1</v>
      </c>
      <c r="K45" s="513">
        <v>2548.39990234375</v>
      </c>
    </row>
    <row r="46" spans="1:11" ht="14.4" customHeight="1" x14ac:dyDescent="0.3">
      <c r="A46" s="507" t="s">
        <v>542</v>
      </c>
      <c r="B46" s="508" t="s">
        <v>543</v>
      </c>
      <c r="C46" s="509" t="s">
        <v>549</v>
      </c>
      <c r="D46" s="510" t="s">
        <v>550</v>
      </c>
      <c r="E46" s="509" t="s">
        <v>973</v>
      </c>
      <c r="F46" s="510" t="s">
        <v>974</v>
      </c>
      <c r="G46" s="509" t="s">
        <v>1053</v>
      </c>
      <c r="H46" s="509" t="s">
        <v>1054</v>
      </c>
      <c r="I46" s="512">
        <v>6253.330078125</v>
      </c>
      <c r="J46" s="512">
        <v>9</v>
      </c>
      <c r="K46" s="513">
        <v>56279.970703125</v>
      </c>
    </row>
    <row r="47" spans="1:11" ht="14.4" customHeight="1" x14ac:dyDescent="0.3">
      <c r="A47" s="507" t="s">
        <v>542</v>
      </c>
      <c r="B47" s="508" t="s">
        <v>543</v>
      </c>
      <c r="C47" s="509" t="s">
        <v>549</v>
      </c>
      <c r="D47" s="510" t="s">
        <v>550</v>
      </c>
      <c r="E47" s="509" t="s">
        <v>973</v>
      </c>
      <c r="F47" s="510" t="s">
        <v>974</v>
      </c>
      <c r="G47" s="509" t="s">
        <v>1055</v>
      </c>
      <c r="H47" s="509" t="s">
        <v>1056</v>
      </c>
      <c r="I47" s="512">
        <v>5250.1034613715274</v>
      </c>
      <c r="J47" s="512">
        <v>17</v>
      </c>
      <c r="K47" s="513">
        <v>89311.869140625</v>
      </c>
    </row>
    <row r="48" spans="1:11" ht="14.4" customHeight="1" x14ac:dyDescent="0.3">
      <c r="A48" s="507" t="s">
        <v>542</v>
      </c>
      <c r="B48" s="508" t="s">
        <v>543</v>
      </c>
      <c r="C48" s="509" t="s">
        <v>549</v>
      </c>
      <c r="D48" s="510" t="s">
        <v>550</v>
      </c>
      <c r="E48" s="509" t="s">
        <v>973</v>
      </c>
      <c r="F48" s="510" t="s">
        <v>974</v>
      </c>
      <c r="G48" s="509" t="s">
        <v>1057</v>
      </c>
      <c r="H48" s="509" t="s">
        <v>1058</v>
      </c>
      <c r="I48" s="512">
        <v>4882.4501953125</v>
      </c>
      <c r="J48" s="512">
        <v>25</v>
      </c>
      <c r="K48" s="513">
        <v>122061.259765625</v>
      </c>
    </row>
    <row r="49" spans="1:11" ht="14.4" customHeight="1" x14ac:dyDescent="0.3">
      <c r="A49" s="507" t="s">
        <v>542</v>
      </c>
      <c r="B49" s="508" t="s">
        <v>543</v>
      </c>
      <c r="C49" s="509" t="s">
        <v>549</v>
      </c>
      <c r="D49" s="510" t="s">
        <v>550</v>
      </c>
      <c r="E49" s="509" t="s">
        <v>973</v>
      </c>
      <c r="F49" s="510" t="s">
        <v>974</v>
      </c>
      <c r="G49" s="509" t="s">
        <v>1059</v>
      </c>
      <c r="H49" s="509" t="s">
        <v>1060</v>
      </c>
      <c r="I49" s="512">
        <v>8971.9813476562504</v>
      </c>
      <c r="J49" s="512">
        <v>21</v>
      </c>
      <c r="K49" s="513">
        <v>188411.59375</v>
      </c>
    </row>
    <row r="50" spans="1:11" ht="14.4" customHeight="1" x14ac:dyDescent="0.3">
      <c r="A50" s="507" t="s">
        <v>542</v>
      </c>
      <c r="B50" s="508" t="s">
        <v>543</v>
      </c>
      <c r="C50" s="509" t="s">
        <v>549</v>
      </c>
      <c r="D50" s="510" t="s">
        <v>550</v>
      </c>
      <c r="E50" s="509" t="s">
        <v>973</v>
      </c>
      <c r="F50" s="510" t="s">
        <v>974</v>
      </c>
      <c r="G50" s="509" t="s">
        <v>1061</v>
      </c>
      <c r="H50" s="509" t="s">
        <v>1062</v>
      </c>
      <c r="I50" s="512">
        <v>1083.47998046875</v>
      </c>
      <c r="J50" s="512">
        <v>11</v>
      </c>
      <c r="K50" s="513">
        <v>11918.27978515625</v>
      </c>
    </row>
    <row r="51" spans="1:11" ht="14.4" customHeight="1" x14ac:dyDescent="0.3">
      <c r="A51" s="507" t="s">
        <v>542</v>
      </c>
      <c r="B51" s="508" t="s">
        <v>543</v>
      </c>
      <c r="C51" s="509" t="s">
        <v>549</v>
      </c>
      <c r="D51" s="510" t="s">
        <v>550</v>
      </c>
      <c r="E51" s="509" t="s">
        <v>973</v>
      </c>
      <c r="F51" s="510" t="s">
        <v>974</v>
      </c>
      <c r="G51" s="509" t="s">
        <v>1063</v>
      </c>
      <c r="H51" s="509" t="s">
        <v>1064</v>
      </c>
      <c r="I51" s="512">
        <v>1328.393290201823</v>
      </c>
      <c r="J51" s="512">
        <v>29</v>
      </c>
      <c r="K51" s="513">
        <v>38477.509033203125</v>
      </c>
    </row>
    <row r="52" spans="1:11" ht="14.4" customHeight="1" x14ac:dyDescent="0.3">
      <c r="A52" s="507" t="s">
        <v>542</v>
      </c>
      <c r="B52" s="508" t="s">
        <v>543</v>
      </c>
      <c r="C52" s="509" t="s">
        <v>549</v>
      </c>
      <c r="D52" s="510" t="s">
        <v>550</v>
      </c>
      <c r="E52" s="509" t="s">
        <v>973</v>
      </c>
      <c r="F52" s="510" t="s">
        <v>974</v>
      </c>
      <c r="G52" s="509" t="s">
        <v>1065</v>
      </c>
      <c r="H52" s="509" t="s">
        <v>1066</v>
      </c>
      <c r="I52" s="512">
        <v>344.07998657226562</v>
      </c>
      <c r="J52" s="512">
        <v>24</v>
      </c>
      <c r="K52" s="513">
        <v>8257.919921875</v>
      </c>
    </row>
    <row r="53" spans="1:11" ht="14.4" customHeight="1" x14ac:dyDescent="0.3">
      <c r="A53" s="507" t="s">
        <v>542</v>
      </c>
      <c r="B53" s="508" t="s">
        <v>543</v>
      </c>
      <c r="C53" s="509" t="s">
        <v>549</v>
      </c>
      <c r="D53" s="510" t="s">
        <v>550</v>
      </c>
      <c r="E53" s="509" t="s">
        <v>973</v>
      </c>
      <c r="F53" s="510" t="s">
        <v>974</v>
      </c>
      <c r="G53" s="509" t="s">
        <v>1067</v>
      </c>
      <c r="H53" s="509" t="s">
        <v>1068</v>
      </c>
      <c r="I53" s="512">
        <v>4766.2283935546875</v>
      </c>
      <c r="J53" s="512">
        <v>9</v>
      </c>
      <c r="K53" s="513">
        <v>42896.330078125</v>
      </c>
    </row>
    <row r="54" spans="1:11" ht="14.4" customHeight="1" x14ac:dyDescent="0.3">
      <c r="A54" s="507" t="s">
        <v>542</v>
      </c>
      <c r="B54" s="508" t="s">
        <v>543</v>
      </c>
      <c r="C54" s="509" t="s">
        <v>549</v>
      </c>
      <c r="D54" s="510" t="s">
        <v>550</v>
      </c>
      <c r="E54" s="509" t="s">
        <v>973</v>
      </c>
      <c r="F54" s="510" t="s">
        <v>974</v>
      </c>
      <c r="G54" s="509" t="s">
        <v>1069</v>
      </c>
      <c r="H54" s="509" t="s">
        <v>1070</v>
      </c>
      <c r="I54" s="512">
        <v>1844.0999755859375</v>
      </c>
      <c r="J54" s="512">
        <v>1</v>
      </c>
      <c r="K54" s="513">
        <v>1844.0999755859375</v>
      </c>
    </row>
    <row r="55" spans="1:11" ht="14.4" customHeight="1" x14ac:dyDescent="0.3">
      <c r="A55" s="507" t="s">
        <v>542</v>
      </c>
      <c r="B55" s="508" t="s">
        <v>543</v>
      </c>
      <c r="C55" s="509" t="s">
        <v>549</v>
      </c>
      <c r="D55" s="510" t="s">
        <v>550</v>
      </c>
      <c r="E55" s="509" t="s">
        <v>973</v>
      </c>
      <c r="F55" s="510" t="s">
        <v>974</v>
      </c>
      <c r="G55" s="509" t="s">
        <v>1071</v>
      </c>
      <c r="H55" s="509" t="s">
        <v>1072</v>
      </c>
      <c r="I55" s="512">
        <v>2028.0449829101562</v>
      </c>
      <c r="J55" s="512">
        <v>2</v>
      </c>
      <c r="K55" s="513">
        <v>4056.0899658203125</v>
      </c>
    </row>
    <row r="56" spans="1:11" ht="14.4" customHeight="1" x14ac:dyDescent="0.3">
      <c r="A56" s="507" t="s">
        <v>542</v>
      </c>
      <c r="B56" s="508" t="s">
        <v>543</v>
      </c>
      <c r="C56" s="509" t="s">
        <v>549</v>
      </c>
      <c r="D56" s="510" t="s">
        <v>550</v>
      </c>
      <c r="E56" s="509" t="s">
        <v>973</v>
      </c>
      <c r="F56" s="510" t="s">
        <v>974</v>
      </c>
      <c r="G56" s="509" t="s">
        <v>1073</v>
      </c>
      <c r="H56" s="509" t="s">
        <v>1074</v>
      </c>
      <c r="I56" s="512">
        <v>1844.0999755859375</v>
      </c>
      <c r="J56" s="512">
        <v>1</v>
      </c>
      <c r="K56" s="513">
        <v>1844.0999755859375</v>
      </c>
    </row>
    <row r="57" spans="1:11" ht="14.4" customHeight="1" x14ac:dyDescent="0.3">
      <c r="A57" s="507" t="s">
        <v>542</v>
      </c>
      <c r="B57" s="508" t="s">
        <v>543</v>
      </c>
      <c r="C57" s="509" t="s">
        <v>549</v>
      </c>
      <c r="D57" s="510" t="s">
        <v>550</v>
      </c>
      <c r="E57" s="509" t="s">
        <v>973</v>
      </c>
      <c r="F57" s="510" t="s">
        <v>974</v>
      </c>
      <c r="G57" s="509" t="s">
        <v>1075</v>
      </c>
      <c r="H57" s="509" t="s">
        <v>1076</v>
      </c>
      <c r="I57" s="512">
        <v>2122.35009765625</v>
      </c>
      <c r="J57" s="512">
        <v>1</v>
      </c>
      <c r="K57" s="513">
        <v>2122.35009765625</v>
      </c>
    </row>
    <row r="58" spans="1:11" ht="14.4" customHeight="1" x14ac:dyDescent="0.3">
      <c r="A58" s="507" t="s">
        <v>542</v>
      </c>
      <c r="B58" s="508" t="s">
        <v>543</v>
      </c>
      <c r="C58" s="509" t="s">
        <v>549</v>
      </c>
      <c r="D58" s="510" t="s">
        <v>550</v>
      </c>
      <c r="E58" s="509" t="s">
        <v>973</v>
      </c>
      <c r="F58" s="510" t="s">
        <v>974</v>
      </c>
      <c r="G58" s="509" t="s">
        <v>1077</v>
      </c>
      <c r="H58" s="509" t="s">
        <v>1078</v>
      </c>
      <c r="I58" s="512">
        <v>1414.5</v>
      </c>
      <c r="J58" s="512">
        <v>1</v>
      </c>
      <c r="K58" s="513">
        <v>1414.5</v>
      </c>
    </row>
    <row r="59" spans="1:11" ht="14.4" customHeight="1" x14ac:dyDescent="0.3">
      <c r="A59" s="507" t="s">
        <v>542</v>
      </c>
      <c r="B59" s="508" t="s">
        <v>543</v>
      </c>
      <c r="C59" s="509" t="s">
        <v>549</v>
      </c>
      <c r="D59" s="510" t="s">
        <v>550</v>
      </c>
      <c r="E59" s="509" t="s">
        <v>973</v>
      </c>
      <c r="F59" s="510" t="s">
        <v>974</v>
      </c>
      <c r="G59" s="509" t="s">
        <v>1079</v>
      </c>
      <c r="H59" s="509" t="s">
        <v>1080</v>
      </c>
      <c r="I59" s="512">
        <v>3945.2957240513392</v>
      </c>
      <c r="J59" s="512">
        <v>7</v>
      </c>
      <c r="K59" s="513">
        <v>27617.070068359375</v>
      </c>
    </row>
    <row r="60" spans="1:11" ht="14.4" customHeight="1" x14ac:dyDescent="0.3">
      <c r="A60" s="507" t="s">
        <v>542</v>
      </c>
      <c r="B60" s="508" t="s">
        <v>543</v>
      </c>
      <c r="C60" s="509" t="s">
        <v>549</v>
      </c>
      <c r="D60" s="510" t="s">
        <v>550</v>
      </c>
      <c r="E60" s="509" t="s">
        <v>973</v>
      </c>
      <c r="F60" s="510" t="s">
        <v>974</v>
      </c>
      <c r="G60" s="509" t="s">
        <v>1081</v>
      </c>
      <c r="H60" s="509" t="s">
        <v>1082</v>
      </c>
      <c r="I60" s="512">
        <v>3194.360107421875</v>
      </c>
      <c r="J60" s="512">
        <v>1</v>
      </c>
      <c r="K60" s="513">
        <v>3194.360107421875</v>
      </c>
    </row>
    <row r="61" spans="1:11" ht="14.4" customHeight="1" x14ac:dyDescent="0.3">
      <c r="A61" s="507" t="s">
        <v>542</v>
      </c>
      <c r="B61" s="508" t="s">
        <v>543</v>
      </c>
      <c r="C61" s="509" t="s">
        <v>549</v>
      </c>
      <c r="D61" s="510" t="s">
        <v>550</v>
      </c>
      <c r="E61" s="509" t="s">
        <v>973</v>
      </c>
      <c r="F61" s="510" t="s">
        <v>974</v>
      </c>
      <c r="G61" s="509" t="s">
        <v>1083</v>
      </c>
      <c r="H61" s="509" t="s">
        <v>1084</v>
      </c>
      <c r="I61" s="512">
        <v>1453.3800048828125</v>
      </c>
      <c r="J61" s="512">
        <v>1</v>
      </c>
      <c r="K61" s="513">
        <v>1453.3800048828125</v>
      </c>
    </row>
    <row r="62" spans="1:11" ht="14.4" customHeight="1" x14ac:dyDescent="0.3">
      <c r="A62" s="507" t="s">
        <v>542</v>
      </c>
      <c r="B62" s="508" t="s">
        <v>543</v>
      </c>
      <c r="C62" s="509" t="s">
        <v>549</v>
      </c>
      <c r="D62" s="510" t="s">
        <v>550</v>
      </c>
      <c r="E62" s="509" t="s">
        <v>973</v>
      </c>
      <c r="F62" s="510" t="s">
        <v>974</v>
      </c>
      <c r="G62" s="509" t="s">
        <v>1085</v>
      </c>
      <c r="H62" s="509" t="s">
        <v>1086</v>
      </c>
      <c r="I62" s="512">
        <v>2271.1738891601562</v>
      </c>
      <c r="J62" s="512">
        <v>76</v>
      </c>
      <c r="K62" s="513">
        <v>172609.1005859375</v>
      </c>
    </row>
    <row r="63" spans="1:11" ht="14.4" customHeight="1" x14ac:dyDescent="0.3">
      <c r="A63" s="507" t="s">
        <v>542</v>
      </c>
      <c r="B63" s="508" t="s">
        <v>543</v>
      </c>
      <c r="C63" s="509" t="s">
        <v>549</v>
      </c>
      <c r="D63" s="510" t="s">
        <v>550</v>
      </c>
      <c r="E63" s="509" t="s">
        <v>973</v>
      </c>
      <c r="F63" s="510" t="s">
        <v>974</v>
      </c>
      <c r="G63" s="509" t="s">
        <v>1087</v>
      </c>
      <c r="H63" s="509" t="s">
        <v>1088</v>
      </c>
      <c r="I63" s="512">
        <v>1617.8317057291667</v>
      </c>
      <c r="J63" s="512">
        <v>6</v>
      </c>
      <c r="K63" s="513">
        <v>9706.990234375</v>
      </c>
    </row>
    <row r="64" spans="1:11" ht="14.4" customHeight="1" x14ac:dyDescent="0.3">
      <c r="A64" s="507" t="s">
        <v>542</v>
      </c>
      <c r="B64" s="508" t="s">
        <v>543</v>
      </c>
      <c r="C64" s="509" t="s">
        <v>549</v>
      </c>
      <c r="D64" s="510" t="s">
        <v>550</v>
      </c>
      <c r="E64" s="509" t="s">
        <v>973</v>
      </c>
      <c r="F64" s="510" t="s">
        <v>974</v>
      </c>
      <c r="G64" s="509" t="s">
        <v>1089</v>
      </c>
      <c r="H64" s="509" t="s">
        <v>1090</v>
      </c>
      <c r="I64" s="512">
        <v>1888</v>
      </c>
      <c r="J64" s="512">
        <v>1</v>
      </c>
      <c r="K64" s="513">
        <v>1888</v>
      </c>
    </row>
    <row r="65" spans="1:11" ht="14.4" customHeight="1" x14ac:dyDescent="0.3">
      <c r="A65" s="507" t="s">
        <v>542</v>
      </c>
      <c r="B65" s="508" t="s">
        <v>543</v>
      </c>
      <c r="C65" s="509" t="s">
        <v>549</v>
      </c>
      <c r="D65" s="510" t="s">
        <v>550</v>
      </c>
      <c r="E65" s="509" t="s">
        <v>973</v>
      </c>
      <c r="F65" s="510" t="s">
        <v>974</v>
      </c>
      <c r="G65" s="509" t="s">
        <v>1091</v>
      </c>
      <c r="H65" s="509" t="s">
        <v>1092</v>
      </c>
      <c r="I65" s="512">
        <v>1838.0019775390624</v>
      </c>
      <c r="J65" s="512">
        <v>5</v>
      </c>
      <c r="K65" s="513">
        <v>9190.0098876953125</v>
      </c>
    </row>
    <row r="66" spans="1:11" ht="14.4" customHeight="1" x14ac:dyDescent="0.3">
      <c r="A66" s="507" t="s">
        <v>542</v>
      </c>
      <c r="B66" s="508" t="s">
        <v>543</v>
      </c>
      <c r="C66" s="509" t="s">
        <v>549</v>
      </c>
      <c r="D66" s="510" t="s">
        <v>550</v>
      </c>
      <c r="E66" s="509" t="s">
        <v>973</v>
      </c>
      <c r="F66" s="510" t="s">
        <v>974</v>
      </c>
      <c r="G66" s="509" t="s">
        <v>1093</v>
      </c>
      <c r="H66" s="509" t="s">
        <v>1094</v>
      </c>
      <c r="I66" s="512">
        <v>2351.0449829101562</v>
      </c>
      <c r="J66" s="512">
        <v>5</v>
      </c>
      <c r="K66" s="513">
        <v>11755.18994140625</v>
      </c>
    </row>
    <row r="67" spans="1:11" ht="14.4" customHeight="1" x14ac:dyDescent="0.3">
      <c r="A67" s="507" t="s">
        <v>542</v>
      </c>
      <c r="B67" s="508" t="s">
        <v>543</v>
      </c>
      <c r="C67" s="509" t="s">
        <v>549</v>
      </c>
      <c r="D67" s="510" t="s">
        <v>550</v>
      </c>
      <c r="E67" s="509" t="s">
        <v>973</v>
      </c>
      <c r="F67" s="510" t="s">
        <v>974</v>
      </c>
      <c r="G67" s="509" t="s">
        <v>1095</v>
      </c>
      <c r="H67" s="509" t="s">
        <v>1096</v>
      </c>
      <c r="I67" s="512">
        <v>1911.9450073242187</v>
      </c>
      <c r="J67" s="512">
        <v>2</v>
      </c>
      <c r="K67" s="513">
        <v>3823.8900146484375</v>
      </c>
    </row>
    <row r="68" spans="1:11" ht="14.4" customHeight="1" x14ac:dyDescent="0.3">
      <c r="A68" s="507" t="s">
        <v>542</v>
      </c>
      <c r="B68" s="508" t="s">
        <v>543</v>
      </c>
      <c r="C68" s="509" t="s">
        <v>549</v>
      </c>
      <c r="D68" s="510" t="s">
        <v>550</v>
      </c>
      <c r="E68" s="509" t="s">
        <v>973</v>
      </c>
      <c r="F68" s="510" t="s">
        <v>974</v>
      </c>
      <c r="G68" s="509" t="s">
        <v>1097</v>
      </c>
      <c r="H68" s="509" t="s">
        <v>1098</v>
      </c>
      <c r="I68" s="512">
        <v>1911.875</v>
      </c>
      <c r="J68" s="512">
        <v>2</v>
      </c>
      <c r="K68" s="513">
        <v>3823.75</v>
      </c>
    </row>
    <row r="69" spans="1:11" ht="14.4" customHeight="1" x14ac:dyDescent="0.3">
      <c r="A69" s="507" t="s">
        <v>542</v>
      </c>
      <c r="B69" s="508" t="s">
        <v>543</v>
      </c>
      <c r="C69" s="509" t="s">
        <v>549</v>
      </c>
      <c r="D69" s="510" t="s">
        <v>550</v>
      </c>
      <c r="E69" s="509" t="s">
        <v>973</v>
      </c>
      <c r="F69" s="510" t="s">
        <v>974</v>
      </c>
      <c r="G69" s="509" t="s">
        <v>1099</v>
      </c>
      <c r="H69" s="509" t="s">
        <v>1100</v>
      </c>
      <c r="I69" s="512">
        <v>1621.3800048828125</v>
      </c>
      <c r="J69" s="512">
        <v>1</v>
      </c>
      <c r="K69" s="513">
        <v>1621.3800048828125</v>
      </c>
    </row>
    <row r="70" spans="1:11" ht="14.4" customHeight="1" x14ac:dyDescent="0.3">
      <c r="A70" s="507" t="s">
        <v>542</v>
      </c>
      <c r="B70" s="508" t="s">
        <v>543</v>
      </c>
      <c r="C70" s="509" t="s">
        <v>549</v>
      </c>
      <c r="D70" s="510" t="s">
        <v>550</v>
      </c>
      <c r="E70" s="509" t="s">
        <v>973</v>
      </c>
      <c r="F70" s="510" t="s">
        <v>974</v>
      </c>
      <c r="G70" s="509" t="s">
        <v>1101</v>
      </c>
      <c r="H70" s="509" t="s">
        <v>1102</v>
      </c>
      <c r="I70" s="512">
        <v>319.44000244140625</v>
      </c>
      <c r="J70" s="512">
        <v>12</v>
      </c>
      <c r="K70" s="513">
        <v>3833.280029296875</v>
      </c>
    </row>
    <row r="71" spans="1:11" ht="14.4" customHeight="1" x14ac:dyDescent="0.3">
      <c r="A71" s="507" t="s">
        <v>542</v>
      </c>
      <c r="B71" s="508" t="s">
        <v>543</v>
      </c>
      <c r="C71" s="509" t="s">
        <v>549</v>
      </c>
      <c r="D71" s="510" t="s">
        <v>550</v>
      </c>
      <c r="E71" s="509" t="s">
        <v>973</v>
      </c>
      <c r="F71" s="510" t="s">
        <v>974</v>
      </c>
      <c r="G71" s="509" t="s">
        <v>1103</v>
      </c>
      <c r="H71" s="509" t="s">
        <v>1104</v>
      </c>
      <c r="I71" s="512">
        <v>321.8599853515625</v>
      </c>
      <c r="J71" s="512">
        <v>60</v>
      </c>
      <c r="K71" s="513">
        <v>19311.6005859375</v>
      </c>
    </row>
    <row r="72" spans="1:11" ht="14.4" customHeight="1" x14ac:dyDescent="0.3">
      <c r="A72" s="507" t="s">
        <v>542</v>
      </c>
      <c r="B72" s="508" t="s">
        <v>543</v>
      </c>
      <c r="C72" s="509" t="s">
        <v>549</v>
      </c>
      <c r="D72" s="510" t="s">
        <v>550</v>
      </c>
      <c r="E72" s="509" t="s">
        <v>973</v>
      </c>
      <c r="F72" s="510" t="s">
        <v>974</v>
      </c>
      <c r="G72" s="509" t="s">
        <v>1105</v>
      </c>
      <c r="H72" s="509" t="s">
        <v>1106</v>
      </c>
      <c r="I72" s="512">
        <v>320.64999389648437</v>
      </c>
      <c r="J72" s="512">
        <v>12</v>
      </c>
      <c r="K72" s="513">
        <v>3847.7999267578125</v>
      </c>
    </row>
    <row r="73" spans="1:11" ht="14.4" customHeight="1" x14ac:dyDescent="0.3">
      <c r="A73" s="507" t="s">
        <v>542</v>
      </c>
      <c r="B73" s="508" t="s">
        <v>543</v>
      </c>
      <c r="C73" s="509" t="s">
        <v>549</v>
      </c>
      <c r="D73" s="510" t="s">
        <v>550</v>
      </c>
      <c r="E73" s="509" t="s">
        <v>973</v>
      </c>
      <c r="F73" s="510" t="s">
        <v>974</v>
      </c>
      <c r="G73" s="509" t="s">
        <v>1107</v>
      </c>
      <c r="H73" s="509" t="s">
        <v>1108</v>
      </c>
      <c r="I73" s="512">
        <v>329.12200927734375</v>
      </c>
      <c r="J73" s="512">
        <v>60</v>
      </c>
      <c r="K73" s="513">
        <v>19747.31982421875</v>
      </c>
    </row>
    <row r="74" spans="1:11" ht="14.4" customHeight="1" x14ac:dyDescent="0.3">
      <c r="A74" s="507" t="s">
        <v>542</v>
      </c>
      <c r="B74" s="508" t="s">
        <v>543</v>
      </c>
      <c r="C74" s="509" t="s">
        <v>549</v>
      </c>
      <c r="D74" s="510" t="s">
        <v>550</v>
      </c>
      <c r="E74" s="509" t="s">
        <v>973</v>
      </c>
      <c r="F74" s="510" t="s">
        <v>974</v>
      </c>
      <c r="G74" s="509" t="s">
        <v>1109</v>
      </c>
      <c r="H74" s="509" t="s">
        <v>1110</v>
      </c>
      <c r="I74" s="512">
        <v>1421.4000244140625</v>
      </c>
      <c r="J74" s="512">
        <v>1</v>
      </c>
      <c r="K74" s="513">
        <v>1421.4000244140625</v>
      </c>
    </row>
    <row r="75" spans="1:11" ht="14.4" customHeight="1" x14ac:dyDescent="0.3">
      <c r="A75" s="507" t="s">
        <v>542</v>
      </c>
      <c r="B75" s="508" t="s">
        <v>543</v>
      </c>
      <c r="C75" s="509" t="s">
        <v>549</v>
      </c>
      <c r="D75" s="510" t="s">
        <v>550</v>
      </c>
      <c r="E75" s="509" t="s">
        <v>973</v>
      </c>
      <c r="F75" s="510" t="s">
        <v>974</v>
      </c>
      <c r="G75" s="509" t="s">
        <v>1111</v>
      </c>
      <c r="H75" s="509" t="s">
        <v>1112</v>
      </c>
      <c r="I75" s="512">
        <v>1391.5</v>
      </c>
      <c r="J75" s="512">
        <v>12</v>
      </c>
      <c r="K75" s="513">
        <v>16698</v>
      </c>
    </row>
    <row r="76" spans="1:11" ht="14.4" customHeight="1" x14ac:dyDescent="0.3">
      <c r="A76" s="507" t="s">
        <v>542</v>
      </c>
      <c r="B76" s="508" t="s">
        <v>543</v>
      </c>
      <c r="C76" s="509" t="s">
        <v>549</v>
      </c>
      <c r="D76" s="510" t="s">
        <v>550</v>
      </c>
      <c r="E76" s="509" t="s">
        <v>973</v>
      </c>
      <c r="F76" s="510" t="s">
        <v>974</v>
      </c>
      <c r="G76" s="509" t="s">
        <v>1113</v>
      </c>
      <c r="H76" s="509" t="s">
        <v>1114</v>
      </c>
      <c r="I76" s="512">
        <v>1391.5</v>
      </c>
      <c r="J76" s="512">
        <v>12</v>
      </c>
      <c r="K76" s="513">
        <v>16698</v>
      </c>
    </row>
    <row r="77" spans="1:11" ht="14.4" customHeight="1" x14ac:dyDescent="0.3">
      <c r="A77" s="507" t="s">
        <v>542</v>
      </c>
      <c r="B77" s="508" t="s">
        <v>543</v>
      </c>
      <c r="C77" s="509" t="s">
        <v>549</v>
      </c>
      <c r="D77" s="510" t="s">
        <v>550</v>
      </c>
      <c r="E77" s="509" t="s">
        <v>973</v>
      </c>
      <c r="F77" s="510" t="s">
        <v>974</v>
      </c>
      <c r="G77" s="509" t="s">
        <v>1115</v>
      </c>
      <c r="H77" s="509" t="s">
        <v>1116</v>
      </c>
      <c r="I77" s="512">
        <v>1896.31005859375</v>
      </c>
      <c r="J77" s="512">
        <v>60</v>
      </c>
      <c r="K77" s="513">
        <v>113778.71484375</v>
      </c>
    </row>
    <row r="78" spans="1:11" ht="14.4" customHeight="1" x14ac:dyDescent="0.3">
      <c r="A78" s="507" t="s">
        <v>542</v>
      </c>
      <c r="B78" s="508" t="s">
        <v>543</v>
      </c>
      <c r="C78" s="509" t="s">
        <v>549</v>
      </c>
      <c r="D78" s="510" t="s">
        <v>550</v>
      </c>
      <c r="E78" s="509" t="s">
        <v>973</v>
      </c>
      <c r="F78" s="510" t="s">
        <v>974</v>
      </c>
      <c r="G78" s="509" t="s">
        <v>1117</v>
      </c>
      <c r="H78" s="509" t="s">
        <v>1118</v>
      </c>
      <c r="I78" s="512">
        <v>229.89999389648437</v>
      </c>
      <c r="J78" s="512">
        <v>19</v>
      </c>
      <c r="K78" s="513">
        <v>4368.0998840332031</v>
      </c>
    </row>
    <row r="79" spans="1:11" ht="14.4" customHeight="1" x14ac:dyDescent="0.3">
      <c r="A79" s="507" t="s">
        <v>542</v>
      </c>
      <c r="B79" s="508" t="s">
        <v>543</v>
      </c>
      <c r="C79" s="509" t="s">
        <v>549</v>
      </c>
      <c r="D79" s="510" t="s">
        <v>550</v>
      </c>
      <c r="E79" s="509" t="s">
        <v>973</v>
      </c>
      <c r="F79" s="510" t="s">
        <v>974</v>
      </c>
      <c r="G79" s="509" t="s">
        <v>1119</v>
      </c>
      <c r="H79" s="509" t="s">
        <v>1120</v>
      </c>
      <c r="I79" s="512">
        <v>2035.5</v>
      </c>
      <c r="J79" s="512">
        <v>2</v>
      </c>
      <c r="K79" s="513">
        <v>4071</v>
      </c>
    </row>
    <row r="80" spans="1:11" ht="14.4" customHeight="1" x14ac:dyDescent="0.3">
      <c r="A80" s="507" t="s">
        <v>542</v>
      </c>
      <c r="B80" s="508" t="s">
        <v>543</v>
      </c>
      <c r="C80" s="509" t="s">
        <v>549</v>
      </c>
      <c r="D80" s="510" t="s">
        <v>550</v>
      </c>
      <c r="E80" s="509" t="s">
        <v>973</v>
      </c>
      <c r="F80" s="510" t="s">
        <v>974</v>
      </c>
      <c r="G80" s="509" t="s">
        <v>1121</v>
      </c>
      <c r="H80" s="509" t="s">
        <v>1122</v>
      </c>
      <c r="I80" s="512">
        <v>2035.5</v>
      </c>
      <c r="J80" s="512">
        <v>2</v>
      </c>
      <c r="K80" s="513">
        <v>4071</v>
      </c>
    </row>
    <row r="81" spans="1:11" ht="14.4" customHeight="1" x14ac:dyDescent="0.3">
      <c r="A81" s="507" t="s">
        <v>542</v>
      </c>
      <c r="B81" s="508" t="s">
        <v>543</v>
      </c>
      <c r="C81" s="509" t="s">
        <v>549</v>
      </c>
      <c r="D81" s="510" t="s">
        <v>550</v>
      </c>
      <c r="E81" s="509" t="s">
        <v>973</v>
      </c>
      <c r="F81" s="510" t="s">
        <v>974</v>
      </c>
      <c r="G81" s="509" t="s">
        <v>1123</v>
      </c>
      <c r="H81" s="509" t="s">
        <v>1124</v>
      </c>
      <c r="I81" s="512">
        <v>1138.5</v>
      </c>
      <c r="J81" s="512">
        <v>55</v>
      </c>
      <c r="K81" s="513">
        <v>62617.5</v>
      </c>
    </row>
    <row r="82" spans="1:11" ht="14.4" customHeight="1" x14ac:dyDescent="0.3">
      <c r="A82" s="507" t="s">
        <v>542</v>
      </c>
      <c r="B82" s="508" t="s">
        <v>543</v>
      </c>
      <c r="C82" s="509" t="s">
        <v>549</v>
      </c>
      <c r="D82" s="510" t="s">
        <v>550</v>
      </c>
      <c r="E82" s="509" t="s">
        <v>973</v>
      </c>
      <c r="F82" s="510" t="s">
        <v>974</v>
      </c>
      <c r="G82" s="509" t="s">
        <v>1125</v>
      </c>
      <c r="H82" s="509" t="s">
        <v>1126</v>
      </c>
      <c r="I82" s="512">
        <v>2990</v>
      </c>
      <c r="J82" s="512">
        <v>1</v>
      </c>
      <c r="K82" s="513">
        <v>2990</v>
      </c>
    </row>
    <row r="83" spans="1:11" ht="14.4" customHeight="1" x14ac:dyDescent="0.3">
      <c r="A83" s="507" t="s">
        <v>542</v>
      </c>
      <c r="B83" s="508" t="s">
        <v>543</v>
      </c>
      <c r="C83" s="509" t="s">
        <v>549</v>
      </c>
      <c r="D83" s="510" t="s">
        <v>550</v>
      </c>
      <c r="E83" s="509" t="s">
        <v>973</v>
      </c>
      <c r="F83" s="510" t="s">
        <v>974</v>
      </c>
      <c r="G83" s="509" t="s">
        <v>1127</v>
      </c>
      <c r="H83" s="509" t="s">
        <v>1128</v>
      </c>
      <c r="I83" s="512">
        <v>2587.5</v>
      </c>
      <c r="J83" s="512">
        <v>1</v>
      </c>
      <c r="K83" s="513">
        <v>2587.5</v>
      </c>
    </row>
    <row r="84" spans="1:11" ht="14.4" customHeight="1" x14ac:dyDescent="0.3">
      <c r="A84" s="507" t="s">
        <v>542</v>
      </c>
      <c r="B84" s="508" t="s">
        <v>543</v>
      </c>
      <c r="C84" s="509" t="s">
        <v>549</v>
      </c>
      <c r="D84" s="510" t="s">
        <v>550</v>
      </c>
      <c r="E84" s="509" t="s">
        <v>973</v>
      </c>
      <c r="F84" s="510" t="s">
        <v>974</v>
      </c>
      <c r="G84" s="509" t="s">
        <v>1129</v>
      </c>
      <c r="H84" s="509" t="s">
        <v>1130</v>
      </c>
      <c r="I84" s="512">
        <v>1322.5</v>
      </c>
      <c r="J84" s="512">
        <v>5</v>
      </c>
      <c r="K84" s="513">
        <v>6612.5</v>
      </c>
    </row>
    <row r="85" spans="1:11" ht="14.4" customHeight="1" x14ac:dyDescent="0.3">
      <c r="A85" s="507" t="s">
        <v>542</v>
      </c>
      <c r="B85" s="508" t="s">
        <v>543</v>
      </c>
      <c r="C85" s="509" t="s">
        <v>549</v>
      </c>
      <c r="D85" s="510" t="s">
        <v>550</v>
      </c>
      <c r="E85" s="509" t="s">
        <v>973</v>
      </c>
      <c r="F85" s="510" t="s">
        <v>974</v>
      </c>
      <c r="G85" s="509" t="s">
        <v>1131</v>
      </c>
      <c r="H85" s="509" t="s">
        <v>1132</v>
      </c>
      <c r="I85" s="512">
        <v>379.5</v>
      </c>
      <c r="J85" s="512">
        <v>22</v>
      </c>
      <c r="K85" s="513">
        <v>8349</v>
      </c>
    </row>
    <row r="86" spans="1:11" ht="14.4" customHeight="1" x14ac:dyDescent="0.3">
      <c r="A86" s="507" t="s">
        <v>542</v>
      </c>
      <c r="B86" s="508" t="s">
        <v>543</v>
      </c>
      <c r="C86" s="509" t="s">
        <v>549</v>
      </c>
      <c r="D86" s="510" t="s">
        <v>550</v>
      </c>
      <c r="E86" s="509" t="s">
        <v>973</v>
      </c>
      <c r="F86" s="510" t="s">
        <v>974</v>
      </c>
      <c r="G86" s="509" t="s">
        <v>1133</v>
      </c>
      <c r="H86" s="509" t="s">
        <v>1134</v>
      </c>
      <c r="I86" s="512">
        <v>2917.320068359375</v>
      </c>
      <c r="J86" s="512">
        <v>2</v>
      </c>
      <c r="K86" s="513">
        <v>5834.64013671875</v>
      </c>
    </row>
    <row r="87" spans="1:11" ht="14.4" customHeight="1" x14ac:dyDescent="0.3">
      <c r="A87" s="507" t="s">
        <v>542</v>
      </c>
      <c r="B87" s="508" t="s">
        <v>543</v>
      </c>
      <c r="C87" s="509" t="s">
        <v>549</v>
      </c>
      <c r="D87" s="510" t="s">
        <v>550</v>
      </c>
      <c r="E87" s="509" t="s">
        <v>973</v>
      </c>
      <c r="F87" s="510" t="s">
        <v>974</v>
      </c>
      <c r="G87" s="509" t="s">
        <v>1135</v>
      </c>
      <c r="H87" s="509" t="s">
        <v>1136</v>
      </c>
      <c r="I87" s="512">
        <v>224.64999389648437</v>
      </c>
      <c r="J87" s="512">
        <v>14</v>
      </c>
      <c r="K87" s="513">
        <v>3145.1300048828125</v>
      </c>
    </row>
    <row r="88" spans="1:11" ht="14.4" customHeight="1" x14ac:dyDescent="0.3">
      <c r="A88" s="507" t="s">
        <v>542</v>
      </c>
      <c r="B88" s="508" t="s">
        <v>543</v>
      </c>
      <c r="C88" s="509" t="s">
        <v>549</v>
      </c>
      <c r="D88" s="510" t="s">
        <v>550</v>
      </c>
      <c r="E88" s="509" t="s">
        <v>973</v>
      </c>
      <c r="F88" s="510" t="s">
        <v>974</v>
      </c>
      <c r="G88" s="509" t="s">
        <v>1137</v>
      </c>
      <c r="H88" s="509" t="s">
        <v>1138</v>
      </c>
      <c r="I88" s="512">
        <v>3070.0400390625</v>
      </c>
      <c r="J88" s="512">
        <v>5</v>
      </c>
      <c r="K88" s="513">
        <v>15350.2001953125</v>
      </c>
    </row>
    <row r="89" spans="1:11" ht="14.4" customHeight="1" x14ac:dyDescent="0.3">
      <c r="A89" s="507" t="s">
        <v>542</v>
      </c>
      <c r="B89" s="508" t="s">
        <v>543</v>
      </c>
      <c r="C89" s="509" t="s">
        <v>549</v>
      </c>
      <c r="D89" s="510" t="s">
        <v>550</v>
      </c>
      <c r="E89" s="509" t="s">
        <v>973</v>
      </c>
      <c r="F89" s="510" t="s">
        <v>974</v>
      </c>
      <c r="G89" s="509" t="s">
        <v>1139</v>
      </c>
      <c r="H89" s="509" t="s">
        <v>1140</v>
      </c>
      <c r="I89" s="512">
        <v>2323.919921875</v>
      </c>
      <c r="J89" s="512">
        <v>2</v>
      </c>
      <c r="K89" s="513">
        <v>4647.83984375</v>
      </c>
    </row>
    <row r="90" spans="1:11" ht="14.4" customHeight="1" x14ac:dyDescent="0.3">
      <c r="A90" s="507" t="s">
        <v>542</v>
      </c>
      <c r="B90" s="508" t="s">
        <v>543</v>
      </c>
      <c r="C90" s="509" t="s">
        <v>549</v>
      </c>
      <c r="D90" s="510" t="s">
        <v>550</v>
      </c>
      <c r="E90" s="509" t="s">
        <v>973</v>
      </c>
      <c r="F90" s="510" t="s">
        <v>974</v>
      </c>
      <c r="G90" s="509" t="s">
        <v>1141</v>
      </c>
      <c r="H90" s="509" t="s">
        <v>1142</v>
      </c>
      <c r="I90" s="512">
        <v>1576.5400390625</v>
      </c>
      <c r="J90" s="512">
        <v>4</v>
      </c>
      <c r="K90" s="513">
        <v>6306.16015625</v>
      </c>
    </row>
    <row r="91" spans="1:11" ht="14.4" customHeight="1" x14ac:dyDescent="0.3">
      <c r="A91" s="507" t="s">
        <v>542</v>
      </c>
      <c r="B91" s="508" t="s">
        <v>543</v>
      </c>
      <c r="C91" s="509" t="s">
        <v>549</v>
      </c>
      <c r="D91" s="510" t="s">
        <v>550</v>
      </c>
      <c r="E91" s="509" t="s">
        <v>973</v>
      </c>
      <c r="F91" s="510" t="s">
        <v>974</v>
      </c>
      <c r="G91" s="509" t="s">
        <v>1143</v>
      </c>
      <c r="H91" s="509" t="s">
        <v>1144</v>
      </c>
      <c r="I91" s="512">
        <v>1876.800048828125</v>
      </c>
      <c r="J91" s="512">
        <v>12</v>
      </c>
      <c r="K91" s="513">
        <v>22521.6005859375</v>
      </c>
    </row>
    <row r="92" spans="1:11" ht="14.4" customHeight="1" x14ac:dyDescent="0.3">
      <c r="A92" s="507" t="s">
        <v>542</v>
      </c>
      <c r="B92" s="508" t="s">
        <v>543</v>
      </c>
      <c r="C92" s="509" t="s">
        <v>549</v>
      </c>
      <c r="D92" s="510" t="s">
        <v>550</v>
      </c>
      <c r="E92" s="509" t="s">
        <v>973</v>
      </c>
      <c r="F92" s="510" t="s">
        <v>974</v>
      </c>
      <c r="G92" s="509" t="s">
        <v>1145</v>
      </c>
      <c r="H92" s="509" t="s">
        <v>1146</v>
      </c>
      <c r="I92" s="512">
        <v>2571.75</v>
      </c>
      <c r="J92" s="512">
        <v>5</v>
      </c>
      <c r="K92" s="513">
        <v>12858.73046875</v>
      </c>
    </row>
    <row r="93" spans="1:11" ht="14.4" customHeight="1" x14ac:dyDescent="0.3">
      <c r="A93" s="507" t="s">
        <v>542</v>
      </c>
      <c r="B93" s="508" t="s">
        <v>543</v>
      </c>
      <c r="C93" s="509" t="s">
        <v>549</v>
      </c>
      <c r="D93" s="510" t="s">
        <v>550</v>
      </c>
      <c r="E93" s="509" t="s">
        <v>973</v>
      </c>
      <c r="F93" s="510" t="s">
        <v>974</v>
      </c>
      <c r="G93" s="509" t="s">
        <v>1147</v>
      </c>
      <c r="H93" s="509" t="s">
        <v>1148</v>
      </c>
      <c r="I93" s="512">
        <v>2676.2800048828126</v>
      </c>
      <c r="J93" s="512">
        <v>6</v>
      </c>
      <c r="K93" s="513">
        <v>16371.400024414063</v>
      </c>
    </row>
    <row r="94" spans="1:11" ht="14.4" customHeight="1" x14ac:dyDescent="0.3">
      <c r="A94" s="507" t="s">
        <v>542</v>
      </c>
      <c r="B94" s="508" t="s">
        <v>543</v>
      </c>
      <c r="C94" s="509" t="s">
        <v>549</v>
      </c>
      <c r="D94" s="510" t="s">
        <v>550</v>
      </c>
      <c r="E94" s="509" t="s">
        <v>973</v>
      </c>
      <c r="F94" s="510" t="s">
        <v>974</v>
      </c>
      <c r="G94" s="509" t="s">
        <v>1149</v>
      </c>
      <c r="H94" s="509" t="s">
        <v>1150</v>
      </c>
      <c r="I94" s="512">
        <v>3318.7900390625</v>
      </c>
      <c r="J94" s="512">
        <v>3</v>
      </c>
      <c r="K94" s="513">
        <v>9956.3701171875</v>
      </c>
    </row>
    <row r="95" spans="1:11" ht="14.4" customHeight="1" x14ac:dyDescent="0.3">
      <c r="A95" s="507" t="s">
        <v>542</v>
      </c>
      <c r="B95" s="508" t="s">
        <v>543</v>
      </c>
      <c r="C95" s="509" t="s">
        <v>549</v>
      </c>
      <c r="D95" s="510" t="s">
        <v>550</v>
      </c>
      <c r="E95" s="509" t="s">
        <v>973</v>
      </c>
      <c r="F95" s="510" t="s">
        <v>974</v>
      </c>
      <c r="G95" s="509" t="s">
        <v>1151</v>
      </c>
      <c r="H95" s="509" t="s">
        <v>1152</v>
      </c>
      <c r="I95" s="512">
        <v>3212.6399739583335</v>
      </c>
      <c r="J95" s="512">
        <v>3</v>
      </c>
      <c r="K95" s="513">
        <v>9637.919921875</v>
      </c>
    </row>
    <row r="96" spans="1:11" ht="14.4" customHeight="1" x14ac:dyDescent="0.3">
      <c r="A96" s="507" t="s">
        <v>542</v>
      </c>
      <c r="B96" s="508" t="s">
        <v>543</v>
      </c>
      <c r="C96" s="509" t="s">
        <v>549</v>
      </c>
      <c r="D96" s="510" t="s">
        <v>550</v>
      </c>
      <c r="E96" s="509" t="s">
        <v>973</v>
      </c>
      <c r="F96" s="510" t="s">
        <v>974</v>
      </c>
      <c r="G96" s="509" t="s">
        <v>1153</v>
      </c>
      <c r="H96" s="509" t="s">
        <v>1154</v>
      </c>
      <c r="I96" s="512">
        <v>1876.800048828125</v>
      </c>
      <c r="J96" s="512">
        <v>6</v>
      </c>
      <c r="K96" s="513">
        <v>11260.80029296875</v>
      </c>
    </row>
    <row r="97" spans="1:11" ht="14.4" customHeight="1" x14ac:dyDescent="0.3">
      <c r="A97" s="507" t="s">
        <v>542</v>
      </c>
      <c r="B97" s="508" t="s">
        <v>543</v>
      </c>
      <c r="C97" s="509" t="s">
        <v>549</v>
      </c>
      <c r="D97" s="510" t="s">
        <v>550</v>
      </c>
      <c r="E97" s="509" t="s">
        <v>973</v>
      </c>
      <c r="F97" s="510" t="s">
        <v>974</v>
      </c>
      <c r="G97" s="509" t="s">
        <v>1155</v>
      </c>
      <c r="H97" s="509" t="s">
        <v>1156</v>
      </c>
      <c r="I97" s="512">
        <v>1813.1667073567708</v>
      </c>
      <c r="J97" s="512">
        <v>7</v>
      </c>
      <c r="K97" s="513">
        <v>12755.80029296875</v>
      </c>
    </row>
    <row r="98" spans="1:11" ht="14.4" customHeight="1" x14ac:dyDescent="0.3">
      <c r="A98" s="507" t="s">
        <v>542</v>
      </c>
      <c r="B98" s="508" t="s">
        <v>543</v>
      </c>
      <c r="C98" s="509" t="s">
        <v>549</v>
      </c>
      <c r="D98" s="510" t="s">
        <v>550</v>
      </c>
      <c r="E98" s="509" t="s">
        <v>973</v>
      </c>
      <c r="F98" s="510" t="s">
        <v>974</v>
      </c>
      <c r="G98" s="509" t="s">
        <v>1157</v>
      </c>
      <c r="H98" s="509" t="s">
        <v>1158</v>
      </c>
      <c r="I98" s="512">
        <v>2875</v>
      </c>
      <c r="J98" s="512">
        <v>3</v>
      </c>
      <c r="K98" s="513">
        <v>8625</v>
      </c>
    </row>
    <row r="99" spans="1:11" ht="14.4" customHeight="1" x14ac:dyDescent="0.3">
      <c r="A99" s="507" t="s">
        <v>542</v>
      </c>
      <c r="B99" s="508" t="s">
        <v>543</v>
      </c>
      <c r="C99" s="509" t="s">
        <v>549</v>
      </c>
      <c r="D99" s="510" t="s">
        <v>550</v>
      </c>
      <c r="E99" s="509" t="s">
        <v>973</v>
      </c>
      <c r="F99" s="510" t="s">
        <v>974</v>
      </c>
      <c r="G99" s="509" t="s">
        <v>1159</v>
      </c>
      <c r="H99" s="509" t="s">
        <v>1160</v>
      </c>
      <c r="I99" s="512">
        <v>138970.06510416666</v>
      </c>
      <c r="J99" s="512">
        <v>4</v>
      </c>
      <c r="K99" s="513">
        <v>543339</v>
      </c>
    </row>
    <row r="100" spans="1:11" ht="14.4" customHeight="1" x14ac:dyDescent="0.3">
      <c r="A100" s="507" t="s">
        <v>542</v>
      </c>
      <c r="B100" s="508" t="s">
        <v>543</v>
      </c>
      <c r="C100" s="509" t="s">
        <v>549</v>
      </c>
      <c r="D100" s="510" t="s">
        <v>550</v>
      </c>
      <c r="E100" s="509" t="s">
        <v>973</v>
      </c>
      <c r="F100" s="510" t="s">
        <v>974</v>
      </c>
      <c r="G100" s="509" t="s">
        <v>1161</v>
      </c>
      <c r="H100" s="509" t="s">
        <v>1162</v>
      </c>
      <c r="I100" s="512">
        <v>82026.28125</v>
      </c>
      <c r="J100" s="512">
        <v>11</v>
      </c>
      <c r="K100" s="513">
        <v>902289.09375</v>
      </c>
    </row>
    <row r="101" spans="1:11" ht="14.4" customHeight="1" x14ac:dyDescent="0.3">
      <c r="A101" s="507" t="s">
        <v>542</v>
      </c>
      <c r="B101" s="508" t="s">
        <v>543</v>
      </c>
      <c r="C101" s="509" t="s">
        <v>549</v>
      </c>
      <c r="D101" s="510" t="s">
        <v>550</v>
      </c>
      <c r="E101" s="509" t="s">
        <v>973</v>
      </c>
      <c r="F101" s="510" t="s">
        <v>974</v>
      </c>
      <c r="G101" s="509" t="s">
        <v>1163</v>
      </c>
      <c r="H101" s="509" t="s">
        <v>1164</v>
      </c>
      <c r="I101" s="512">
        <v>343.85000610351562</v>
      </c>
      <c r="J101" s="512">
        <v>50</v>
      </c>
      <c r="K101" s="513">
        <v>17192.5</v>
      </c>
    </row>
    <row r="102" spans="1:11" ht="14.4" customHeight="1" x14ac:dyDescent="0.3">
      <c r="A102" s="507" t="s">
        <v>542</v>
      </c>
      <c r="B102" s="508" t="s">
        <v>543</v>
      </c>
      <c r="C102" s="509" t="s">
        <v>549</v>
      </c>
      <c r="D102" s="510" t="s">
        <v>550</v>
      </c>
      <c r="E102" s="509" t="s">
        <v>973</v>
      </c>
      <c r="F102" s="510" t="s">
        <v>974</v>
      </c>
      <c r="G102" s="509" t="s">
        <v>1165</v>
      </c>
      <c r="H102" s="509" t="s">
        <v>1166</v>
      </c>
      <c r="I102" s="512">
        <v>1169.6458573774858</v>
      </c>
      <c r="J102" s="512">
        <v>212</v>
      </c>
      <c r="K102" s="513">
        <v>254195.81237792969</v>
      </c>
    </row>
    <row r="103" spans="1:11" ht="14.4" customHeight="1" x14ac:dyDescent="0.3">
      <c r="A103" s="507" t="s">
        <v>542</v>
      </c>
      <c r="B103" s="508" t="s">
        <v>543</v>
      </c>
      <c r="C103" s="509" t="s">
        <v>549</v>
      </c>
      <c r="D103" s="510" t="s">
        <v>550</v>
      </c>
      <c r="E103" s="509" t="s">
        <v>973</v>
      </c>
      <c r="F103" s="510" t="s">
        <v>974</v>
      </c>
      <c r="G103" s="509" t="s">
        <v>1167</v>
      </c>
      <c r="H103" s="509" t="s">
        <v>1168</v>
      </c>
      <c r="I103" s="512">
        <v>1149.6272583007812</v>
      </c>
      <c r="J103" s="512">
        <v>212</v>
      </c>
      <c r="K103" s="513">
        <v>249844.20935058594</v>
      </c>
    </row>
    <row r="104" spans="1:11" ht="14.4" customHeight="1" x14ac:dyDescent="0.3">
      <c r="A104" s="507" t="s">
        <v>542</v>
      </c>
      <c r="B104" s="508" t="s">
        <v>543</v>
      </c>
      <c r="C104" s="509" t="s">
        <v>549</v>
      </c>
      <c r="D104" s="510" t="s">
        <v>550</v>
      </c>
      <c r="E104" s="509" t="s">
        <v>973</v>
      </c>
      <c r="F104" s="510" t="s">
        <v>974</v>
      </c>
      <c r="G104" s="509" t="s">
        <v>1169</v>
      </c>
      <c r="H104" s="509" t="s">
        <v>1170</v>
      </c>
      <c r="I104" s="512">
        <v>1144.47998046875</v>
      </c>
      <c r="J104" s="512">
        <v>12</v>
      </c>
      <c r="K104" s="513">
        <v>13733.759765625</v>
      </c>
    </row>
    <row r="105" spans="1:11" ht="14.4" customHeight="1" x14ac:dyDescent="0.3">
      <c r="A105" s="507" t="s">
        <v>542</v>
      </c>
      <c r="B105" s="508" t="s">
        <v>543</v>
      </c>
      <c r="C105" s="509" t="s">
        <v>549</v>
      </c>
      <c r="D105" s="510" t="s">
        <v>550</v>
      </c>
      <c r="E105" s="509" t="s">
        <v>973</v>
      </c>
      <c r="F105" s="510" t="s">
        <v>974</v>
      </c>
      <c r="G105" s="509" t="s">
        <v>1171</v>
      </c>
      <c r="H105" s="509" t="s">
        <v>1172</v>
      </c>
      <c r="I105" s="512">
        <v>3462.5400390625</v>
      </c>
      <c r="J105" s="512">
        <v>105</v>
      </c>
      <c r="K105" s="513">
        <v>363566.2734375</v>
      </c>
    </row>
    <row r="106" spans="1:11" ht="14.4" customHeight="1" x14ac:dyDescent="0.3">
      <c r="A106" s="507" t="s">
        <v>542</v>
      </c>
      <c r="B106" s="508" t="s">
        <v>543</v>
      </c>
      <c r="C106" s="509" t="s">
        <v>549</v>
      </c>
      <c r="D106" s="510" t="s">
        <v>550</v>
      </c>
      <c r="E106" s="509" t="s">
        <v>973</v>
      </c>
      <c r="F106" s="510" t="s">
        <v>974</v>
      </c>
      <c r="G106" s="509" t="s">
        <v>1173</v>
      </c>
      <c r="H106" s="509" t="s">
        <v>1174</v>
      </c>
      <c r="I106" s="512">
        <v>901.5999755859375</v>
      </c>
      <c r="J106" s="512">
        <v>76</v>
      </c>
      <c r="K106" s="513">
        <v>68521.60009765625</v>
      </c>
    </row>
    <row r="107" spans="1:11" ht="14.4" customHeight="1" x14ac:dyDescent="0.3">
      <c r="A107" s="507" t="s">
        <v>542</v>
      </c>
      <c r="B107" s="508" t="s">
        <v>543</v>
      </c>
      <c r="C107" s="509" t="s">
        <v>549</v>
      </c>
      <c r="D107" s="510" t="s">
        <v>550</v>
      </c>
      <c r="E107" s="509" t="s">
        <v>973</v>
      </c>
      <c r="F107" s="510" t="s">
        <v>974</v>
      </c>
      <c r="G107" s="509" t="s">
        <v>1175</v>
      </c>
      <c r="H107" s="509" t="s">
        <v>1176</v>
      </c>
      <c r="I107" s="512">
        <v>2427.909912109375</v>
      </c>
      <c r="J107" s="512">
        <v>12</v>
      </c>
      <c r="K107" s="513">
        <v>29134.9189453125</v>
      </c>
    </row>
    <row r="108" spans="1:11" ht="14.4" customHeight="1" x14ac:dyDescent="0.3">
      <c r="A108" s="507" t="s">
        <v>542</v>
      </c>
      <c r="B108" s="508" t="s">
        <v>543</v>
      </c>
      <c r="C108" s="509" t="s">
        <v>549</v>
      </c>
      <c r="D108" s="510" t="s">
        <v>550</v>
      </c>
      <c r="E108" s="509" t="s">
        <v>973</v>
      </c>
      <c r="F108" s="510" t="s">
        <v>974</v>
      </c>
      <c r="G108" s="509" t="s">
        <v>1177</v>
      </c>
      <c r="H108" s="509" t="s">
        <v>1178</v>
      </c>
      <c r="I108" s="512">
        <v>3088.159912109375</v>
      </c>
      <c r="J108" s="512">
        <v>12</v>
      </c>
      <c r="K108" s="513">
        <v>37057.9189453125</v>
      </c>
    </row>
    <row r="109" spans="1:11" ht="14.4" customHeight="1" x14ac:dyDescent="0.3">
      <c r="A109" s="507" t="s">
        <v>542</v>
      </c>
      <c r="B109" s="508" t="s">
        <v>543</v>
      </c>
      <c r="C109" s="509" t="s">
        <v>549</v>
      </c>
      <c r="D109" s="510" t="s">
        <v>550</v>
      </c>
      <c r="E109" s="509" t="s">
        <v>973</v>
      </c>
      <c r="F109" s="510" t="s">
        <v>974</v>
      </c>
      <c r="G109" s="509" t="s">
        <v>1179</v>
      </c>
      <c r="H109" s="509" t="s">
        <v>1180</v>
      </c>
      <c r="I109" s="512">
        <v>3579.610107421875</v>
      </c>
      <c r="J109" s="512">
        <v>38</v>
      </c>
      <c r="K109" s="513">
        <v>136024.99951171875</v>
      </c>
    </row>
    <row r="110" spans="1:11" ht="14.4" customHeight="1" x14ac:dyDescent="0.3">
      <c r="A110" s="507" t="s">
        <v>542</v>
      </c>
      <c r="B110" s="508" t="s">
        <v>543</v>
      </c>
      <c r="C110" s="509" t="s">
        <v>549</v>
      </c>
      <c r="D110" s="510" t="s">
        <v>550</v>
      </c>
      <c r="E110" s="509" t="s">
        <v>973</v>
      </c>
      <c r="F110" s="510" t="s">
        <v>974</v>
      </c>
      <c r="G110" s="509" t="s">
        <v>1181</v>
      </c>
      <c r="H110" s="509" t="s">
        <v>1182</v>
      </c>
      <c r="I110" s="512">
        <v>16031</v>
      </c>
      <c r="J110" s="512">
        <v>3</v>
      </c>
      <c r="K110" s="513">
        <v>48093</v>
      </c>
    </row>
    <row r="111" spans="1:11" ht="14.4" customHeight="1" x14ac:dyDescent="0.3">
      <c r="A111" s="507" t="s">
        <v>542</v>
      </c>
      <c r="B111" s="508" t="s">
        <v>543</v>
      </c>
      <c r="C111" s="509" t="s">
        <v>549</v>
      </c>
      <c r="D111" s="510" t="s">
        <v>550</v>
      </c>
      <c r="E111" s="509" t="s">
        <v>973</v>
      </c>
      <c r="F111" s="510" t="s">
        <v>974</v>
      </c>
      <c r="G111" s="509" t="s">
        <v>1183</v>
      </c>
      <c r="H111" s="509" t="s">
        <v>1184</v>
      </c>
      <c r="I111" s="512">
        <v>20849.5</v>
      </c>
      <c r="J111" s="512">
        <v>2</v>
      </c>
      <c r="K111" s="513">
        <v>41699</v>
      </c>
    </row>
    <row r="112" spans="1:11" ht="14.4" customHeight="1" x14ac:dyDescent="0.3">
      <c r="A112" s="507" t="s">
        <v>542</v>
      </c>
      <c r="B112" s="508" t="s">
        <v>543</v>
      </c>
      <c r="C112" s="509" t="s">
        <v>549</v>
      </c>
      <c r="D112" s="510" t="s">
        <v>550</v>
      </c>
      <c r="E112" s="509" t="s">
        <v>973</v>
      </c>
      <c r="F112" s="510" t="s">
        <v>974</v>
      </c>
      <c r="G112" s="509" t="s">
        <v>1185</v>
      </c>
      <c r="H112" s="509" t="s">
        <v>1186</v>
      </c>
      <c r="I112" s="512">
        <v>102952.140625</v>
      </c>
      <c r="J112" s="512">
        <v>1</v>
      </c>
      <c r="K112" s="513">
        <v>102952.140625</v>
      </c>
    </row>
    <row r="113" spans="1:11" ht="14.4" customHeight="1" x14ac:dyDescent="0.3">
      <c r="A113" s="507" t="s">
        <v>542</v>
      </c>
      <c r="B113" s="508" t="s">
        <v>543</v>
      </c>
      <c r="C113" s="509" t="s">
        <v>549</v>
      </c>
      <c r="D113" s="510" t="s">
        <v>550</v>
      </c>
      <c r="E113" s="509" t="s">
        <v>973</v>
      </c>
      <c r="F113" s="510" t="s">
        <v>974</v>
      </c>
      <c r="G113" s="509" t="s">
        <v>1187</v>
      </c>
      <c r="H113" s="509" t="s">
        <v>1188</v>
      </c>
      <c r="I113" s="512">
        <v>2193.586629231771</v>
      </c>
      <c r="J113" s="512">
        <v>22</v>
      </c>
      <c r="K113" s="513">
        <v>49212.63916015625</v>
      </c>
    </row>
    <row r="114" spans="1:11" ht="14.4" customHeight="1" x14ac:dyDescent="0.3">
      <c r="A114" s="507" t="s">
        <v>542</v>
      </c>
      <c r="B114" s="508" t="s">
        <v>543</v>
      </c>
      <c r="C114" s="509" t="s">
        <v>549</v>
      </c>
      <c r="D114" s="510" t="s">
        <v>550</v>
      </c>
      <c r="E114" s="509" t="s">
        <v>973</v>
      </c>
      <c r="F114" s="510" t="s">
        <v>974</v>
      </c>
      <c r="G114" s="509" t="s">
        <v>1189</v>
      </c>
      <c r="H114" s="509" t="s">
        <v>1190</v>
      </c>
      <c r="I114" s="512">
        <v>2288.9599609375</v>
      </c>
      <c r="J114" s="512">
        <v>20</v>
      </c>
      <c r="K114" s="513">
        <v>45779.19921875</v>
      </c>
    </row>
    <row r="115" spans="1:11" ht="14.4" customHeight="1" x14ac:dyDescent="0.3">
      <c r="A115" s="507" t="s">
        <v>542</v>
      </c>
      <c r="B115" s="508" t="s">
        <v>543</v>
      </c>
      <c r="C115" s="509" t="s">
        <v>549</v>
      </c>
      <c r="D115" s="510" t="s">
        <v>550</v>
      </c>
      <c r="E115" s="509" t="s">
        <v>973</v>
      </c>
      <c r="F115" s="510" t="s">
        <v>974</v>
      </c>
      <c r="G115" s="509" t="s">
        <v>1191</v>
      </c>
      <c r="H115" s="509" t="s">
        <v>1192</v>
      </c>
      <c r="I115" s="512">
        <v>378.44200000762942</v>
      </c>
      <c r="J115" s="512">
        <v>14</v>
      </c>
      <c r="K115" s="513">
        <v>5675.3799610137939</v>
      </c>
    </row>
    <row r="116" spans="1:11" ht="14.4" customHeight="1" x14ac:dyDescent="0.3">
      <c r="A116" s="507" t="s">
        <v>542</v>
      </c>
      <c r="B116" s="508" t="s">
        <v>543</v>
      </c>
      <c r="C116" s="509" t="s">
        <v>549</v>
      </c>
      <c r="D116" s="510" t="s">
        <v>550</v>
      </c>
      <c r="E116" s="509" t="s">
        <v>973</v>
      </c>
      <c r="F116" s="510" t="s">
        <v>974</v>
      </c>
      <c r="G116" s="509" t="s">
        <v>1193</v>
      </c>
      <c r="H116" s="509" t="s">
        <v>1194</v>
      </c>
      <c r="I116" s="512">
        <v>6348</v>
      </c>
      <c r="J116" s="512">
        <v>2</v>
      </c>
      <c r="K116" s="513">
        <v>12696</v>
      </c>
    </row>
    <row r="117" spans="1:11" ht="14.4" customHeight="1" x14ac:dyDescent="0.3">
      <c r="A117" s="507" t="s">
        <v>542</v>
      </c>
      <c r="B117" s="508" t="s">
        <v>543</v>
      </c>
      <c r="C117" s="509" t="s">
        <v>549</v>
      </c>
      <c r="D117" s="510" t="s">
        <v>550</v>
      </c>
      <c r="E117" s="509" t="s">
        <v>973</v>
      </c>
      <c r="F117" s="510" t="s">
        <v>974</v>
      </c>
      <c r="G117" s="509" t="s">
        <v>1195</v>
      </c>
      <c r="H117" s="509" t="s">
        <v>1196</v>
      </c>
      <c r="I117" s="512">
        <v>12420</v>
      </c>
      <c r="J117" s="512">
        <v>2</v>
      </c>
      <c r="K117" s="513">
        <v>24840</v>
      </c>
    </row>
    <row r="118" spans="1:11" ht="14.4" customHeight="1" x14ac:dyDescent="0.3">
      <c r="A118" s="507" t="s">
        <v>542</v>
      </c>
      <c r="B118" s="508" t="s">
        <v>543</v>
      </c>
      <c r="C118" s="509" t="s">
        <v>549</v>
      </c>
      <c r="D118" s="510" t="s">
        <v>550</v>
      </c>
      <c r="E118" s="509" t="s">
        <v>973</v>
      </c>
      <c r="F118" s="510" t="s">
        <v>974</v>
      </c>
      <c r="G118" s="509" t="s">
        <v>1197</v>
      </c>
      <c r="H118" s="509" t="s">
        <v>1198</v>
      </c>
      <c r="I118" s="512">
        <v>8337.5</v>
      </c>
      <c r="J118" s="512">
        <v>1</v>
      </c>
      <c r="K118" s="513">
        <v>8337.5</v>
      </c>
    </row>
    <row r="119" spans="1:11" ht="14.4" customHeight="1" x14ac:dyDescent="0.3">
      <c r="A119" s="507" t="s">
        <v>542</v>
      </c>
      <c r="B119" s="508" t="s">
        <v>543</v>
      </c>
      <c r="C119" s="509" t="s">
        <v>549</v>
      </c>
      <c r="D119" s="510" t="s">
        <v>550</v>
      </c>
      <c r="E119" s="509" t="s">
        <v>973</v>
      </c>
      <c r="F119" s="510" t="s">
        <v>974</v>
      </c>
      <c r="G119" s="509" t="s">
        <v>1199</v>
      </c>
      <c r="H119" s="509" t="s">
        <v>1200</v>
      </c>
      <c r="I119" s="512">
        <v>10062.5</v>
      </c>
      <c r="J119" s="512">
        <v>1</v>
      </c>
      <c r="K119" s="513">
        <v>10062.5</v>
      </c>
    </row>
    <row r="120" spans="1:11" ht="14.4" customHeight="1" x14ac:dyDescent="0.3">
      <c r="A120" s="507" t="s">
        <v>542</v>
      </c>
      <c r="B120" s="508" t="s">
        <v>543</v>
      </c>
      <c r="C120" s="509" t="s">
        <v>549</v>
      </c>
      <c r="D120" s="510" t="s">
        <v>550</v>
      </c>
      <c r="E120" s="509" t="s">
        <v>973</v>
      </c>
      <c r="F120" s="510" t="s">
        <v>974</v>
      </c>
      <c r="G120" s="509" t="s">
        <v>1201</v>
      </c>
      <c r="H120" s="509" t="s">
        <v>1202</v>
      </c>
      <c r="I120" s="512">
        <v>4899</v>
      </c>
      <c r="J120" s="512">
        <v>1</v>
      </c>
      <c r="K120" s="513">
        <v>4899</v>
      </c>
    </row>
    <row r="121" spans="1:11" ht="14.4" customHeight="1" x14ac:dyDescent="0.3">
      <c r="A121" s="507" t="s">
        <v>542</v>
      </c>
      <c r="B121" s="508" t="s">
        <v>543</v>
      </c>
      <c r="C121" s="509" t="s">
        <v>549</v>
      </c>
      <c r="D121" s="510" t="s">
        <v>550</v>
      </c>
      <c r="E121" s="509" t="s">
        <v>973</v>
      </c>
      <c r="F121" s="510" t="s">
        <v>974</v>
      </c>
      <c r="G121" s="509" t="s">
        <v>1203</v>
      </c>
      <c r="H121" s="509" t="s">
        <v>1204</v>
      </c>
      <c r="I121" s="512">
        <v>322</v>
      </c>
      <c r="J121" s="512">
        <v>9</v>
      </c>
      <c r="K121" s="513">
        <v>2898</v>
      </c>
    </row>
    <row r="122" spans="1:11" ht="14.4" customHeight="1" x14ac:dyDescent="0.3">
      <c r="A122" s="507" t="s">
        <v>542</v>
      </c>
      <c r="B122" s="508" t="s">
        <v>543</v>
      </c>
      <c r="C122" s="509" t="s">
        <v>549</v>
      </c>
      <c r="D122" s="510" t="s">
        <v>550</v>
      </c>
      <c r="E122" s="509" t="s">
        <v>973</v>
      </c>
      <c r="F122" s="510" t="s">
        <v>974</v>
      </c>
      <c r="G122" s="509" t="s">
        <v>1205</v>
      </c>
      <c r="H122" s="509" t="s">
        <v>1206</v>
      </c>
      <c r="I122" s="512">
        <v>2405.47998046875</v>
      </c>
      <c r="J122" s="512">
        <v>10</v>
      </c>
      <c r="K122" s="513">
        <v>24054.7998046875</v>
      </c>
    </row>
    <row r="123" spans="1:11" ht="14.4" customHeight="1" x14ac:dyDescent="0.3">
      <c r="A123" s="507" t="s">
        <v>542</v>
      </c>
      <c r="B123" s="508" t="s">
        <v>543</v>
      </c>
      <c r="C123" s="509" t="s">
        <v>549</v>
      </c>
      <c r="D123" s="510" t="s">
        <v>550</v>
      </c>
      <c r="E123" s="509" t="s">
        <v>973</v>
      </c>
      <c r="F123" s="510" t="s">
        <v>974</v>
      </c>
      <c r="G123" s="509" t="s">
        <v>1207</v>
      </c>
      <c r="H123" s="509" t="s">
        <v>1208</v>
      </c>
      <c r="I123" s="512">
        <v>255.16494322478894</v>
      </c>
      <c r="J123" s="512">
        <v>48</v>
      </c>
      <c r="K123" s="513">
        <v>12247.91727478987</v>
      </c>
    </row>
    <row r="124" spans="1:11" ht="14.4" customHeight="1" x14ac:dyDescent="0.3">
      <c r="A124" s="507" t="s">
        <v>542</v>
      </c>
      <c r="B124" s="508" t="s">
        <v>543</v>
      </c>
      <c r="C124" s="509" t="s">
        <v>549</v>
      </c>
      <c r="D124" s="510" t="s">
        <v>550</v>
      </c>
      <c r="E124" s="509" t="s">
        <v>973</v>
      </c>
      <c r="F124" s="510" t="s">
        <v>974</v>
      </c>
      <c r="G124" s="509" t="s">
        <v>1209</v>
      </c>
      <c r="H124" s="509" t="s">
        <v>1210</v>
      </c>
      <c r="I124" s="512">
        <v>675.16998291015625</v>
      </c>
      <c r="J124" s="512">
        <v>1</v>
      </c>
      <c r="K124" s="513">
        <v>675.16998291015625</v>
      </c>
    </row>
    <row r="125" spans="1:11" ht="14.4" customHeight="1" x14ac:dyDescent="0.3">
      <c r="A125" s="507" t="s">
        <v>542</v>
      </c>
      <c r="B125" s="508" t="s">
        <v>543</v>
      </c>
      <c r="C125" s="509" t="s">
        <v>549</v>
      </c>
      <c r="D125" s="510" t="s">
        <v>550</v>
      </c>
      <c r="E125" s="509" t="s">
        <v>973</v>
      </c>
      <c r="F125" s="510" t="s">
        <v>974</v>
      </c>
      <c r="G125" s="509" t="s">
        <v>1211</v>
      </c>
      <c r="H125" s="509" t="s">
        <v>1212</v>
      </c>
      <c r="I125" s="512">
        <v>1437.5</v>
      </c>
      <c r="J125" s="512">
        <v>1</v>
      </c>
      <c r="K125" s="513">
        <v>1437.5</v>
      </c>
    </row>
    <row r="126" spans="1:11" ht="14.4" customHeight="1" x14ac:dyDescent="0.3">
      <c r="A126" s="507" t="s">
        <v>542</v>
      </c>
      <c r="B126" s="508" t="s">
        <v>543</v>
      </c>
      <c r="C126" s="509" t="s">
        <v>549</v>
      </c>
      <c r="D126" s="510" t="s">
        <v>550</v>
      </c>
      <c r="E126" s="509" t="s">
        <v>973</v>
      </c>
      <c r="F126" s="510" t="s">
        <v>974</v>
      </c>
      <c r="G126" s="509" t="s">
        <v>1213</v>
      </c>
      <c r="H126" s="509" t="s">
        <v>1214</v>
      </c>
      <c r="I126" s="512">
        <v>2520</v>
      </c>
      <c r="J126" s="512">
        <v>12</v>
      </c>
      <c r="K126" s="513">
        <v>30240</v>
      </c>
    </row>
    <row r="127" spans="1:11" ht="14.4" customHeight="1" x14ac:dyDescent="0.3">
      <c r="A127" s="507" t="s">
        <v>542</v>
      </c>
      <c r="B127" s="508" t="s">
        <v>543</v>
      </c>
      <c r="C127" s="509" t="s">
        <v>549</v>
      </c>
      <c r="D127" s="510" t="s">
        <v>550</v>
      </c>
      <c r="E127" s="509" t="s">
        <v>973</v>
      </c>
      <c r="F127" s="510" t="s">
        <v>974</v>
      </c>
      <c r="G127" s="509" t="s">
        <v>1215</v>
      </c>
      <c r="H127" s="509" t="s">
        <v>1216</v>
      </c>
      <c r="I127" s="512">
        <v>2123.550048828125</v>
      </c>
      <c r="J127" s="512">
        <v>7</v>
      </c>
      <c r="K127" s="513">
        <v>14864.850341796875</v>
      </c>
    </row>
    <row r="128" spans="1:11" ht="14.4" customHeight="1" x14ac:dyDescent="0.3">
      <c r="A128" s="507" t="s">
        <v>542</v>
      </c>
      <c r="B128" s="508" t="s">
        <v>543</v>
      </c>
      <c r="C128" s="509" t="s">
        <v>549</v>
      </c>
      <c r="D128" s="510" t="s">
        <v>550</v>
      </c>
      <c r="E128" s="509" t="s">
        <v>973</v>
      </c>
      <c r="F128" s="510" t="s">
        <v>974</v>
      </c>
      <c r="G128" s="509" t="s">
        <v>1217</v>
      </c>
      <c r="H128" s="509" t="s">
        <v>1218</v>
      </c>
      <c r="I128" s="512">
        <v>1352.4000244140625</v>
      </c>
      <c r="J128" s="512">
        <v>52</v>
      </c>
      <c r="K128" s="513">
        <v>70324.7998046875</v>
      </c>
    </row>
    <row r="129" spans="1:11" ht="14.4" customHeight="1" x14ac:dyDescent="0.3">
      <c r="A129" s="507" t="s">
        <v>542</v>
      </c>
      <c r="B129" s="508" t="s">
        <v>543</v>
      </c>
      <c r="C129" s="509" t="s">
        <v>549</v>
      </c>
      <c r="D129" s="510" t="s">
        <v>550</v>
      </c>
      <c r="E129" s="509" t="s">
        <v>973</v>
      </c>
      <c r="F129" s="510" t="s">
        <v>974</v>
      </c>
      <c r="G129" s="509" t="s">
        <v>1219</v>
      </c>
      <c r="H129" s="509" t="s">
        <v>1220</v>
      </c>
      <c r="I129" s="512">
        <v>1454.52001953125</v>
      </c>
      <c r="J129" s="512">
        <v>105</v>
      </c>
      <c r="K129" s="513">
        <v>152724.60400390625</v>
      </c>
    </row>
    <row r="130" spans="1:11" ht="14.4" customHeight="1" x14ac:dyDescent="0.3">
      <c r="A130" s="507" t="s">
        <v>542</v>
      </c>
      <c r="B130" s="508" t="s">
        <v>543</v>
      </c>
      <c r="C130" s="509" t="s">
        <v>549</v>
      </c>
      <c r="D130" s="510" t="s">
        <v>550</v>
      </c>
      <c r="E130" s="509" t="s">
        <v>973</v>
      </c>
      <c r="F130" s="510" t="s">
        <v>974</v>
      </c>
      <c r="G130" s="509" t="s">
        <v>1221</v>
      </c>
      <c r="H130" s="509" t="s">
        <v>1222</v>
      </c>
      <c r="I130" s="512">
        <v>6877.919921875</v>
      </c>
      <c r="J130" s="512">
        <v>10</v>
      </c>
      <c r="K130" s="513">
        <v>68779.19921875</v>
      </c>
    </row>
    <row r="131" spans="1:11" ht="14.4" customHeight="1" x14ac:dyDescent="0.3">
      <c r="A131" s="507" t="s">
        <v>542</v>
      </c>
      <c r="B131" s="508" t="s">
        <v>543</v>
      </c>
      <c r="C131" s="509" t="s">
        <v>549</v>
      </c>
      <c r="D131" s="510" t="s">
        <v>550</v>
      </c>
      <c r="E131" s="509" t="s">
        <v>973</v>
      </c>
      <c r="F131" s="510" t="s">
        <v>974</v>
      </c>
      <c r="G131" s="509" t="s">
        <v>1223</v>
      </c>
      <c r="H131" s="509" t="s">
        <v>1224</v>
      </c>
      <c r="I131" s="512">
        <v>297.64750671386719</v>
      </c>
      <c r="J131" s="512">
        <v>18</v>
      </c>
      <c r="K131" s="513">
        <v>5357.6201171875</v>
      </c>
    </row>
    <row r="132" spans="1:11" ht="14.4" customHeight="1" x14ac:dyDescent="0.3">
      <c r="A132" s="507" t="s">
        <v>542</v>
      </c>
      <c r="B132" s="508" t="s">
        <v>543</v>
      </c>
      <c r="C132" s="509" t="s">
        <v>549</v>
      </c>
      <c r="D132" s="510" t="s">
        <v>550</v>
      </c>
      <c r="E132" s="509" t="s">
        <v>973</v>
      </c>
      <c r="F132" s="510" t="s">
        <v>974</v>
      </c>
      <c r="G132" s="509" t="s">
        <v>1225</v>
      </c>
      <c r="H132" s="509" t="s">
        <v>1226</v>
      </c>
      <c r="I132" s="512">
        <v>1909</v>
      </c>
      <c r="J132" s="512">
        <v>1</v>
      </c>
      <c r="K132" s="513">
        <v>1909</v>
      </c>
    </row>
    <row r="133" spans="1:11" ht="14.4" customHeight="1" x14ac:dyDescent="0.3">
      <c r="A133" s="507" t="s">
        <v>542</v>
      </c>
      <c r="B133" s="508" t="s">
        <v>543</v>
      </c>
      <c r="C133" s="509" t="s">
        <v>549</v>
      </c>
      <c r="D133" s="510" t="s">
        <v>550</v>
      </c>
      <c r="E133" s="509" t="s">
        <v>973</v>
      </c>
      <c r="F133" s="510" t="s">
        <v>974</v>
      </c>
      <c r="G133" s="509" t="s">
        <v>1227</v>
      </c>
      <c r="H133" s="509" t="s">
        <v>1228</v>
      </c>
      <c r="I133" s="512">
        <v>552</v>
      </c>
      <c r="J133" s="512">
        <v>3</v>
      </c>
      <c r="K133" s="513">
        <v>1656</v>
      </c>
    </row>
    <row r="134" spans="1:11" ht="14.4" customHeight="1" x14ac:dyDescent="0.3">
      <c r="A134" s="507" t="s">
        <v>542</v>
      </c>
      <c r="B134" s="508" t="s">
        <v>543</v>
      </c>
      <c r="C134" s="509" t="s">
        <v>549</v>
      </c>
      <c r="D134" s="510" t="s">
        <v>550</v>
      </c>
      <c r="E134" s="509" t="s">
        <v>973</v>
      </c>
      <c r="F134" s="510" t="s">
        <v>974</v>
      </c>
      <c r="G134" s="509" t="s">
        <v>1229</v>
      </c>
      <c r="H134" s="509" t="s">
        <v>1230</v>
      </c>
      <c r="I134" s="512">
        <v>5520</v>
      </c>
      <c r="J134" s="512">
        <v>3</v>
      </c>
      <c r="K134" s="513">
        <v>16560</v>
      </c>
    </row>
    <row r="135" spans="1:11" ht="14.4" customHeight="1" x14ac:dyDescent="0.3">
      <c r="A135" s="507" t="s">
        <v>542</v>
      </c>
      <c r="B135" s="508" t="s">
        <v>543</v>
      </c>
      <c r="C135" s="509" t="s">
        <v>549</v>
      </c>
      <c r="D135" s="510" t="s">
        <v>550</v>
      </c>
      <c r="E135" s="509" t="s">
        <v>973</v>
      </c>
      <c r="F135" s="510" t="s">
        <v>974</v>
      </c>
      <c r="G135" s="509" t="s">
        <v>1231</v>
      </c>
      <c r="H135" s="509" t="s">
        <v>1232</v>
      </c>
      <c r="I135" s="512">
        <v>5520</v>
      </c>
      <c r="J135" s="512">
        <v>2</v>
      </c>
      <c r="K135" s="513">
        <v>11040</v>
      </c>
    </row>
    <row r="136" spans="1:11" ht="14.4" customHeight="1" x14ac:dyDescent="0.3">
      <c r="A136" s="507" t="s">
        <v>542</v>
      </c>
      <c r="B136" s="508" t="s">
        <v>543</v>
      </c>
      <c r="C136" s="509" t="s">
        <v>549</v>
      </c>
      <c r="D136" s="510" t="s">
        <v>550</v>
      </c>
      <c r="E136" s="509" t="s">
        <v>973</v>
      </c>
      <c r="F136" s="510" t="s">
        <v>974</v>
      </c>
      <c r="G136" s="509" t="s">
        <v>1233</v>
      </c>
      <c r="H136" s="509" t="s">
        <v>1234</v>
      </c>
      <c r="I136" s="512">
        <v>1437.5</v>
      </c>
      <c r="J136" s="512">
        <v>2</v>
      </c>
      <c r="K136" s="513">
        <v>2875</v>
      </c>
    </row>
    <row r="137" spans="1:11" ht="14.4" customHeight="1" x14ac:dyDescent="0.3">
      <c r="A137" s="507" t="s">
        <v>542</v>
      </c>
      <c r="B137" s="508" t="s">
        <v>543</v>
      </c>
      <c r="C137" s="509" t="s">
        <v>549</v>
      </c>
      <c r="D137" s="510" t="s">
        <v>550</v>
      </c>
      <c r="E137" s="509" t="s">
        <v>973</v>
      </c>
      <c r="F137" s="510" t="s">
        <v>974</v>
      </c>
      <c r="G137" s="509" t="s">
        <v>1235</v>
      </c>
      <c r="H137" s="509" t="s">
        <v>1236</v>
      </c>
      <c r="I137" s="512">
        <v>1437.5</v>
      </c>
      <c r="J137" s="512">
        <v>22</v>
      </c>
      <c r="K137" s="513">
        <v>31625</v>
      </c>
    </row>
    <row r="138" spans="1:11" ht="14.4" customHeight="1" x14ac:dyDescent="0.3">
      <c r="A138" s="507" t="s">
        <v>542</v>
      </c>
      <c r="B138" s="508" t="s">
        <v>543</v>
      </c>
      <c r="C138" s="509" t="s">
        <v>549</v>
      </c>
      <c r="D138" s="510" t="s">
        <v>550</v>
      </c>
      <c r="E138" s="509" t="s">
        <v>973</v>
      </c>
      <c r="F138" s="510" t="s">
        <v>974</v>
      </c>
      <c r="G138" s="509" t="s">
        <v>1237</v>
      </c>
      <c r="H138" s="509" t="s">
        <v>1238</v>
      </c>
      <c r="I138" s="512">
        <v>185.5</v>
      </c>
      <c r="J138" s="512">
        <v>2</v>
      </c>
      <c r="K138" s="513">
        <v>371</v>
      </c>
    </row>
    <row r="139" spans="1:11" ht="14.4" customHeight="1" x14ac:dyDescent="0.3">
      <c r="A139" s="507" t="s">
        <v>542</v>
      </c>
      <c r="B139" s="508" t="s">
        <v>543</v>
      </c>
      <c r="C139" s="509" t="s">
        <v>549</v>
      </c>
      <c r="D139" s="510" t="s">
        <v>550</v>
      </c>
      <c r="E139" s="509" t="s">
        <v>973</v>
      </c>
      <c r="F139" s="510" t="s">
        <v>974</v>
      </c>
      <c r="G139" s="509" t="s">
        <v>1239</v>
      </c>
      <c r="H139" s="509" t="s">
        <v>1240</v>
      </c>
      <c r="I139" s="512">
        <v>1254.530029296875</v>
      </c>
      <c r="J139" s="512">
        <v>195</v>
      </c>
      <c r="K139" s="513">
        <v>244632.955078125</v>
      </c>
    </row>
    <row r="140" spans="1:11" ht="14.4" customHeight="1" x14ac:dyDescent="0.3">
      <c r="A140" s="507" t="s">
        <v>542</v>
      </c>
      <c r="B140" s="508" t="s">
        <v>543</v>
      </c>
      <c r="C140" s="509" t="s">
        <v>549</v>
      </c>
      <c r="D140" s="510" t="s">
        <v>550</v>
      </c>
      <c r="E140" s="509" t="s">
        <v>973</v>
      </c>
      <c r="F140" s="510" t="s">
        <v>974</v>
      </c>
      <c r="G140" s="509" t="s">
        <v>1241</v>
      </c>
      <c r="H140" s="509" t="s">
        <v>1242</v>
      </c>
      <c r="I140" s="512">
        <v>1254.530029296875</v>
      </c>
      <c r="J140" s="512">
        <v>21</v>
      </c>
      <c r="K140" s="513">
        <v>26345.08984375</v>
      </c>
    </row>
    <row r="141" spans="1:11" ht="14.4" customHeight="1" x14ac:dyDescent="0.3">
      <c r="A141" s="507" t="s">
        <v>542</v>
      </c>
      <c r="B141" s="508" t="s">
        <v>543</v>
      </c>
      <c r="C141" s="509" t="s">
        <v>549</v>
      </c>
      <c r="D141" s="510" t="s">
        <v>550</v>
      </c>
      <c r="E141" s="509" t="s">
        <v>973</v>
      </c>
      <c r="F141" s="510" t="s">
        <v>974</v>
      </c>
      <c r="G141" s="509" t="s">
        <v>1243</v>
      </c>
      <c r="H141" s="509" t="s">
        <v>1244</v>
      </c>
      <c r="I141" s="512">
        <v>107.68999481201172</v>
      </c>
      <c r="J141" s="512">
        <v>10</v>
      </c>
      <c r="K141" s="513">
        <v>1076.9000244140625</v>
      </c>
    </row>
    <row r="142" spans="1:11" ht="14.4" customHeight="1" x14ac:dyDescent="0.3">
      <c r="A142" s="507" t="s">
        <v>542</v>
      </c>
      <c r="B142" s="508" t="s">
        <v>543</v>
      </c>
      <c r="C142" s="509" t="s">
        <v>549</v>
      </c>
      <c r="D142" s="510" t="s">
        <v>550</v>
      </c>
      <c r="E142" s="509" t="s">
        <v>973</v>
      </c>
      <c r="F142" s="510" t="s">
        <v>974</v>
      </c>
      <c r="G142" s="509" t="s">
        <v>1245</v>
      </c>
      <c r="H142" s="509" t="s">
        <v>1246</v>
      </c>
      <c r="I142" s="512">
        <v>108.90000152587891</v>
      </c>
      <c r="J142" s="512">
        <v>10</v>
      </c>
      <c r="K142" s="513">
        <v>1089</v>
      </c>
    </row>
    <row r="143" spans="1:11" ht="14.4" customHeight="1" x14ac:dyDescent="0.3">
      <c r="A143" s="507" t="s">
        <v>542</v>
      </c>
      <c r="B143" s="508" t="s">
        <v>543</v>
      </c>
      <c r="C143" s="509" t="s">
        <v>549</v>
      </c>
      <c r="D143" s="510" t="s">
        <v>550</v>
      </c>
      <c r="E143" s="509" t="s">
        <v>973</v>
      </c>
      <c r="F143" s="510" t="s">
        <v>974</v>
      </c>
      <c r="G143" s="509" t="s">
        <v>1247</v>
      </c>
      <c r="H143" s="509" t="s">
        <v>1248</v>
      </c>
      <c r="I143" s="512">
        <v>1400.3800048828125</v>
      </c>
      <c r="J143" s="512">
        <v>12</v>
      </c>
      <c r="K143" s="513">
        <v>16804.56005859375</v>
      </c>
    </row>
    <row r="144" spans="1:11" ht="14.4" customHeight="1" x14ac:dyDescent="0.3">
      <c r="A144" s="507" t="s">
        <v>542</v>
      </c>
      <c r="B144" s="508" t="s">
        <v>543</v>
      </c>
      <c r="C144" s="509" t="s">
        <v>549</v>
      </c>
      <c r="D144" s="510" t="s">
        <v>550</v>
      </c>
      <c r="E144" s="509" t="s">
        <v>973</v>
      </c>
      <c r="F144" s="510" t="s">
        <v>974</v>
      </c>
      <c r="G144" s="509" t="s">
        <v>1249</v>
      </c>
      <c r="H144" s="509" t="s">
        <v>1250</v>
      </c>
      <c r="I144" s="512">
        <v>1582.3499755859375</v>
      </c>
      <c r="J144" s="512">
        <v>12</v>
      </c>
      <c r="K144" s="513">
        <v>18988.19970703125</v>
      </c>
    </row>
    <row r="145" spans="1:11" ht="14.4" customHeight="1" x14ac:dyDescent="0.3">
      <c r="A145" s="507" t="s">
        <v>542</v>
      </c>
      <c r="B145" s="508" t="s">
        <v>543</v>
      </c>
      <c r="C145" s="509" t="s">
        <v>549</v>
      </c>
      <c r="D145" s="510" t="s">
        <v>550</v>
      </c>
      <c r="E145" s="509" t="s">
        <v>973</v>
      </c>
      <c r="F145" s="510" t="s">
        <v>974</v>
      </c>
      <c r="G145" s="509" t="s">
        <v>1251</v>
      </c>
      <c r="H145" s="509" t="s">
        <v>1252</v>
      </c>
      <c r="I145" s="512">
        <v>1421.4000244140625</v>
      </c>
      <c r="J145" s="512">
        <v>1</v>
      </c>
      <c r="K145" s="513">
        <v>1421.4000244140625</v>
      </c>
    </row>
    <row r="146" spans="1:11" ht="14.4" customHeight="1" x14ac:dyDescent="0.3">
      <c r="A146" s="507" t="s">
        <v>542</v>
      </c>
      <c r="B146" s="508" t="s">
        <v>543</v>
      </c>
      <c r="C146" s="509" t="s">
        <v>549</v>
      </c>
      <c r="D146" s="510" t="s">
        <v>550</v>
      </c>
      <c r="E146" s="509" t="s">
        <v>973</v>
      </c>
      <c r="F146" s="510" t="s">
        <v>974</v>
      </c>
      <c r="G146" s="509" t="s">
        <v>1253</v>
      </c>
      <c r="H146" s="509" t="s">
        <v>1254</v>
      </c>
      <c r="I146" s="512">
        <v>1495</v>
      </c>
      <c r="J146" s="512">
        <v>1</v>
      </c>
      <c r="K146" s="513">
        <v>1495</v>
      </c>
    </row>
    <row r="147" spans="1:11" ht="14.4" customHeight="1" x14ac:dyDescent="0.3">
      <c r="A147" s="507" t="s">
        <v>542</v>
      </c>
      <c r="B147" s="508" t="s">
        <v>543</v>
      </c>
      <c r="C147" s="509" t="s">
        <v>549</v>
      </c>
      <c r="D147" s="510" t="s">
        <v>550</v>
      </c>
      <c r="E147" s="509" t="s">
        <v>973</v>
      </c>
      <c r="F147" s="510" t="s">
        <v>974</v>
      </c>
      <c r="G147" s="509" t="s">
        <v>1255</v>
      </c>
      <c r="H147" s="509" t="s">
        <v>1256</v>
      </c>
      <c r="I147" s="512">
        <v>1421.4000244140625</v>
      </c>
      <c r="J147" s="512">
        <v>1</v>
      </c>
      <c r="K147" s="513">
        <v>1421.4000244140625</v>
      </c>
    </row>
    <row r="148" spans="1:11" ht="14.4" customHeight="1" x14ac:dyDescent="0.3">
      <c r="A148" s="507" t="s">
        <v>542</v>
      </c>
      <c r="B148" s="508" t="s">
        <v>543</v>
      </c>
      <c r="C148" s="509" t="s">
        <v>549</v>
      </c>
      <c r="D148" s="510" t="s">
        <v>550</v>
      </c>
      <c r="E148" s="509" t="s">
        <v>973</v>
      </c>
      <c r="F148" s="510" t="s">
        <v>974</v>
      </c>
      <c r="G148" s="509" t="s">
        <v>1257</v>
      </c>
      <c r="H148" s="509" t="s">
        <v>1258</v>
      </c>
      <c r="I148" s="512">
        <v>414</v>
      </c>
      <c r="J148" s="512">
        <v>24</v>
      </c>
      <c r="K148" s="513">
        <v>9936</v>
      </c>
    </row>
    <row r="149" spans="1:11" ht="14.4" customHeight="1" x14ac:dyDescent="0.3">
      <c r="A149" s="507" t="s">
        <v>542</v>
      </c>
      <c r="B149" s="508" t="s">
        <v>543</v>
      </c>
      <c r="C149" s="509" t="s">
        <v>549</v>
      </c>
      <c r="D149" s="510" t="s">
        <v>550</v>
      </c>
      <c r="E149" s="509" t="s">
        <v>1259</v>
      </c>
      <c r="F149" s="510" t="s">
        <v>1260</v>
      </c>
      <c r="G149" s="509" t="s">
        <v>1261</v>
      </c>
      <c r="H149" s="509" t="s">
        <v>1262</v>
      </c>
      <c r="I149" s="512">
        <v>6.5133331616719561</v>
      </c>
      <c r="J149" s="512">
        <v>900</v>
      </c>
      <c r="K149" s="513">
        <v>5881.8098754882812</v>
      </c>
    </row>
    <row r="150" spans="1:11" ht="14.4" customHeight="1" x14ac:dyDescent="0.3">
      <c r="A150" s="507" t="s">
        <v>542</v>
      </c>
      <c r="B150" s="508" t="s">
        <v>543</v>
      </c>
      <c r="C150" s="509" t="s">
        <v>549</v>
      </c>
      <c r="D150" s="510" t="s">
        <v>550</v>
      </c>
      <c r="E150" s="509" t="s">
        <v>1259</v>
      </c>
      <c r="F150" s="510" t="s">
        <v>1260</v>
      </c>
      <c r="G150" s="509" t="s">
        <v>1263</v>
      </c>
      <c r="H150" s="509" t="s">
        <v>1264</v>
      </c>
      <c r="I150" s="512">
        <v>0.25499999523162842</v>
      </c>
      <c r="J150" s="512">
        <v>3000</v>
      </c>
      <c r="K150" s="513">
        <v>765.25001525878906</v>
      </c>
    </row>
    <row r="151" spans="1:11" ht="14.4" customHeight="1" x14ac:dyDescent="0.3">
      <c r="A151" s="507" t="s">
        <v>542</v>
      </c>
      <c r="B151" s="508" t="s">
        <v>543</v>
      </c>
      <c r="C151" s="509" t="s">
        <v>549</v>
      </c>
      <c r="D151" s="510" t="s">
        <v>550</v>
      </c>
      <c r="E151" s="509" t="s">
        <v>1259</v>
      </c>
      <c r="F151" s="510" t="s">
        <v>1260</v>
      </c>
      <c r="G151" s="509" t="s">
        <v>1265</v>
      </c>
      <c r="H151" s="509" t="s">
        <v>1266</v>
      </c>
      <c r="I151" s="512">
        <v>0.48999998966852826</v>
      </c>
      <c r="J151" s="512">
        <v>3000</v>
      </c>
      <c r="K151" s="513">
        <v>1464.4000244140625</v>
      </c>
    </row>
    <row r="152" spans="1:11" ht="14.4" customHeight="1" x14ac:dyDescent="0.3">
      <c r="A152" s="507" t="s">
        <v>542</v>
      </c>
      <c r="B152" s="508" t="s">
        <v>543</v>
      </c>
      <c r="C152" s="509" t="s">
        <v>549</v>
      </c>
      <c r="D152" s="510" t="s">
        <v>550</v>
      </c>
      <c r="E152" s="509" t="s">
        <v>1259</v>
      </c>
      <c r="F152" s="510" t="s">
        <v>1260</v>
      </c>
      <c r="G152" s="509" t="s">
        <v>1267</v>
      </c>
      <c r="H152" s="509" t="s">
        <v>1268</v>
      </c>
      <c r="I152" s="512">
        <v>0.33000001311302185</v>
      </c>
      <c r="J152" s="512">
        <v>21000</v>
      </c>
      <c r="K152" s="513">
        <v>6860.7001342773437</v>
      </c>
    </row>
    <row r="153" spans="1:11" ht="14.4" customHeight="1" x14ac:dyDescent="0.3">
      <c r="A153" s="507" t="s">
        <v>542</v>
      </c>
      <c r="B153" s="508" t="s">
        <v>543</v>
      </c>
      <c r="C153" s="509" t="s">
        <v>549</v>
      </c>
      <c r="D153" s="510" t="s">
        <v>550</v>
      </c>
      <c r="E153" s="509" t="s">
        <v>1259</v>
      </c>
      <c r="F153" s="510" t="s">
        <v>1260</v>
      </c>
      <c r="G153" s="509" t="s">
        <v>1269</v>
      </c>
      <c r="H153" s="509" t="s">
        <v>1270</v>
      </c>
      <c r="I153" s="512">
        <v>0.2660000056028366</v>
      </c>
      <c r="J153" s="512">
        <v>48000</v>
      </c>
      <c r="K153" s="513">
        <v>12691.199951171875</v>
      </c>
    </row>
    <row r="154" spans="1:11" ht="14.4" customHeight="1" x14ac:dyDescent="0.3">
      <c r="A154" s="507" t="s">
        <v>542</v>
      </c>
      <c r="B154" s="508" t="s">
        <v>543</v>
      </c>
      <c r="C154" s="509" t="s">
        <v>549</v>
      </c>
      <c r="D154" s="510" t="s">
        <v>550</v>
      </c>
      <c r="E154" s="509" t="s">
        <v>1259</v>
      </c>
      <c r="F154" s="510" t="s">
        <v>1260</v>
      </c>
      <c r="G154" s="509" t="s">
        <v>1271</v>
      </c>
      <c r="H154" s="509" t="s">
        <v>1272</v>
      </c>
      <c r="I154" s="512">
        <v>0.62000000476837158</v>
      </c>
      <c r="J154" s="512">
        <v>8000</v>
      </c>
      <c r="K154" s="513">
        <v>4936.7998046875</v>
      </c>
    </row>
    <row r="155" spans="1:11" ht="14.4" customHeight="1" x14ac:dyDescent="0.3">
      <c r="A155" s="507" t="s">
        <v>542</v>
      </c>
      <c r="B155" s="508" t="s">
        <v>543</v>
      </c>
      <c r="C155" s="509" t="s">
        <v>549</v>
      </c>
      <c r="D155" s="510" t="s">
        <v>550</v>
      </c>
      <c r="E155" s="509" t="s">
        <v>1259</v>
      </c>
      <c r="F155" s="510" t="s">
        <v>1260</v>
      </c>
      <c r="G155" s="509" t="s">
        <v>1273</v>
      </c>
      <c r="H155" s="509" t="s">
        <v>1274</v>
      </c>
      <c r="I155" s="512">
        <v>1.2699999809265137</v>
      </c>
      <c r="J155" s="512">
        <v>20000</v>
      </c>
      <c r="K155" s="513">
        <v>25349.5</v>
      </c>
    </row>
    <row r="156" spans="1:11" ht="14.4" customHeight="1" x14ac:dyDescent="0.3">
      <c r="A156" s="507" t="s">
        <v>542</v>
      </c>
      <c r="B156" s="508" t="s">
        <v>543</v>
      </c>
      <c r="C156" s="509" t="s">
        <v>549</v>
      </c>
      <c r="D156" s="510" t="s">
        <v>550</v>
      </c>
      <c r="E156" s="509" t="s">
        <v>1275</v>
      </c>
      <c r="F156" s="510" t="s">
        <v>1276</v>
      </c>
      <c r="G156" s="509" t="s">
        <v>1277</v>
      </c>
      <c r="H156" s="509" t="s">
        <v>1278</v>
      </c>
      <c r="I156" s="512">
        <v>13.015000343322754</v>
      </c>
      <c r="J156" s="512">
        <v>5</v>
      </c>
      <c r="K156" s="513">
        <v>65.080001831054687</v>
      </c>
    </row>
    <row r="157" spans="1:11" ht="14.4" customHeight="1" x14ac:dyDescent="0.3">
      <c r="A157" s="507" t="s">
        <v>542</v>
      </c>
      <c r="B157" s="508" t="s">
        <v>543</v>
      </c>
      <c r="C157" s="509" t="s">
        <v>549</v>
      </c>
      <c r="D157" s="510" t="s">
        <v>550</v>
      </c>
      <c r="E157" s="509" t="s">
        <v>1275</v>
      </c>
      <c r="F157" s="510" t="s">
        <v>1276</v>
      </c>
      <c r="G157" s="509" t="s">
        <v>1279</v>
      </c>
      <c r="H157" s="509" t="s">
        <v>1280</v>
      </c>
      <c r="I157" s="512">
        <v>2.7300000190734863</v>
      </c>
      <c r="J157" s="512">
        <v>10</v>
      </c>
      <c r="K157" s="513">
        <v>27.299999237060547</v>
      </c>
    </row>
    <row r="158" spans="1:11" ht="14.4" customHeight="1" x14ac:dyDescent="0.3">
      <c r="A158" s="507" t="s">
        <v>542</v>
      </c>
      <c r="B158" s="508" t="s">
        <v>543</v>
      </c>
      <c r="C158" s="509" t="s">
        <v>549</v>
      </c>
      <c r="D158" s="510" t="s">
        <v>550</v>
      </c>
      <c r="E158" s="509" t="s">
        <v>1275</v>
      </c>
      <c r="F158" s="510" t="s">
        <v>1276</v>
      </c>
      <c r="G158" s="509" t="s">
        <v>1281</v>
      </c>
      <c r="H158" s="509" t="s">
        <v>1282</v>
      </c>
      <c r="I158" s="512">
        <v>28.734999656677246</v>
      </c>
      <c r="J158" s="512">
        <v>57</v>
      </c>
      <c r="K158" s="513">
        <v>1637.8399658203125</v>
      </c>
    </row>
    <row r="159" spans="1:11" ht="14.4" customHeight="1" x14ac:dyDescent="0.3">
      <c r="A159" s="507" t="s">
        <v>542</v>
      </c>
      <c r="B159" s="508" t="s">
        <v>543</v>
      </c>
      <c r="C159" s="509" t="s">
        <v>549</v>
      </c>
      <c r="D159" s="510" t="s">
        <v>550</v>
      </c>
      <c r="E159" s="509" t="s">
        <v>1283</v>
      </c>
      <c r="F159" s="510" t="s">
        <v>1284</v>
      </c>
      <c r="G159" s="509" t="s">
        <v>1285</v>
      </c>
      <c r="H159" s="509" t="s">
        <v>1286</v>
      </c>
      <c r="I159" s="512">
        <v>8.9600000381469727</v>
      </c>
      <c r="J159" s="512">
        <v>240</v>
      </c>
      <c r="K159" s="513">
        <v>2151.280029296875</v>
      </c>
    </row>
    <row r="160" spans="1:11" ht="14.4" customHeight="1" x14ac:dyDescent="0.3">
      <c r="A160" s="507" t="s">
        <v>542</v>
      </c>
      <c r="B160" s="508" t="s">
        <v>543</v>
      </c>
      <c r="C160" s="509" t="s">
        <v>549</v>
      </c>
      <c r="D160" s="510" t="s">
        <v>550</v>
      </c>
      <c r="E160" s="509" t="s">
        <v>1283</v>
      </c>
      <c r="F160" s="510" t="s">
        <v>1284</v>
      </c>
      <c r="G160" s="509" t="s">
        <v>1287</v>
      </c>
      <c r="H160" s="509" t="s">
        <v>1288</v>
      </c>
      <c r="I160" s="512">
        <v>748.989990234375</v>
      </c>
      <c r="J160" s="512">
        <v>26</v>
      </c>
      <c r="K160" s="513">
        <v>19473.73974609375</v>
      </c>
    </row>
    <row r="161" spans="1:11" ht="14.4" customHeight="1" x14ac:dyDescent="0.3">
      <c r="A161" s="507" t="s">
        <v>542</v>
      </c>
      <c r="B161" s="508" t="s">
        <v>543</v>
      </c>
      <c r="C161" s="509" t="s">
        <v>549</v>
      </c>
      <c r="D161" s="510" t="s">
        <v>550</v>
      </c>
      <c r="E161" s="509" t="s">
        <v>1283</v>
      </c>
      <c r="F161" s="510" t="s">
        <v>1284</v>
      </c>
      <c r="G161" s="509" t="s">
        <v>1289</v>
      </c>
      <c r="H161" s="509" t="s">
        <v>1290</v>
      </c>
      <c r="I161" s="512">
        <v>2.4600000381469727</v>
      </c>
      <c r="J161" s="512">
        <v>200</v>
      </c>
      <c r="K161" s="513">
        <v>492</v>
      </c>
    </row>
    <row r="162" spans="1:11" ht="14.4" customHeight="1" x14ac:dyDescent="0.3">
      <c r="A162" s="507" t="s">
        <v>542</v>
      </c>
      <c r="B162" s="508" t="s">
        <v>543</v>
      </c>
      <c r="C162" s="509" t="s">
        <v>549</v>
      </c>
      <c r="D162" s="510" t="s">
        <v>550</v>
      </c>
      <c r="E162" s="509" t="s">
        <v>1283</v>
      </c>
      <c r="F162" s="510" t="s">
        <v>1284</v>
      </c>
      <c r="G162" s="509" t="s">
        <v>1291</v>
      </c>
      <c r="H162" s="509" t="s">
        <v>1292</v>
      </c>
      <c r="I162" s="512">
        <v>111.23000335693359</v>
      </c>
      <c r="J162" s="512">
        <v>2</v>
      </c>
      <c r="K162" s="513">
        <v>222.46000671386719</v>
      </c>
    </row>
    <row r="163" spans="1:11" ht="14.4" customHeight="1" x14ac:dyDescent="0.3">
      <c r="A163" s="507" t="s">
        <v>542</v>
      </c>
      <c r="B163" s="508" t="s">
        <v>543</v>
      </c>
      <c r="C163" s="509" t="s">
        <v>549</v>
      </c>
      <c r="D163" s="510" t="s">
        <v>550</v>
      </c>
      <c r="E163" s="509" t="s">
        <v>1283</v>
      </c>
      <c r="F163" s="510" t="s">
        <v>1284</v>
      </c>
      <c r="G163" s="509" t="s">
        <v>1293</v>
      </c>
      <c r="H163" s="509" t="s">
        <v>1294</v>
      </c>
      <c r="I163" s="512">
        <v>0.6160000085830688</v>
      </c>
      <c r="J163" s="512">
        <v>23200</v>
      </c>
      <c r="K163" s="513">
        <v>14300</v>
      </c>
    </row>
    <row r="164" spans="1:11" ht="14.4" customHeight="1" x14ac:dyDescent="0.3">
      <c r="A164" s="507" t="s">
        <v>542</v>
      </c>
      <c r="B164" s="508" t="s">
        <v>543</v>
      </c>
      <c r="C164" s="509" t="s">
        <v>549</v>
      </c>
      <c r="D164" s="510" t="s">
        <v>550</v>
      </c>
      <c r="E164" s="509" t="s">
        <v>1283</v>
      </c>
      <c r="F164" s="510" t="s">
        <v>1284</v>
      </c>
      <c r="G164" s="509" t="s">
        <v>1295</v>
      </c>
      <c r="H164" s="509" t="s">
        <v>1296</v>
      </c>
      <c r="I164" s="512">
        <v>46.029998779296875</v>
      </c>
      <c r="J164" s="512">
        <v>200</v>
      </c>
      <c r="K164" s="513">
        <v>9205.6796875</v>
      </c>
    </row>
    <row r="165" spans="1:11" ht="14.4" customHeight="1" x14ac:dyDescent="0.3">
      <c r="A165" s="507" t="s">
        <v>542</v>
      </c>
      <c r="B165" s="508" t="s">
        <v>543</v>
      </c>
      <c r="C165" s="509" t="s">
        <v>549</v>
      </c>
      <c r="D165" s="510" t="s">
        <v>550</v>
      </c>
      <c r="E165" s="509" t="s">
        <v>1283</v>
      </c>
      <c r="F165" s="510" t="s">
        <v>1284</v>
      </c>
      <c r="G165" s="509" t="s">
        <v>1297</v>
      </c>
      <c r="H165" s="509" t="s">
        <v>1298</v>
      </c>
      <c r="I165" s="512">
        <v>0.4699999988079071</v>
      </c>
      <c r="J165" s="512">
        <v>100</v>
      </c>
      <c r="K165" s="513">
        <v>47</v>
      </c>
    </row>
    <row r="166" spans="1:11" ht="14.4" customHeight="1" x14ac:dyDescent="0.3">
      <c r="A166" s="507" t="s">
        <v>542</v>
      </c>
      <c r="B166" s="508" t="s">
        <v>543</v>
      </c>
      <c r="C166" s="509" t="s">
        <v>549</v>
      </c>
      <c r="D166" s="510" t="s">
        <v>550</v>
      </c>
      <c r="E166" s="509" t="s">
        <v>1283</v>
      </c>
      <c r="F166" s="510" t="s">
        <v>1284</v>
      </c>
      <c r="G166" s="509" t="s">
        <v>1299</v>
      </c>
      <c r="H166" s="509" t="s">
        <v>1300</v>
      </c>
      <c r="I166" s="512">
        <v>0.31000000238418579</v>
      </c>
      <c r="J166" s="512">
        <v>6000</v>
      </c>
      <c r="K166" s="513">
        <v>1871.8699951171875</v>
      </c>
    </row>
    <row r="167" spans="1:11" ht="14.4" customHeight="1" x14ac:dyDescent="0.3">
      <c r="A167" s="507" t="s">
        <v>542</v>
      </c>
      <c r="B167" s="508" t="s">
        <v>543</v>
      </c>
      <c r="C167" s="509" t="s">
        <v>549</v>
      </c>
      <c r="D167" s="510" t="s">
        <v>550</v>
      </c>
      <c r="E167" s="509" t="s">
        <v>1283</v>
      </c>
      <c r="F167" s="510" t="s">
        <v>1284</v>
      </c>
      <c r="G167" s="509" t="s">
        <v>1301</v>
      </c>
      <c r="H167" s="509" t="s">
        <v>1302</v>
      </c>
      <c r="I167" s="512">
        <v>0.3159999966621399</v>
      </c>
      <c r="J167" s="512">
        <v>27000</v>
      </c>
      <c r="K167" s="513">
        <v>8578.4299926757812</v>
      </c>
    </row>
    <row r="168" spans="1:11" ht="14.4" customHeight="1" x14ac:dyDescent="0.3">
      <c r="A168" s="507" t="s">
        <v>542</v>
      </c>
      <c r="B168" s="508" t="s">
        <v>543</v>
      </c>
      <c r="C168" s="509" t="s">
        <v>549</v>
      </c>
      <c r="D168" s="510" t="s">
        <v>550</v>
      </c>
      <c r="E168" s="509" t="s">
        <v>1283</v>
      </c>
      <c r="F168" s="510" t="s">
        <v>1284</v>
      </c>
      <c r="G168" s="509" t="s">
        <v>1299</v>
      </c>
      <c r="H168" s="509" t="s">
        <v>1303</v>
      </c>
      <c r="I168" s="512">
        <v>0.31714285271508352</v>
      </c>
      <c r="J168" s="512">
        <v>12000</v>
      </c>
      <c r="K168" s="513">
        <v>3791.4700927734375</v>
      </c>
    </row>
    <row r="169" spans="1:11" ht="14.4" customHeight="1" x14ac:dyDescent="0.3">
      <c r="A169" s="507" t="s">
        <v>542</v>
      </c>
      <c r="B169" s="508" t="s">
        <v>543</v>
      </c>
      <c r="C169" s="509" t="s">
        <v>549</v>
      </c>
      <c r="D169" s="510" t="s">
        <v>550</v>
      </c>
      <c r="E169" s="509" t="s">
        <v>1283</v>
      </c>
      <c r="F169" s="510" t="s">
        <v>1284</v>
      </c>
      <c r="G169" s="509" t="s">
        <v>1304</v>
      </c>
      <c r="H169" s="509" t="s">
        <v>1305</v>
      </c>
      <c r="I169" s="512">
        <v>0.62999999523162842</v>
      </c>
      <c r="J169" s="512">
        <v>8000</v>
      </c>
      <c r="K169" s="513">
        <v>5033.60009765625</v>
      </c>
    </row>
    <row r="170" spans="1:11" ht="14.4" customHeight="1" x14ac:dyDescent="0.3">
      <c r="A170" s="507" t="s">
        <v>542</v>
      </c>
      <c r="B170" s="508" t="s">
        <v>543</v>
      </c>
      <c r="C170" s="509" t="s">
        <v>549</v>
      </c>
      <c r="D170" s="510" t="s">
        <v>550</v>
      </c>
      <c r="E170" s="509" t="s">
        <v>1283</v>
      </c>
      <c r="F170" s="510" t="s">
        <v>1284</v>
      </c>
      <c r="G170" s="509" t="s">
        <v>1306</v>
      </c>
      <c r="H170" s="509" t="s">
        <v>1307</v>
      </c>
      <c r="I170" s="512">
        <v>0.51999998092651367</v>
      </c>
      <c r="J170" s="512">
        <v>20000</v>
      </c>
      <c r="K170" s="513">
        <v>10405.999755859375</v>
      </c>
    </row>
    <row r="171" spans="1:11" ht="14.4" customHeight="1" x14ac:dyDescent="0.3">
      <c r="A171" s="507" t="s">
        <v>542</v>
      </c>
      <c r="B171" s="508" t="s">
        <v>543</v>
      </c>
      <c r="C171" s="509" t="s">
        <v>549</v>
      </c>
      <c r="D171" s="510" t="s">
        <v>550</v>
      </c>
      <c r="E171" s="509" t="s">
        <v>1283</v>
      </c>
      <c r="F171" s="510" t="s">
        <v>1284</v>
      </c>
      <c r="G171" s="509" t="s">
        <v>1308</v>
      </c>
      <c r="H171" s="509" t="s">
        <v>1309</v>
      </c>
      <c r="I171" s="512">
        <v>2.5199999809265137</v>
      </c>
      <c r="J171" s="512">
        <v>50</v>
      </c>
      <c r="K171" s="513">
        <v>126</v>
      </c>
    </row>
    <row r="172" spans="1:11" ht="14.4" customHeight="1" x14ac:dyDescent="0.3">
      <c r="A172" s="507" t="s">
        <v>542</v>
      </c>
      <c r="B172" s="508" t="s">
        <v>543</v>
      </c>
      <c r="C172" s="509" t="s">
        <v>549</v>
      </c>
      <c r="D172" s="510" t="s">
        <v>550</v>
      </c>
      <c r="E172" s="509" t="s">
        <v>1310</v>
      </c>
      <c r="F172" s="510" t="s">
        <v>1311</v>
      </c>
      <c r="G172" s="509" t="s">
        <v>1312</v>
      </c>
      <c r="H172" s="509" t="s">
        <v>1313</v>
      </c>
      <c r="I172" s="512">
        <v>0.54000002145767212</v>
      </c>
      <c r="J172" s="512">
        <v>300</v>
      </c>
      <c r="K172" s="513">
        <v>162</v>
      </c>
    </row>
    <row r="173" spans="1:11" ht="14.4" customHeight="1" x14ac:dyDescent="0.3">
      <c r="A173" s="507" t="s">
        <v>542</v>
      </c>
      <c r="B173" s="508" t="s">
        <v>543</v>
      </c>
      <c r="C173" s="509" t="s">
        <v>549</v>
      </c>
      <c r="D173" s="510" t="s">
        <v>550</v>
      </c>
      <c r="E173" s="509" t="s">
        <v>1314</v>
      </c>
      <c r="F173" s="510" t="s">
        <v>1315</v>
      </c>
      <c r="G173" s="509" t="s">
        <v>1316</v>
      </c>
      <c r="H173" s="509" t="s">
        <v>1317</v>
      </c>
      <c r="I173" s="512">
        <v>0.68999999761581421</v>
      </c>
      <c r="J173" s="512">
        <v>2400</v>
      </c>
      <c r="K173" s="513">
        <v>1656</v>
      </c>
    </row>
    <row r="174" spans="1:11" ht="14.4" customHeight="1" x14ac:dyDescent="0.3">
      <c r="A174" s="507" t="s">
        <v>542</v>
      </c>
      <c r="B174" s="508" t="s">
        <v>543</v>
      </c>
      <c r="C174" s="509" t="s">
        <v>549</v>
      </c>
      <c r="D174" s="510" t="s">
        <v>550</v>
      </c>
      <c r="E174" s="509" t="s">
        <v>1314</v>
      </c>
      <c r="F174" s="510" t="s">
        <v>1315</v>
      </c>
      <c r="G174" s="509" t="s">
        <v>1318</v>
      </c>
      <c r="H174" s="509" t="s">
        <v>1319</v>
      </c>
      <c r="I174" s="512">
        <v>0.68999999761581421</v>
      </c>
      <c r="J174" s="512">
        <v>26000</v>
      </c>
      <c r="K174" s="513">
        <v>17940</v>
      </c>
    </row>
    <row r="175" spans="1:11" ht="14.4" customHeight="1" x14ac:dyDescent="0.3">
      <c r="A175" s="507" t="s">
        <v>542</v>
      </c>
      <c r="B175" s="508" t="s">
        <v>543</v>
      </c>
      <c r="C175" s="509" t="s">
        <v>549</v>
      </c>
      <c r="D175" s="510" t="s">
        <v>550</v>
      </c>
      <c r="E175" s="509" t="s">
        <v>1314</v>
      </c>
      <c r="F175" s="510" t="s">
        <v>1315</v>
      </c>
      <c r="G175" s="509" t="s">
        <v>1320</v>
      </c>
      <c r="H175" s="509" t="s">
        <v>1321</v>
      </c>
      <c r="I175" s="512">
        <v>0.68999999761581421</v>
      </c>
      <c r="J175" s="512">
        <v>8000</v>
      </c>
      <c r="K175" s="513">
        <v>5520</v>
      </c>
    </row>
    <row r="176" spans="1:11" ht="14.4" customHeight="1" x14ac:dyDescent="0.3">
      <c r="A176" s="507" t="s">
        <v>542</v>
      </c>
      <c r="B176" s="508" t="s">
        <v>543</v>
      </c>
      <c r="C176" s="509" t="s">
        <v>964</v>
      </c>
      <c r="D176" s="510" t="s">
        <v>965</v>
      </c>
      <c r="E176" s="509" t="s">
        <v>1283</v>
      </c>
      <c r="F176" s="510" t="s">
        <v>1284</v>
      </c>
      <c r="G176" s="509" t="s">
        <v>1322</v>
      </c>
      <c r="H176" s="509" t="s">
        <v>1323</v>
      </c>
      <c r="I176" s="512">
        <v>183.91999816894531</v>
      </c>
      <c r="J176" s="512">
        <v>10</v>
      </c>
      <c r="K176" s="513">
        <v>1839.199951171875</v>
      </c>
    </row>
    <row r="177" spans="1:11" ht="14.4" customHeight="1" x14ac:dyDescent="0.3">
      <c r="A177" s="507" t="s">
        <v>542</v>
      </c>
      <c r="B177" s="508" t="s">
        <v>543</v>
      </c>
      <c r="C177" s="509" t="s">
        <v>964</v>
      </c>
      <c r="D177" s="510" t="s">
        <v>965</v>
      </c>
      <c r="E177" s="509" t="s">
        <v>1314</v>
      </c>
      <c r="F177" s="510" t="s">
        <v>1315</v>
      </c>
      <c r="G177" s="509" t="s">
        <v>1316</v>
      </c>
      <c r="H177" s="509" t="s">
        <v>1317</v>
      </c>
      <c r="I177" s="512">
        <v>0.68999999761581421</v>
      </c>
      <c r="J177" s="512">
        <v>1200</v>
      </c>
      <c r="K177" s="513">
        <v>828</v>
      </c>
    </row>
    <row r="178" spans="1:11" ht="14.4" customHeight="1" x14ac:dyDescent="0.3">
      <c r="A178" s="507" t="s">
        <v>542</v>
      </c>
      <c r="B178" s="508" t="s">
        <v>543</v>
      </c>
      <c r="C178" s="509" t="s">
        <v>964</v>
      </c>
      <c r="D178" s="510" t="s">
        <v>965</v>
      </c>
      <c r="E178" s="509" t="s">
        <v>1314</v>
      </c>
      <c r="F178" s="510" t="s">
        <v>1315</v>
      </c>
      <c r="G178" s="509" t="s">
        <v>1318</v>
      </c>
      <c r="H178" s="509" t="s">
        <v>1319</v>
      </c>
      <c r="I178" s="512">
        <v>0.68999999761581421</v>
      </c>
      <c r="J178" s="512">
        <v>1600</v>
      </c>
      <c r="K178" s="513">
        <v>1104</v>
      </c>
    </row>
    <row r="179" spans="1:11" ht="14.4" customHeight="1" x14ac:dyDescent="0.3">
      <c r="A179" s="507" t="s">
        <v>542</v>
      </c>
      <c r="B179" s="508" t="s">
        <v>543</v>
      </c>
      <c r="C179" s="509" t="s">
        <v>554</v>
      </c>
      <c r="D179" s="510" t="s">
        <v>555</v>
      </c>
      <c r="E179" s="509" t="s">
        <v>973</v>
      </c>
      <c r="F179" s="510" t="s">
        <v>974</v>
      </c>
      <c r="G179" s="509" t="s">
        <v>1324</v>
      </c>
      <c r="H179" s="509" t="s">
        <v>1325</v>
      </c>
      <c r="I179" s="512">
        <v>25970.19921875</v>
      </c>
      <c r="J179" s="512">
        <v>2</v>
      </c>
      <c r="K179" s="513">
        <v>51940.3984375</v>
      </c>
    </row>
    <row r="180" spans="1:11" ht="14.4" customHeight="1" x14ac:dyDescent="0.3">
      <c r="A180" s="507" t="s">
        <v>542</v>
      </c>
      <c r="B180" s="508" t="s">
        <v>543</v>
      </c>
      <c r="C180" s="509" t="s">
        <v>554</v>
      </c>
      <c r="D180" s="510" t="s">
        <v>555</v>
      </c>
      <c r="E180" s="509" t="s">
        <v>973</v>
      </c>
      <c r="F180" s="510" t="s">
        <v>974</v>
      </c>
      <c r="G180" s="509" t="s">
        <v>975</v>
      </c>
      <c r="H180" s="509" t="s">
        <v>976</v>
      </c>
      <c r="I180" s="512">
        <v>25970.19921875</v>
      </c>
      <c r="J180" s="512">
        <v>2</v>
      </c>
      <c r="K180" s="513">
        <v>51940.3984375</v>
      </c>
    </row>
    <row r="181" spans="1:11" ht="14.4" customHeight="1" x14ac:dyDescent="0.3">
      <c r="A181" s="507" t="s">
        <v>542</v>
      </c>
      <c r="B181" s="508" t="s">
        <v>543</v>
      </c>
      <c r="C181" s="509" t="s">
        <v>554</v>
      </c>
      <c r="D181" s="510" t="s">
        <v>555</v>
      </c>
      <c r="E181" s="509" t="s">
        <v>973</v>
      </c>
      <c r="F181" s="510" t="s">
        <v>974</v>
      </c>
      <c r="G181" s="509" t="s">
        <v>1326</v>
      </c>
      <c r="H181" s="509" t="s">
        <v>1327</v>
      </c>
      <c r="I181" s="512">
        <v>2623.280029296875</v>
      </c>
      <c r="J181" s="512">
        <v>6</v>
      </c>
      <c r="K181" s="513">
        <v>15739.6796875</v>
      </c>
    </row>
    <row r="182" spans="1:11" ht="14.4" customHeight="1" x14ac:dyDescent="0.3">
      <c r="A182" s="507" t="s">
        <v>542</v>
      </c>
      <c r="B182" s="508" t="s">
        <v>543</v>
      </c>
      <c r="C182" s="509" t="s">
        <v>554</v>
      </c>
      <c r="D182" s="510" t="s">
        <v>555</v>
      </c>
      <c r="E182" s="509" t="s">
        <v>973</v>
      </c>
      <c r="F182" s="510" t="s">
        <v>974</v>
      </c>
      <c r="G182" s="509" t="s">
        <v>1328</v>
      </c>
      <c r="H182" s="509" t="s">
        <v>1329</v>
      </c>
      <c r="I182" s="512">
        <v>811.90997314453125</v>
      </c>
      <c r="J182" s="512">
        <v>1</v>
      </c>
      <c r="K182" s="513">
        <v>811.90997314453125</v>
      </c>
    </row>
    <row r="183" spans="1:11" ht="14.4" customHeight="1" x14ac:dyDescent="0.3">
      <c r="A183" s="507" t="s">
        <v>542</v>
      </c>
      <c r="B183" s="508" t="s">
        <v>543</v>
      </c>
      <c r="C183" s="509" t="s">
        <v>554</v>
      </c>
      <c r="D183" s="510" t="s">
        <v>555</v>
      </c>
      <c r="E183" s="509" t="s">
        <v>973</v>
      </c>
      <c r="F183" s="510" t="s">
        <v>974</v>
      </c>
      <c r="G183" s="509" t="s">
        <v>987</v>
      </c>
      <c r="H183" s="509" t="s">
        <v>988</v>
      </c>
      <c r="I183" s="512">
        <v>2880.06005859375</v>
      </c>
      <c r="J183" s="512">
        <v>1</v>
      </c>
      <c r="K183" s="513">
        <v>2880.06005859375</v>
      </c>
    </row>
    <row r="184" spans="1:11" ht="14.4" customHeight="1" x14ac:dyDescent="0.3">
      <c r="A184" s="507" t="s">
        <v>542</v>
      </c>
      <c r="B184" s="508" t="s">
        <v>543</v>
      </c>
      <c r="C184" s="509" t="s">
        <v>554</v>
      </c>
      <c r="D184" s="510" t="s">
        <v>555</v>
      </c>
      <c r="E184" s="509" t="s">
        <v>973</v>
      </c>
      <c r="F184" s="510" t="s">
        <v>974</v>
      </c>
      <c r="G184" s="509" t="s">
        <v>991</v>
      </c>
      <c r="H184" s="509" t="s">
        <v>992</v>
      </c>
      <c r="I184" s="512">
        <v>2625.909912109375</v>
      </c>
      <c r="J184" s="512">
        <v>1</v>
      </c>
      <c r="K184" s="513">
        <v>2625.909912109375</v>
      </c>
    </row>
    <row r="185" spans="1:11" ht="14.4" customHeight="1" x14ac:dyDescent="0.3">
      <c r="A185" s="507" t="s">
        <v>542</v>
      </c>
      <c r="B185" s="508" t="s">
        <v>543</v>
      </c>
      <c r="C185" s="509" t="s">
        <v>554</v>
      </c>
      <c r="D185" s="510" t="s">
        <v>555</v>
      </c>
      <c r="E185" s="509" t="s">
        <v>973</v>
      </c>
      <c r="F185" s="510" t="s">
        <v>974</v>
      </c>
      <c r="G185" s="509" t="s">
        <v>1013</v>
      </c>
      <c r="H185" s="509" t="s">
        <v>1014</v>
      </c>
      <c r="I185" s="512">
        <v>3069.530029296875</v>
      </c>
      <c r="J185" s="512">
        <v>1</v>
      </c>
      <c r="K185" s="513">
        <v>3069.530029296875</v>
      </c>
    </row>
    <row r="186" spans="1:11" ht="14.4" customHeight="1" x14ac:dyDescent="0.3">
      <c r="A186" s="507" t="s">
        <v>542</v>
      </c>
      <c r="B186" s="508" t="s">
        <v>543</v>
      </c>
      <c r="C186" s="509" t="s">
        <v>554</v>
      </c>
      <c r="D186" s="510" t="s">
        <v>555</v>
      </c>
      <c r="E186" s="509" t="s">
        <v>973</v>
      </c>
      <c r="F186" s="510" t="s">
        <v>974</v>
      </c>
      <c r="G186" s="509" t="s">
        <v>1330</v>
      </c>
      <c r="H186" s="509" t="s">
        <v>1331</v>
      </c>
      <c r="I186" s="512">
        <v>5754.759765625</v>
      </c>
      <c r="J186" s="512">
        <v>2</v>
      </c>
      <c r="K186" s="513">
        <v>11509.51953125</v>
      </c>
    </row>
    <row r="187" spans="1:11" ht="14.4" customHeight="1" x14ac:dyDescent="0.3">
      <c r="A187" s="507" t="s">
        <v>542</v>
      </c>
      <c r="B187" s="508" t="s">
        <v>543</v>
      </c>
      <c r="C187" s="509" t="s">
        <v>554</v>
      </c>
      <c r="D187" s="510" t="s">
        <v>555</v>
      </c>
      <c r="E187" s="509" t="s">
        <v>973</v>
      </c>
      <c r="F187" s="510" t="s">
        <v>974</v>
      </c>
      <c r="G187" s="509" t="s">
        <v>1015</v>
      </c>
      <c r="H187" s="509" t="s">
        <v>1016</v>
      </c>
      <c r="I187" s="512">
        <v>4643.97998046875</v>
      </c>
      <c r="J187" s="512">
        <v>4</v>
      </c>
      <c r="K187" s="513">
        <v>18575.919921875</v>
      </c>
    </row>
    <row r="188" spans="1:11" ht="14.4" customHeight="1" x14ac:dyDescent="0.3">
      <c r="A188" s="507" t="s">
        <v>542</v>
      </c>
      <c r="B188" s="508" t="s">
        <v>543</v>
      </c>
      <c r="C188" s="509" t="s">
        <v>554</v>
      </c>
      <c r="D188" s="510" t="s">
        <v>555</v>
      </c>
      <c r="E188" s="509" t="s">
        <v>973</v>
      </c>
      <c r="F188" s="510" t="s">
        <v>974</v>
      </c>
      <c r="G188" s="509" t="s">
        <v>1017</v>
      </c>
      <c r="H188" s="509" t="s">
        <v>1018</v>
      </c>
      <c r="I188" s="512">
        <v>157300</v>
      </c>
      <c r="J188" s="512">
        <v>12</v>
      </c>
      <c r="K188" s="513">
        <v>1887600</v>
      </c>
    </row>
    <row r="189" spans="1:11" ht="14.4" customHeight="1" x14ac:dyDescent="0.3">
      <c r="A189" s="507" t="s">
        <v>542</v>
      </c>
      <c r="B189" s="508" t="s">
        <v>543</v>
      </c>
      <c r="C189" s="509" t="s">
        <v>554</v>
      </c>
      <c r="D189" s="510" t="s">
        <v>555</v>
      </c>
      <c r="E189" s="509" t="s">
        <v>973</v>
      </c>
      <c r="F189" s="510" t="s">
        <v>974</v>
      </c>
      <c r="G189" s="509" t="s">
        <v>1019</v>
      </c>
      <c r="H189" s="509" t="s">
        <v>1020</v>
      </c>
      <c r="I189" s="512">
        <v>5521.22998046875</v>
      </c>
      <c r="J189" s="512">
        <v>21</v>
      </c>
      <c r="K189" s="513">
        <v>115945.828125</v>
      </c>
    </row>
    <row r="190" spans="1:11" ht="14.4" customHeight="1" x14ac:dyDescent="0.3">
      <c r="A190" s="507" t="s">
        <v>542</v>
      </c>
      <c r="B190" s="508" t="s">
        <v>543</v>
      </c>
      <c r="C190" s="509" t="s">
        <v>554</v>
      </c>
      <c r="D190" s="510" t="s">
        <v>555</v>
      </c>
      <c r="E190" s="509" t="s">
        <v>973</v>
      </c>
      <c r="F190" s="510" t="s">
        <v>974</v>
      </c>
      <c r="G190" s="509" t="s">
        <v>1021</v>
      </c>
      <c r="H190" s="509" t="s">
        <v>1022</v>
      </c>
      <c r="I190" s="512">
        <v>2480.5</v>
      </c>
      <c r="J190" s="512">
        <v>1</v>
      </c>
      <c r="K190" s="513">
        <v>2480.5</v>
      </c>
    </row>
    <row r="191" spans="1:11" ht="14.4" customHeight="1" x14ac:dyDescent="0.3">
      <c r="A191" s="507" t="s">
        <v>542</v>
      </c>
      <c r="B191" s="508" t="s">
        <v>543</v>
      </c>
      <c r="C191" s="509" t="s">
        <v>554</v>
      </c>
      <c r="D191" s="510" t="s">
        <v>555</v>
      </c>
      <c r="E191" s="509" t="s">
        <v>973</v>
      </c>
      <c r="F191" s="510" t="s">
        <v>974</v>
      </c>
      <c r="G191" s="509" t="s">
        <v>1023</v>
      </c>
      <c r="H191" s="509" t="s">
        <v>1024</v>
      </c>
      <c r="I191" s="512">
        <v>2904</v>
      </c>
      <c r="J191" s="512">
        <v>1</v>
      </c>
      <c r="K191" s="513">
        <v>2904</v>
      </c>
    </row>
    <row r="192" spans="1:11" ht="14.4" customHeight="1" x14ac:dyDescent="0.3">
      <c r="A192" s="507" t="s">
        <v>542</v>
      </c>
      <c r="B192" s="508" t="s">
        <v>543</v>
      </c>
      <c r="C192" s="509" t="s">
        <v>554</v>
      </c>
      <c r="D192" s="510" t="s">
        <v>555</v>
      </c>
      <c r="E192" s="509" t="s">
        <v>973</v>
      </c>
      <c r="F192" s="510" t="s">
        <v>974</v>
      </c>
      <c r="G192" s="509" t="s">
        <v>1025</v>
      </c>
      <c r="H192" s="509" t="s">
        <v>1026</v>
      </c>
      <c r="I192" s="512">
        <v>1161.5999755859375</v>
      </c>
      <c r="J192" s="512">
        <v>136</v>
      </c>
      <c r="K192" s="513">
        <v>157977.59997558594</v>
      </c>
    </row>
    <row r="193" spans="1:11" ht="14.4" customHeight="1" x14ac:dyDescent="0.3">
      <c r="A193" s="507" t="s">
        <v>542</v>
      </c>
      <c r="B193" s="508" t="s">
        <v>543</v>
      </c>
      <c r="C193" s="509" t="s">
        <v>554</v>
      </c>
      <c r="D193" s="510" t="s">
        <v>555</v>
      </c>
      <c r="E193" s="509" t="s">
        <v>973</v>
      </c>
      <c r="F193" s="510" t="s">
        <v>974</v>
      </c>
      <c r="G193" s="509" t="s">
        <v>1027</v>
      </c>
      <c r="H193" s="509" t="s">
        <v>1028</v>
      </c>
      <c r="I193" s="512">
        <v>4247.10009765625</v>
      </c>
      <c r="J193" s="512">
        <v>7</v>
      </c>
      <c r="K193" s="513">
        <v>29729.70068359375</v>
      </c>
    </row>
    <row r="194" spans="1:11" ht="14.4" customHeight="1" x14ac:dyDescent="0.3">
      <c r="A194" s="507" t="s">
        <v>542</v>
      </c>
      <c r="B194" s="508" t="s">
        <v>543</v>
      </c>
      <c r="C194" s="509" t="s">
        <v>554</v>
      </c>
      <c r="D194" s="510" t="s">
        <v>555</v>
      </c>
      <c r="E194" s="509" t="s">
        <v>973</v>
      </c>
      <c r="F194" s="510" t="s">
        <v>974</v>
      </c>
      <c r="G194" s="509" t="s">
        <v>1029</v>
      </c>
      <c r="H194" s="509" t="s">
        <v>1030</v>
      </c>
      <c r="I194" s="512">
        <v>7659.2998046875</v>
      </c>
      <c r="J194" s="512">
        <v>2</v>
      </c>
      <c r="K194" s="513">
        <v>15318.599609375</v>
      </c>
    </row>
    <row r="195" spans="1:11" ht="14.4" customHeight="1" x14ac:dyDescent="0.3">
      <c r="A195" s="507" t="s">
        <v>542</v>
      </c>
      <c r="B195" s="508" t="s">
        <v>543</v>
      </c>
      <c r="C195" s="509" t="s">
        <v>554</v>
      </c>
      <c r="D195" s="510" t="s">
        <v>555</v>
      </c>
      <c r="E195" s="509" t="s">
        <v>973</v>
      </c>
      <c r="F195" s="510" t="s">
        <v>974</v>
      </c>
      <c r="G195" s="509" t="s">
        <v>1031</v>
      </c>
      <c r="H195" s="509" t="s">
        <v>1032</v>
      </c>
      <c r="I195" s="512">
        <v>37824.6015625</v>
      </c>
      <c r="J195" s="512">
        <v>13</v>
      </c>
      <c r="K195" s="513">
        <v>491719.8125</v>
      </c>
    </row>
    <row r="196" spans="1:11" ht="14.4" customHeight="1" x14ac:dyDescent="0.3">
      <c r="A196" s="507" t="s">
        <v>542</v>
      </c>
      <c r="B196" s="508" t="s">
        <v>543</v>
      </c>
      <c r="C196" s="509" t="s">
        <v>554</v>
      </c>
      <c r="D196" s="510" t="s">
        <v>555</v>
      </c>
      <c r="E196" s="509" t="s">
        <v>973</v>
      </c>
      <c r="F196" s="510" t="s">
        <v>974</v>
      </c>
      <c r="G196" s="509" t="s">
        <v>1332</v>
      </c>
      <c r="H196" s="509" t="s">
        <v>1333</v>
      </c>
      <c r="I196" s="512">
        <v>3285.14990234375</v>
      </c>
      <c r="J196" s="512">
        <v>2</v>
      </c>
      <c r="K196" s="513">
        <v>6570.2998046875</v>
      </c>
    </row>
    <row r="197" spans="1:11" ht="14.4" customHeight="1" x14ac:dyDescent="0.3">
      <c r="A197" s="507" t="s">
        <v>542</v>
      </c>
      <c r="B197" s="508" t="s">
        <v>543</v>
      </c>
      <c r="C197" s="509" t="s">
        <v>554</v>
      </c>
      <c r="D197" s="510" t="s">
        <v>555</v>
      </c>
      <c r="E197" s="509" t="s">
        <v>973</v>
      </c>
      <c r="F197" s="510" t="s">
        <v>974</v>
      </c>
      <c r="G197" s="509" t="s">
        <v>1033</v>
      </c>
      <c r="H197" s="509" t="s">
        <v>1034</v>
      </c>
      <c r="I197" s="512">
        <v>4719</v>
      </c>
      <c r="J197" s="512">
        <v>8</v>
      </c>
      <c r="K197" s="513">
        <v>37752</v>
      </c>
    </row>
    <row r="198" spans="1:11" ht="14.4" customHeight="1" x14ac:dyDescent="0.3">
      <c r="A198" s="507" t="s">
        <v>542</v>
      </c>
      <c r="B198" s="508" t="s">
        <v>543</v>
      </c>
      <c r="C198" s="509" t="s">
        <v>554</v>
      </c>
      <c r="D198" s="510" t="s">
        <v>555</v>
      </c>
      <c r="E198" s="509" t="s">
        <v>973</v>
      </c>
      <c r="F198" s="510" t="s">
        <v>974</v>
      </c>
      <c r="G198" s="509" t="s">
        <v>1035</v>
      </c>
      <c r="H198" s="509" t="s">
        <v>1036</v>
      </c>
      <c r="I198" s="512">
        <v>51425</v>
      </c>
      <c r="J198" s="512">
        <v>10</v>
      </c>
      <c r="K198" s="513">
        <v>514250</v>
      </c>
    </row>
    <row r="199" spans="1:11" ht="14.4" customHeight="1" x14ac:dyDescent="0.3">
      <c r="A199" s="507" t="s">
        <v>542</v>
      </c>
      <c r="B199" s="508" t="s">
        <v>543</v>
      </c>
      <c r="C199" s="509" t="s">
        <v>554</v>
      </c>
      <c r="D199" s="510" t="s">
        <v>555</v>
      </c>
      <c r="E199" s="509" t="s">
        <v>973</v>
      </c>
      <c r="F199" s="510" t="s">
        <v>974</v>
      </c>
      <c r="G199" s="509" t="s">
        <v>1037</v>
      </c>
      <c r="H199" s="509" t="s">
        <v>1038</v>
      </c>
      <c r="I199" s="512">
        <v>5115.8798828125</v>
      </c>
      <c r="J199" s="512">
        <v>8</v>
      </c>
      <c r="K199" s="513">
        <v>40927.0390625</v>
      </c>
    </row>
    <row r="200" spans="1:11" ht="14.4" customHeight="1" x14ac:dyDescent="0.3">
      <c r="A200" s="507" t="s">
        <v>542</v>
      </c>
      <c r="B200" s="508" t="s">
        <v>543</v>
      </c>
      <c r="C200" s="509" t="s">
        <v>554</v>
      </c>
      <c r="D200" s="510" t="s">
        <v>555</v>
      </c>
      <c r="E200" s="509" t="s">
        <v>973</v>
      </c>
      <c r="F200" s="510" t="s">
        <v>974</v>
      </c>
      <c r="G200" s="509" t="s">
        <v>1039</v>
      </c>
      <c r="H200" s="509" t="s">
        <v>1040</v>
      </c>
      <c r="I200" s="512">
        <v>4904.1298828125</v>
      </c>
      <c r="J200" s="512">
        <v>4</v>
      </c>
      <c r="K200" s="513">
        <v>19616.51953125</v>
      </c>
    </row>
    <row r="201" spans="1:11" ht="14.4" customHeight="1" x14ac:dyDescent="0.3">
      <c r="A201" s="507" t="s">
        <v>542</v>
      </c>
      <c r="B201" s="508" t="s">
        <v>543</v>
      </c>
      <c r="C201" s="509" t="s">
        <v>554</v>
      </c>
      <c r="D201" s="510" t="s">
        <v>555</v>
      </c>
      <c r="E201" s="509" t="s">
        <v>973</v>
      </c>
      <c r="F201" s="510" t="s">
        <v>974</v>
      </c>
      <c r="G201" s="509" t="s">
        <v>1041</v>
      </c>
      <c r="H201" s="509" t="s">
        <v>1042</v>
      </c>
      <c r="I201" s="512">
        <v>3712.280029296875</v>
      </c>
      <c r="J201" s="512">
        <v>3</v>
      </c>
      <c r="K201" s="513">
        <v>11136.840087890625</v>
      </c>
    </row>
    <row r="202" spans="1:11" ht="14.4" customHeight="1" x14ac:dyDescent="0.3">
      <c r="A202" s="507" t="s">
        <v>542</v>
      </c>
      <c r="B202" s="508" t="s">
        <v>543</v>
      </c>
      <c r="C202" s="509" t="s">
        <v>554</v>
      </c>
      <c r="D202" s="510" t="s">
        <v>555</v>
      </c>
      <c r="E202" s="509" t="s">
        <v>973</v>
      </c>
      <c r="F202" s="510" t="s">
        <v>974</v>
      </c>
      <c r="G202" s="509" t="s">
        <v>1043</v>
      </c>
      <c r="H202" s="509" t="s">
        <v>1044</v>
      </c>
      <c r="I202" s="512">
        <v>2227.610107421875</v>
      </c>
      <c r="J202" s="512">
        <v>4</v>
      </c>
      <c r="K202" s="513">
        <v>8910.4404296875</v>
      </c>
    </row>
    <row r="203" spans="1:11" ht="14.4" customHeight="1" x14ac:dyDescent="0.3">
      <c r="A203" s="507" t="s">
        <v>542</v>
      </c>
      <c r="B203" s="508" t="s">
        <v>543</v>
      </c>
      <c r="C203" s="509" t="s">
        <v>554</v>
      </c>
      <c r="D203" s="510" t="s">
        <v>555</v>
      </c>
      <c r="E203" s="509" t="s">
        <v>973</v>
      </c>
      <c r="F203" s="510" t="s">
        <v>974</v>
      </c>
      <c r="G203" s="509" t="s">
        <v>1045</v>
      </c>
      <c r="H203" s="509" t="s">
        <v>1046</v>
      </c>
      <c r="I203" s="512">
        <v>9952.25</v>
      </c>
      <c r="J203" s="512">
        <v>52</v>
      </c>
      <c r="K203" s="513">
        <v>517517</v>
      </c>
    </row>
    <row r="204" spans="1:11" ht="14.4" customHeight="1" x14ac:dyDescent="0.3">
      <c r="A204" s="507" t="s">
        <v>542</v>
      </c>
      <c r="B204" s="508" t="s">
        <v>543</v>
      </c>
      <c r="C204" s="509" t="s">
        <v>554</v>
      </c>
      <c r="D204" s="510" t="s">
        <v>555</v>
      </c>
      <c r="E204" s="509" t="s">
        <v>973</v>
      </c>
      <c r="F204" s="510" t="s">
        <v>974</v>
      </c>
      <c r="G204" s="509" t="s">
        <v>1047</v>
      </c>
      <c r="H204" s="509" t="s">
        <v>1048</v>
      </c>
      <c r="I204" s="512">
        <v>1988.030029296875</v>
      </c>
      <c r="J204" s="512">
        <v>15</v>
      </c>
      <c r="K204" s="513">
        <v>29820.450439453125</v>
      </c>
    </row>
    <row r="205" spans="1:11" ht="14.4" customHeight="1" x14ac:dyDescent="0.3">
      <c r="A205" s="507" t="s">
        <v>542</v>
      </c>
      <c r="B205" s="508" t="s">
        <v>543</v>
      </c>
      <c r="C205" s="509" t="s">
        <v>554</v>
      </c>
      <c r="D205" s="510" t="s">
        <v>555</v>
      </c>
      <c r="E205" s="509" t="s">
        <v>973</v>
      </c>
      <c r="F205" s="510" t="s">
        <v>974</v>
      </c>
      <c r="G205" s="509" t="s">
        <v>1334</v>
      </c>
      <c r="H205" s="509" t="s">
        <v>1335</v>
      </c>
      <c r="I205" s="512">
        <v>4278.56005859375</v>
      </c>
      <c r="J205" s="512">
        <v>5</v>
      </c>
      <c r="K205" s="513">
        <v>21392.80029296875</v>
      </c>
    </row>
    <row r="206" spans="1:11" ht="14.4" customHeight="1" x14ac:dyDescent="0.3">
      <c r="A206" s="507" t="s">
        <v>542</v>
      </c>
      <c r="B206" s="508" t="s">
        <v>543</v>
      </c>
      <c r="C206" s="509" t="s">
        <v>554</v>
      </c>
      <c r="D206" s="510" t="s">
        <v>555</v>
      </c>
      <c r="E206" s="509" t="s">
        <v>973</v>
      </c>
      <c r="F206" s="510" t="s">
        <v>974</v>
      </c>
      <c r="G206" s="509" t="s">
        <v>1336</v>
      </c>
      <c r="H206" s="509" t="s">
        <v>1337</v>
      </c>
      <c r="I206" s="512">
        <v>2994.75</v>
      </c>
      <c r="J206" s="512">
        <v>6</v>
      </c>
      <c r="K206" s="513">
        <v>17968.5</v>
      </c>
    </row>
    <row r="207" spans="1:11" ht="14.4" customHeight="1" x14ac:dyDescent="0.3">
      <c r="A207" s="507" t="s">
        <v>542</v>
      </c>
      <c r="B207" s="508" t="s">
        <v>543</v>
      </c>
      <c r="C207" s="509" t="s">
        <v>554</v>
      </c>
      <c r="D207" s="510" t="s">
        <v>555</v>
      </c>
      <c r="E207" s="509" t="s">
        <v>973</v>
      </c>
      <c r="F207" s="510" t="s">
        <v>974</v>
      </c>
      <c r="G207" s="509" t="s">
        <v>1338</v>
      </c>
      <c r="H207" s="509" t="s">
        <v>1339</v>
      </c>
      <c r="I207" s="512">
        <v>23159.400390625</v>
      </c>
      <c r="J207" s="512">
        <v>36</v>
      </c>
      <c r="K207" s="513">
        <v>833738.421875</v>
      </c>
    </row>
    <row r="208" spans="1:11" ht="14.4" customHeight="1" x14ac:dyDescent="0.3">
      <c r="A208" s="507" t="s">
        <v>542</v>
      </c>
      <c r="B208" s="508" t="s">
        <v>543</v>
      </c>
      <c r="C208" s="509" t="s">
        <v>554</v>
      </c>
      <c r="D208" s="510" t="s">
        <v>555</v>
      </c>
      <c r="E208" s="509" t="s">
        <v>973</v>
      </c>
      <c r="F208" s="510" t="s">
        <v>974</v>
      </c>
      <c r="G208" s="509" t="s">
        <v>1340</v>
      </c>
      <c r="H208" s="509" t="s">
        <v>1341</v>
      </c>
      <c r="I208" s="512">
        <v>1815.0012512207031</v>
      </c>
      <c r="J208" s="512">
        <v>6</v>
      </c>
      <c r="K208" s="513">
        <v>10890.0400390625</v>
      </c>
    </row>
    <row r="209" spans="1:11" ht="14.4" customHeight="1" x14ac:dyDescent="0.3">
      <c r="A209" s="507" t="s">
        <v>542</v>
      </c>
      <c r="B209" s="508" t="s">
        <v>543</v>
      </c>
      <c r="C209" s="509" t="s">
        <v>554</v>
      </c>
      <c r="D209" s="510" t="s">
        <v>555</v>
      </c>
      <c r="E209" s="509" t="s">
        <v>973</v>
      </c>
      <c r="F209" s="510" t="s">
        <v>974</v>
      </c>
      <c r="G209" s="509" t="s">
        <v>1342</v>
      </c>
      <c r="H209" s="509" t="s">
        <v>1343</v>
      </c>
      <c r="I209" s="512">
        <v>1724.2582736545139</v>
      </c>
      <c r="J209" s="512">
        <v>78</v>
      </c>
      <c r="K209" s="513">
        <v>134492.03955078125</v>
      </c>
    </row>
    <row r="210" spans="1:11" ht="14.4" customHeight="1" x14ac:dyDescent="0.3">
      <c r="A210" s="507" t="s">
        <v>542</v>
      </c>
      <c r="B210" s="508" t="s">
        <v>543</v>
      </c>
      <c r="C210" s="509" t="s">
        <v>554</v>
      </c>
      <c r="D210" s="510" t="s">
        <v>555</v>
      </c>
      <c r="E210" s="509" t="s">
        <v>973</v>
      </c>
      <c r="F210" s="510" t="s">
        <v>974</v>
      </c>
      <c r="G210" s="509" t="s">
        <v>1344</v>
      </c>
      <c r="H210" s="509" t="s">
        <v>1345</v>
      </c>
      <c r="I210" s="512">
        <v>12.304311116536459</v>
      </c>
      <c r="J210" s="512">
        <v>360</v>
      </c>
      <c r="K210" s="513">
        <v>4429.5499877929687</v>
      </c>
    </row>
    <row r="211" spans="1:11" ht="14.4" customHeight="1" x14ac:dyDescent="0.3">
      <c r="A211" s="507" t="s">
        <v>542</v>
      </c>
      <c r="B211" s="508" t="s">
        <v>543</v>
      </c>
      <c r="C211" s="509" t="s">
        <v>554</v>
      </c>
      <c r="D211" s="510" t="s">
        <v>555</v>
      </c>
      <c r="E211" s="509" t="s">
        <v>973</v>
      </c>
      <c r="F211" s="510" t="s">
        <v>974</v>
      </c>
      <c r="G211" s="509" t="s">
        <v>1051</v>
      </c>
      <c r="H211" s="509" t="s">
        <v>1052</v>
      </c>
      <c r="I211" s="512">
        <v>2548.39990234375</v>
      </c>
      <c r="J211" s="512">
        <v>1</v>
      </c>
      <c r="K211" s="513">
        <v>2548.39990234375</v>
      </c>
    </row>
    <row r="212" spans="1:11" ht="14.4" customHeight="1" x14ac:dyDescent="0.3">
      <c r="A212" s="507" t="s">
        <v>542</v>
      </c>
      <c r="B212" s="508" t="s">
        <v>543</v>
      </c>
      <c r="C212" s="509" t="s">
        <v>554</v>
      </c>
      <c r="D212" s="510" t="s">
        <v>555</v>
      </c>
      <c r="E212" s="509" t="s">
        <v>973</v>
      </c>
      <c r="F212" s="510" t="s">
        <v>974</v>
      </c>
      <c r="G212" s="509" t="s">
        <v>1053</v>
      </c>
      <c r="H212" s="509" t="s">
        <v>1054</v>
      </c>
      <c r="I212" s="512">
        <v>6253.330078125</v>
      </c>
      <c r="J212" s="512">
        <v>2</v>
      </c>
      <c r="K212" s="513">
        <v>12506.66015625</v>
      </c>
    </row>
    <row r="213" spans="1:11" ht="14.4" customHeight="1" x14ac:dyDescent="0.3">
      <c r="A213" s="507" t="s">
        <v>542</v>
      </c>
      <c r="B213" s="508" t="s">
        <v>543</v>
      </c>
      <c r="C213" s="509" t="s">
        <v>554</v>
      </c>
      <c r="D213" s="510" t="s">
        <v>555</v>
      </c>
      <c r="E213" s="509" t="s">
        <v>973</v>
      </c>
      <c r="F213" s="510" t="s">
        <v>974</v>
      </c>
      <c r="G213" s="509" t="s">
        <v>1055</v>
      </c>
      <c r="H213" s="509" t="s">
        <v>1056</v>
      </c>
      <c r="I213" s="512">
        <v>5189.93017578125</v>
      </c>
      <c r="J213" s="512">
        <v>3</v>
      </c>
      <c r="K213" s="513">
        <v>15569.7802734375</v>
      </c>
    </row>
    <row r="214" spans="1:11" ht="14.4" customHeight="1" x14ac:dyDescent="0.3">
      <c r="A214" s="507" t="s">
        <v>542</v>
      </c>
      <c r="B214" s="508" t="s">
        <v>543</v>
      </c>
      <c r="C214" s="509" t="s">
        <v>554</v>
      </c>
      <c r="D214" s="510" t="s">
        <v>555</v>
      </c>
      <c r="E214" s="509" t="s">
        <v>973</v>
      </c>
      <c r="F214" s="510" t="s">
        <v>974</v>
      </c>
      <c r="G214" s="509" t="s">
        <v>1057</v>
      </c>
      <c r="H214" s="509" t="s">
        <v>1058</v>
      </c>
      <c r="I214" s="512">
        <v>4882.4501953125</v>
      </c>
      <c r="J214" s="512">
        <v>5</v>
      </c>
      <c r="K214" s="513">
        <v>24412.259765625</v>
      </c>
    </row>
    <row r="215" spans="1:11" ht="14.4" customHeight="1" x14ac:dyDescent="0.3">
      <c r="A215" s="507" t="s">
        <v>542</v>
      </c>
      <c r="B215" s="508" t="s">
        <v>543</v>
      </c>
      <c r="C215" s="509" t="s">
        <v>554</v>
      </c>
      <c r="D215" s="510" t="s">
        <v>555</v>
      </c>
      <c r="E215" s="509" t="s">
        <v>973</v>
      </c>
      <c r="F215" s="510" t="s">
        <v>974</v>
      </c>
      <c r="G215" s="509" t="s">
        <v>1059</v>
      </c>
      <c r="H215" s="509" t="s">
        <v>1060</v>
      </c>
      <c r="I215" s="512">
        <v>8971.98046875</v>
      </c>
      <c r="J215" s="512">
        <v>4</v>
      </c>
      <c r="K215" s="513">
        <v>35887.91015625</v>
      </c>
    </row>
    <row r="216" spans="1:11" ht="14.4" customHeight="1" x14ac:dyDescent="0.3">
      <c r="A216" s="507" t="s">
        <v>542</v>
      </c>
      <c r="B216" s="508" t="s">
        <v>543</v>
      </c>
      <c r="C216" s="509" t="s">
        <v>554</v>
      </c>
      <c r="D216" s="510" t="s">
        <v>555</v>
      </c>
      <c r="E216" s="509" t="s">
        <v>973</v>
      </c>
      <c r="F216" s="510" t="s">
        <v>974</v>
      </c>
      <c r="G216" s="509" t="s">
        <v>1061</v>
      </c>
      <c r="H216" s="509" t="s">
        <v>1062</v>
      </c>
      <c r="I216" s="512">
        <v>1083.47998046875</v>
      </c>
      <c r="J216" s="512">
        <v>2</v>
      </c>
      <c r="K216" s="513">
        <v>2166.9599609375</v>
      </c>
    </row>
    <row r="217" spans="1:11" ht="14.4" customHeight="1" x14ac:dyDescent="0.3">
      <c r="A217" s="507" t="s">
        <v>542</v>
      </c>
      <c r="B217" s="508" t="s">
        <v>543</v>
      </c>
      <c r="C217" s="509" t="s">
        <v>554</v>
      </c>
      <c r="D217" s="510" t="s">
        <v>555</v>
      </c>
      <c r="E217" s="509" t="s">
        <v>973</v>
      </c>
      <c r="F217" s="510" t="s">
        <v>974</v>
      </c>
      <c r="G217" s="509" t="s">
        <v>1063</v>
      </c>
      <c r="H217" s="509" t="s">
        <v>1064</v>
      </c>
      <c r="I217" s="512">
        <v>1374.199951171875</v>
      </c>
      <c r="J217" s="512">
        <v>4</v>
      </c>
      <c r="K217" s="513">
        <v>5496.7900390625</v>
      </c>
    </row>
    <row r="218" spans="1:11" ht="14.4" customHeight="1" x14ac:dyDescent="0.3">
      <c r="A218" s="507" t="s">
        <v>542</v>
      </c>
      <c r="B218" s="508" t="s">
        <v>543</v>
      </c>
      <c r="C218" s="509" t="s">
        <v>554</v>
      </c>
      <c r="D218" s="510" t="s">
        <v>555</v>
      </c>
      <c r="E218" s="509" t="s">
        <v>973</v>
      </c>
      <c r="F218" s="510" t="s">
        <v>974</v>
      </c>
      <c r="G218" s="509" t="s">
        <v>1065</v>
      </c>
      <c r="H218" s="509" t="s">
        <v>1066</v>
      </c>
      <c r="I218" s="512">
        <v>344.07998657226562</v>
      </c>
      <c r="J218" s="512">
        <v>108</v>
      </c>
      <c r="K218" s="513">
        <v>37160.6396484375</v>
      </c>
    </row>
    <row r="219" spans="1:11" ht="14.4" customHeight="1" x14ac:dyDescent="0.3">
      <c r="A219" s="507" t="s">
        <v>542</v>
      </c>
      <c r="B219" s="508" t="s">
        <v>543</v>
      </c>
      <c r="C219" s="509" t="s">
        <v>554</v>
      </c>
      <c r="D219" s="510" t="s">
        <v>555</v>
      </c>
      <c r="E219" s="509" t="s">
        <v>973</v>
      </c>
      <c r="F219" s="510" t="s">
        <v>974</v>
      </c>
      <c r="G219" s="509" t="s">
        <v>1085</v>
      </c>
      <c r="H219" s="509" t="s">
        <v>1086</v>
      </c>
      <c r="I219" s="512">
        <v>2271.1744384765625</v>
      </c>
      <c r="J219" s="512">
        <v>20</v>
      </c>
      <c r="K219" s="513">
        <v>45423.490234375</v>
      </c>
    </row>
    <row r="220" spans="1:11" ht="14.4" customHeight="1" x14ac:dyDescent="0.3">
      <c r="A220" s="507" t="s">
        <v>542</v>
      </c>
      <c r="B220" s="508" t="s">
        <v>543</v>
      </c>
      <c r="C220" s="509" t="s">
        <v>554</v>
      </c>
      <c r="D220" s="510" t="s">
        <v>555</v>
      </c>
      <c r="E220" s="509" t="s">
        <v>973</v>
      </c>
      <c r="F220" s="510" t="s">
        <v>974</v>
      </c>
      <c r="G220" s="509" t="s">
        <v>1087</v>
      </c>
      <c r="H220" s="509" t="s">
        <v>1088</v>
      </c>
      <c r="I220" s="512">
        <v>1617.7550048828125</v>
      </c>
      <c r="J220" s="512">
        <v>2</v>
      </c>
      <c r="K220" s="513">
        <v>3235.510009765625</v>
      </c>
    </row>
    <row r="221" spans="1:11" ht="14.4" customHeight="1" x14ac:dyDescent="0.3">
      <c r="A221" s="507" t="s">
        <v>542</v>
      </c>
      <c r="B221" s="508" t="s">
        <v>543</v>
      </c>
      <c r="C221" s="509" t="s">
        <v>554</v>
      </c>
      <c r="D221" s="510" t="s">
        <v>555</v>
      </c>
      <c r="E221" s="509" t="s">
        <v>973</v>
      </c>
      <c r="F221" s="510" t="s">
        <v>974</v>
      </c>
      <c r="G221" s="509" t="s">
        <v>1111</v>
      </c>
      <c r="H221" s="509" t="s">
        <v>1112</v>
      </c>
      <c r="I221" s="512">
        <v>1391.5</v>
      </c>
      <c r="J221" s="512">
        <v>2</v>
      </c>
      <c r="K221" s="513">
        <v>2783</v>
      </c>
    </row>
    <row r="222" spans="1:11" ht="14.4" customHeight="1" x14ac:dyDescent="0.3">
      <c r="A222" s="507" t="s">
        <v>542</v>
      </c>
      <c r="B222" s="508" t="s">
        <v>543</v>
      </c>
      <c r="C222" s="509" t="s">
        <v>554</v>
      </c>
      <c r="D222" s="510" t="s">
        <v>555</v>
      </c>
      <c r="E222" s="509" t="s">
        <v>973</v>
      </c>
      <c r="F222" s="510" t="s">
        <v>974</v>
      </c>
      <c r="G222" s="509" t="s">
        <v>1113</v>
      </c>
      <c r="H222" s="509" t="s">
        <v>1114</v>
      </c>
      <c r="I222" s="512">
        <v>1391.5</v>
      </c>
      <c r="J222" s="512">
        <v>2</v>
      </c>
      <c r="K222" s="513">
        <v>2783</v>
      </c>
    </row>
    <row r="223" spans="1:11" ht="14.4" customHeight="1" x14ac:dyDescent="0.3">
      <c r="A223" s="507" t="s">
        <v>542</v>
      </c>
      <c r="B223" s="508" t="s">
        <v>543</v>
      </c>
      <c r="C223" s="509" t="s">
        <v>554</v>
      </c>
      <c r="D223" s="510" t="s">
        <v>555</v>
      </c>
      <c r="E223" s="509" t="s">
        <v>973</v>
      </c>
      <c r="F223" s="510" t="s">
        <v>974</v>
      </c>
      <c r="G223" s="509" t="s">
        <v>1115</v>
      </c>
      <c r="H223" s="509" t="s">
        <v>1116</v>
      </c>
      <c r="I223" s="512">
        <v>1896.31005859375</v>
      </c>
      <c r="J223" s="512">
        <v>15</v>
      </c>
      <c r="K223" s="513">
        <v>28444.6787109375</v>
      </c>
    </row>
    <row r="224" spans="1:11" ht="14.4" customHeight="1" x14ac:dyDescent="0.3">
      <c r="A224" s="507" t="s">
        <v>542</v>
      </c>
      <c r="B224" s="508" t="s">
        <v>543</v>
      </c>
      <c r="C224" s="509" t="s">
        <v>554</v>
      </c>
      <c r="D224" s="510" t="s">
        <v>555</v>
      </c>
      <c r="E224" s="509" t="s">
        <v>973</v>
      </c>
      <c r="F224" s="510" t="s">
        <v>974</v>
      </c>
      <c r="G224" s="509" t="s">
        <v>1346</v>
      </c>
      <c r="H224" s="509" t="s">
        <v>1347</v>
      </c>
      <c r="I224" s="512">
        <v>9501.2998046875</v>
      </c>
      <c r="J224" s="512">
        <v>4</v>
      </c>
      <c r="K224" s="513">
        <v>38005.19921875</v>
      </c>
    </row>
    <row r="225" spans="1:11" ht="14.4" customHeight="1" x14ac:dyDescent="0.3">
      <c r="A225" s="507" t="s">
        <v>542</v>
      </c>
      <c r="B225" s="508" t="s">
        <v>543</v>
      </c>
      <c r="C225" s="509" t="s">
        <v>554</v>
      </c>
      <c r="D225" s="510" t="s">
        <v>555</v>
      </c>
      <c r="E225" s="509" t="s">
        <v>973</v>
      </c>
      <c r="F225" s="510" t="s">
        <v>974</v>
      </c>
      <c r="G225" s="509" t="s">
        <v>1348</v>
      </c>
      <c r="H225" s="509" t="s">
        <v>1349</v>
      </c>
      <c r="I225" s="512">
        <v>815.75</v>
      </c>
      <c r="J225" s="512">
        <v>1</v>
      </c>
      <c r="K225" s="513">
        <v>815.75</v>
      </c>
    </row>
    <row r="226" spans="1:11" ht="14.4" customHeight="1" x14ac:dyDescent="0.3">
      <c r="A226" s="507" t="s">
        <v>542</v>
      </c>
      <c r="B226" s="508" t="s">
        <v>543</v>
      </c>
      <c r="C226" s="509" t="s">
        <v>554</v>
      </c>
      <c r="D226" s="510" t="s">
        <v>555</v>
      </c>
      <c r="E226" s="509" t="s">
        <v>973</v>
      </c>
      <c r="F226" s="510" t="s">
        <v>974</v>
      </c>
      <c r="G226" s="509" t="s">
        <v>1350</v>
      </c>
      <c r="H226" s="509" t="s">
        <v>1351</v>
      </c>
      <c r="I226" s="512">
        <v>1101.0999755859375</v>
      </c>
      <c r="J226" s="512">
        <v>1</v>
      </c>
      <c r="K226" s="513">
        <v>1101.0999755859375</v>
      </c>
    </row>
    <row r="227" spans="1:11" ht="14.4" customHeight="1" x14ac:dyDescent="0.3">
      <c r="A227" s="507" t="s">
        <v>542</v>
      </c>
      <c r="B227" s="508" t="s">
        <v>543</v>
      </c>
      <c r="C227" s="509" t="s">
        <v>554</v>
      </c>
      <c r="D227" s="510" t="s">
        <v>555</v>
      </c>
      <c r="E227" s="509" t="s">
        <v>973</v>
      </c>
      <c r="F227" s="510" t="s">
        <v>974</v>
      </c>
      <c r="G227" s="509" t="s">
        <v>1352</v>
      </c>
      <c r="H227" s="509" t="s">
        <v>1353</v>
      </c>
      <c r="I227" s="512">
        <v>1101.0999755859375</v>
      </c>
      <c r="J227" s="512">
        <v>2</v>
      </c>
      <c r="K227" s="513">
        <v>2202.199951171875</v>
      </c>
    </row>
    <row r="228" spans="1:11" ht="14.4" customHeight="1" x14ac:dyDescent="0.3">
      <c r="A228" s="507" t="s">
        <v>542</v>
      </c>
      <c r="B228" s="508" t="s">
        <v>543</v>
      </c>
      <c r="C228" s="509" t="s">
        <v>554</v>
      </c>
      <c r="D228" s="510" t="s">
        <v>555</v>
      </c>
      <c r="E228" s="509" t="s">
        <v>973</v>
      </c>
      <c r="F228" s="510" t="s">
        <v>974</v>
      </c>
      <c r="G228" s="509" t="s">
        <v>1354</v>
      </c>
      <c r="H228" s="509" t="s">
        <v>1355</v>
      </c>
      <c r="I228" s="512">
        <v>1101.0999755859375</v>
      </c>
      <c r="J228" s="512">
        <v>1</v>
      </c>
      <c r="K228" s="513">
        <v>1101.0999755859375</v>
      </c>
    </row>
    <row r="229" spans="1:11" ht="14.4" customHeight="1" x14ac:dyDescent="0.3">
      <c r="A229" s="507" t="s">
        <v>542</v>
      </c>
      <c r="B229" s="508" t="s">
        <v>543</v>
      </c>
      <c r="C229" s="509" t="s">
        <v>554</v>
      </c>
      <c r="D229" s="510" t="s">
        <v>555</v>
      </c>
      <c r="E229" s="509" t="s">
        <v>973</v>
      </c>
      <c r="F229" s="510" t="s">
        <v>974</v>
      </c>
      <c r="G229" s="509" t="s">
        <v>1356</v>
      </c>
      <c r="H229" s="509" t="s">
        <v>1357</v>
      </c>
      <c r="I229" s="512">
        <v>1101.0999755859375</v>
      </c>
      <c r="J229" s="512">
        <v>2</v>
      </c>
      <c r="K229" s="513">
        <v>2202.199951171875</v>
      </c>
    </row>
    <row r="230" spans="1:11" ht="14.4" customHeight="1" x14ac:dyDescent="0.3">
      <c r="A230" s="507" t="s">
        <v>542</v>
      </c>
      <c r="B230" s="508" t="s">
        <v>543</v>
      </c>
      <c r="C230" s="509" t="s">
        <v>554</v>
      </c>
      <c r="D230" s="510" t="s">
        <v>555</v>
      </c>
      <c r="E230" s="509" t="s">
        <v>973</v>
      </c>
      <c r="F230" s="510" t="s">
        <v>974</v>
      </c>
      <c r="G230" s="509" t="s">
        <v>1358</v>
      </c>
      <c r="H230" s="509" t="s">
        <v>1359</v>
      </c>
      <c r="I230" s="512">
        <v>1343.0999755859375</v>
      </c>
      <c r="J230" s="512">
        <v>2</v>
      </c>
      <c r="K230" s="513">
        <v>2686.199951171875</v>
      </c>
    </row>
    <row r="231" spans="1:11" ht="14.4" customHeight="1" x14ac:dyDescent="0.3">
      <c r="A231" s="507" t="s">
        <v>542</v>
      </c>
      <c r="B231" s="508" t="s">
        <v>543</v>
      </c>
      <c r="C231" s="509" t="s">
        <v>554</v>
      </c>
      <c r="D231" s="510" t="s">
        <v>555</v>
      </c>
      <c r="E231" s="509" t="s">
        <v>973</v>
      </c>
      <c r="F231" s="510" t="s">
        <v>974</v>
      </c>
      <c r="G231" s="509" t="s">
        <v>1360</v>
      </c>
      <c r="H231" s="509" t="s">
        <v>1361</v>
      </c>
      <c r="I231" s="512">
        <v>199.64999389648437</v>
      </c>
      <c r="J231" s="512">
        <v>1</v>
      </c>
      <c r="K231" s="513">
        <v>199.64999389648437</v>
      </c>
    </row>
    <row r="232" spans="1:11" ht="14.4" customHeight="1" x14ac:dyDescent="0.3">
      <c r="A232" s="507" t="s">
        <v>542</v>
      </c>
      <c r="B232" s="508" t="s">
        <v>543</v>
      </c>
      <c r="C232" s="509" t="s">
        <v>554</v>
      </c>
      <c r="D232" s="510" t="s">
        <v>555</v>
      </c>
      <c r="E232" s="509" t="s">
        <v>973</v>
      </c>
      <c r="F232" s="510" t="s">
        <v>974</v>
      </c>
      <c r="G232" s="509" t="s">
        <v>1133</v>
      </c>
      <c r="H232" s="509" t="s">
        <v>1134</v>
      </c>
      <c r="I232" s="512">
        <v>3275.469970703125</v>
      </c>
      <c r="J232" s="512">
        <v>1</v>
      </c>
      <c r="K232" s="513">
        <v>3275.469970703125</v>
      </c>
    </row>
    <row r="233" spans="1:11" ht="14.4" customHeight="1" x14ac:dyDescent="0.3">
      <c r="A233" s="507" t="s">
        <v>542</v>
      </c>
      <c r="B233" s="508" t="s">
        <v>543</v>
      </c>
      <c r="C233" s="509" t="s">
        <v>554</v>
      </c>
      <c r="D233" s="510" t="s">
        <v>555</v>
      </c>
      <c r="E233" s="509" t="s">
        <v>973</v>
      </c>
      <c r="F233" s="510" t="s">
        <v>974</v>
      </c>
      <c r="G233" s="509" t="s">
        <v>1137</v>
      </c>
      <c r="H233" s="509" t="s">
        <v>1138</v>
      </c>
      <c r="I233" s="512">
        <v>3070.0400390625</v>
      </c>
      <c r="J233" s="512">
        <v>1</v>
      </c>
      <c r="K233" s="513">
        <v>3070.0400390625</v>
      </c>
    </row>
    <row r="234" spans="1:11" ht="14.4" customHeight="1" x14ac:dyDescent="0.3">
      <c r="A234" s="507" t="s">
        <v>542</v>
      </c>
      <c r="B234" s="508" t="s">
        <v>543</v>
      </c>
      <c r="C234" s="509" t="s">
        <v>554</v>
      </c>
      <c r="D234" s="510" t="s">
        <v>555</v>
      </c>
      <c r="E234" s="509" t="s">
        <v>973</v>
      </c>
      <c r="F234" s="510" t="s">
        <v>974</v>
      </c>
      <c r="G234" s="509" t="s">
        <v>1139</v>
      </c>
      <c r="H234" s="509" t="s">
        <v>1140</v>
      </c>
      <c r="I234" s="512">
        <v>2323.919921875</v>
      </c>
      <c r="J234" s="512">
        <v>1</v>
      </c>
      <c r="K234" s="513">
        <v>2323.919921875</v>
      </c>
    </row>
    <row r="235" spans="1:11" ht="14.4" customHeight="1" x14ac:dyDescent="0.3">
      <c r="A235" s="507" t="s">
        <v>542</v>
      </c>
      <c r="B235" s="508" t="s">
        <v>543</v>
      </c>
      <c r="C235" s="509" t="s">
        <v>554</v>
      </c>
      <c r="D235" s="510" t="s">
        <v>555</v>
      </c>
      <c r="E235" s="509" t="s">
        <v>973</v>
      </c>
      <c r="F235" s="510" t="s">
        <v>974</v>
      </c>
      <c r="G235" s="509" t="s">
        <v>1143</v>
      </c>
      <c r="H235" s="509" t="s">
        <v>1144</v>
      </c>
      <c r="I235" s="512">
        <v>1876.800048828125</v>
      </c>
      <c r="J235" s="512">
        <v>3</v>
      </c>
      <c r="K235" s="513">
        <v>5630.400146484375</v>
      </c>
    </row>
    <row r="236" spans="1:11" ht="14.4" customHeight="1" x14ac:dyDescent="0.3">
      <c r="A236" s="507" t="s">
        <v>542</v>
      </c>
      <c r="B236" s="508" t="s">
        <v>543</v>
      </c>
      <c r="C236" s="509" t="s">
        <v>554</v>
      </c>
      <c r="D236" s="510" t="s">
        <v>555</v>
      </c>
      <c r="E236" s="509" t="s">
        <v>973</v>
      </c>
      <c r="F236" s="510" t="s">
        <v>974</v>
      </c>
      <c r="G236" s="509" t="s">
        <v>1145</v>
      </c>
      <c r="H236" s="509" t="s">
        <v>1146</v>
      </c>
      <c r="I236" s="512">
        <v>2571.75</v>
      </c>
      <c r="J236" s="512">
        <v>1</v>
      </c>
      <c r="K236" s="513">
        <v>2571.75</v>
      </c>
    </row>
    <row r="237" spans="1:11" ht="14.4" customHeight="1" x14ac:dyDescent="0.3">
      <c r="A237" s="507" t="s">
        <v>542</v>
      </c>
      <c r="B237" s="508" t="s">
        <v>543</v>
      </c>
      <c r="C237" s="509" t="s">
        <v>554</v>
      </c>
      <c r="D237" s="510" t="s">
        <v>555</v>
      </c>
      <c r="E237" s="509" t="s">
        <v>973</v>
      </c>
      <c r="F237" s="510" t="s">
        <v>974</v>
      </c>
      <c r="G237" s="509" t="s">
        <v>1147</v>
      </c>
      <c r="H237" s="509" t="s">
        <v>1148</v>
      </c>
      <c r="I237" s="512">
        <v>2990</v>
      </c>
      <c r="J237" s="512">
        <v>1</v>
      </c>
      <c r="K237" s="513">
        <v>2990</v>
      </c>
    </row>
    <row r="238" spans="1:11" ht="14.4" customHeight="1" x14ac:dyDescent="0.3">
      <c r="A238" s="507" t="s">
        <v>542</v>
      </c>
      <c r="B238" s="508" t="s">
        <v>543</v>
      </c>
      <c r="C238" s="509" t="s">
        <v>554</v>
      </c>
      <c r="D238" s="510" t="s">
        <v>555</v>
      </c>
      <c r="E238" s="509" t="s">
        <v>973</v>
      </c>
      <c r="F238" s="510" t="s">
        <v>974</v>
      </c>
      <c r="G238" s="509" t="s">
        <v>1149</v>
      </c>
      <c r="H238" s="509" t="s">
        <v>1150</v>
      </c>
      <c r="I238" s="512">
        <v>3318.7900390625</v>
      </c>
      <c r="J238" s="512">
        <v>1</v>
      </c>
      <c r="K238" s="513">
        <v>3318.7900390625</v>
      </c>
    </row>
    <row r="239" spans="1:11" ht="14.4" customHeight="1" x14ac:dyDescent="0.3">
      <c r="A239" s="507" t="s">
        <v>542</v>
      </c>
      <c r="B239" s="508" t="s">
        <v>543</v>
      </c>
      <c r="C239" s="509" t="s">
        <v>554</v>
      </c>
      <c r="D239" s="510" t="s">
        <v>555</v>
      </c>
      <c r="E239" s="509" t="s">
        <v>973</v>
      </c>
      <c r="F239" s="510" t="s">
        <v>974</v>
      </c>
      <c r="G239" s="509" t="s">
        <v>1151</v>
      </c>
      <c r="H239" s="509" t="s">
        <v>1152</v>
      </c>
      <c r="I239" s="512">
        <v>3115.1201171875</v>
      </c>
      <c r="J239" s="512">
        <v>1</v>
      </c>
      <c r="K239" s="513">
        <v>3115.1201171875</v>
      </c>
    </row>
    <row r="240" spans="1:11" ht="14.4" customHeight="1" x14ac:dyDescent="0.3">
      <c r="A240" s="507" t="s">
        <v>542</v>
      </c>
      <c r="B240" s="508" t="s">
        <v>543</v>
      </c>
      <c r="C240" s="509" t="s">
        <v>554</v>
      </c>
      <c r="D240" s="510" t="s">
        <v>555</v>
      </c>
      <c r="E240" s="509" t="s">
        <v>973</v>
      </c>
      <c r="F240" s="510" t="s">
        <v>974</v>
      </c>
      <c r="G240" s="509" t="s">
        <v>1153</v>
      </c>
      <c r="H240" s="509" t="s">
        <v>1154</v>
      </c>
      <c r="I240" s="512">
        <v>1876.800048828125</v>
      </c>
      <c r="J240" s="512">
        <v>2</v>
      </c>
      <c r="K240" s="513">
        <v>3753.60009765625</v>
      </c>
    </row>
    <row r="241" spans="1:11" ht="14.4" customHeight="1" x14ac:dyDescent="0.3">
      <c r="A241" s="507" t="s">
        <v>542</v>
      </c>
      <c r="B241" s="508" t="s">
        <v>543</v>
      </c>
      <c r="C241" s="509" t="s">
        <v>554</v>
      </c>
      <c r="D241" s="510" t="s">
        <v>555</v>
      </c>
      <c r="E241" s="509" t="s">
        <v>973</v>
      </c>
      <c r="F241" s="510" t="s">
        <v>974</v>
      </c>
      <c r="G241" s="509" t="s">
        <v>1155</v>
      </c>
      <c r="H241" s="509" t="s">
        <v>1156</v>
      </c>
      <c r="I241" s="512">
        <v>1876.800048828125</v>
      </c>
      <c r="J241" s="512">
        <v>2</v>
      </c>
      <c r="K241" s="513">
        <v>3753.60009765625</v>
      </c>
    </row>
    <row r="242" spans="1:11" ht="14.4" customHeight="1" x14ac:dyDescent="0.3">
      <c r="A242" s="507" t="s">
        <v>542</v>
      </c>
      <c r="B242" s="508" t="s">
        <v>543</v>
      </c>
      <c r="C242" s="509" t="s">
        <v>554</v>
      </c>
      <c r="D242" s="510" t="s">
        <v>555</v>
      </c>
      <c r="E242" s="509" t="s">
        <v>973</v>
      </c>
      <c r="F242" s="510" t="s">
        <v>974</v>
      </c>
      <c r="G242" s="509" t="s">
        <v>1157</v>
      </c>
      <c r="H242" s="509" t="s">
        <v>1158</v>
      </c>
      <c r="I242" s="512">
        <v>2875</v>
      </c>
      <c r="J242" s="512">
        <v>1</v>
      </c>
      <c r="K242" s="513">
        <v>2875</v>
      </c>
    </row>
    <row r="243" spans="1:11" ht="14.4" customHeight="1" x14ac:dyDescent="0.3">
      <c r="A243" s="507" t="s">
        <v>542</v>
      </c>
      <c r="B243" s="508" t="s">
        <v>543</v>
      </c>
      <c r="C243" s="509" t="s">
        <v>554</v>
      </c>
      <c r="D243" s="510" t="s">
        <v>555</v>
      </c>
      <c r="E243" s="509" t="s">
        <v>973</v>
      </c>
      <c r="F243" s="510" t="s">
        <v>974</v>
      </c>
      <c r="G243" s="509" t="s">
        <v>1159</v>
      </c>
      <c r="H243" s="509" t="s">
        <v>1160</v>
      </c>
      <c r="I243" s="512">
        <v>126428.8203125</v>
      </c>
      <c r="J243" s="512">
        <v>8</v>
      </c>
      <c r="K243" s="513">
        <v>1011430.5625</v>
      </c>
    </row>
    <row r="244" spans="1:11" ht="14.4" customHeight="1" x14ac:dyDescent="0.3">
      <c r="A244" s="507" t="s">
        <v>542</v>
      </c>
      <c r="B244" s="508" t="s">
        <v>543</v>
      </c>
      <c r="C244" s="509" t="s">
        <v>554</v>
      </c>
      <c r="D244" s="510" t="s">
        <v>555</v>
      </c>
      <c r="E244" s="509" t="s">
        <v>973</v>
      </c>
      <c r="F244" s="510" t="s">
        <v>974</v>
      </c>
      <c r="G244" s="509" t="s">
        <v>1161</v>
      </c>
      <c r="H244" s="509" t="s">
        <v>1162</v>
      </c>
      <c r="I244" s="512">
        <v>82026.28125</v>
      </c>
      <c r="J244" s="512">
        <v>2</v>
      </c>
      <c r="K244" s="513">
        <v>164052.5625</v>
      </c>
    </row>
    <row r="245" spans="1:11" ht="14.4" customHeight="1" x14ac:dyDescent="0.3">
      <c r="A245" s="507" t="s">
        <v>542</v>
      </c>
      <c r="B245" s="508" t="s">
        <v>543</v>
      </c>
      <c r="C245" s="509" t="s">
        <v>554</v>
      </c>
      <c r="D245" s="510" t="s">
        <v>555</v>
      </c>
      <c r="E245" s="509" t="s">
        <v>973</v>
      </c>
      <c r="F245" s="510" t="s">
        <v>974</v>
      </c>
      <c r="G245" s="509" t="s">
        <v>1163</v>
      </c>
      <c r="H245" s="509" t="s">
        <v>1164</v>
      </c>
      <c r="I245" s="512">
        <v>343.85000610351562</v>
      </c>
      <c r="J245" s="512">
        <v>5</v>
      </c>
      <c r="K245" s="513">
        <v>1719.25</v>
      </c>
    </row>
    <row r="246" spans="1:11" ht="14.4" customHeight="1" x14ac:dyDescent="0.3">
      <c r="A246" s="507" t="s">
        <v>542</v>
      </c>
      <c r="B246" s="508" t="s">
        <v>543</v>
      </c>
      <c r="C246" s="509" t="s">
        <v>554</v>
      </c>
      <c r="D246" s="510" t="s">
        <v>555</v>
      </c>
      <c r="E246" s="509" t="s">
        <v>973</v>
      </c>
      <c r="F246" s="510" t="s">
        <v>974</v>
      </c>
      <c r="G246" s="509" t="s">
        <v>1165</v>
      </c>
      <c r="H246" s="509" t="s">
        <v>1166</v>
      </c>
      <c r="I246" s="512">
        <v>1202.43994140625</v>
      </c>
      <c r="J246" s="512">
        <v>21</v>
      </c>
      <c r="K246" s="513">
        <v>25251.240234375</v>
      </c>
    </row>
    <row r="247" spans="1:11" ht="14.4" customHeight="1" x14ac:dyDescent="0.3">
      <c r="A247" s="507" t="s">
        <v>542</v>
      </c>
      <c r="B247" s="508" t="s">
        <v>543</v>
      </c>
      <c r="C247" s="509" t="s">
        <v>554</v>
      </c>
      <c r="D247" s="510" t="s">
        <v>555</v>
      </c>
      <c r="E247" s="509" t="s">
        <v>973</v>
      </c>
      <c r="F247" s="510" t="s">
        <v>974</v>
      </c>
      <c r="G247" s="509" t="s">
        <v>1167</v>
      </c>
      <c r="H247" s="509" t="s">
        <v>1168</v>
      </c>
      <c r="I247" s="512">
        <v>1181.8599853515625</v>
      </c>
      <c r="J247" s="512">
        <v>21</v>
      </c>
      <c r="K247" s="513">
        <v>24818.9609375</v>
      </c>
    </row>
    <row r="248" spans="1:11" ht="14.4" customHeight="1" x14ac:dyDescent="0.3">
      <c r="A248" s="507" t="s">
        <v>542</v>
      </c>
      <c r="B248" s="508" t="s">
        <v>543</v>
      </c>
      <c r="C248" s="509" t="s">
        <v>554</v>
      </c>
      <c r="D248" s="510" t="s">
        <v>555</v>
      </c>
      <c r="E248" s="509" t="s">
        <v>973</v>
      </c>
      <c r="F248" s="510" t="s">
        <v>974</v>
      </c>
      <c r="G248" s="509" t="s">
        <v>1169</v>
      </c>
      <c r="H248" s="509" t="s">
        <v>1170</v>
      </c>
      <c r="I248" s="512">
        <v>1087.25634765625</v>
      </c>
      <c r="J248" s="512">
        <v>57</v>
      </c>
      <c r="K248" s="513">
        <v>63976.428955078125</v>
      </c>
    </row>
    <row r="249" spans="1:11" ht="14.4" customHeight="1" x14ac:dyDescent="0.3">
      <c r="A249" s="507" t="s">
        <v>542</v>
      </c>
      <c r="B249" s="508" t="s">
        <v>543</v>
      </c>
      <c r="C249" s="509" t="s">
        <v>554</v>
      </c>
      <c r="D249" s="510" t="s">
        <v>555</v>
      </c>
      <c r="E249" s="509" t="s">
        <v>973</v>
      </c>
      <c r="F249" s="510" t="s">
        <v>974</v>
      </c>
      <c r="G249" s="509" t="s">
        <v>1171</v>
      </c>
      <c r="H249" s="509" t="s">
        <v>1172</v>
      </c>
      <c r="I249" s="512">
        <v>3462.5400390625</v>
      </c>
      <c r="J249" s="512">
        <v>35</v>
      </c>
      <c r="K249" s="513">
        <v>121188.7578125</v>
      </c>
    </row>
    <row r="250" spans="1:11" ht="14.4" customHeight="1" x14ac:dyDescent="0.3">
      <c r="A250" s="507" t="s">
        <v>542</v>
      </c>
      <c r="B250" s="508" t="s">
        <v>543</v>
      </c>
      <c r="C250" s="509" t="s">
        <v>554</v>
      </c>
      <c r="D250" s="510" t="s">
        <v>555</v>
      </c>
      <c r="E250" s="509" t="s">
        <v>973</v>
      </c>
      <c r="F250" s="510" t="s">
        <v>974</v>
      </c>
      <c r="G250" s="509" t="s">
        <v>1173</v>
      </c>
      <c r="H250" s="509" t="s">
        <v>1174</v>
      </c>
      <c r="I250" s="512">
        <v>901.5999755859375</v>
      </c>
      <c r="J250" s="512">
        <v>15</v>
      </c>
      <c r="K250" s="513">
        <v>13524</v>
      </c>
    </row>
    <row r="251" spans="1:11" ht="14.4" customHeight="1" x14ac:dyDescent="0.3">
      <c r="A251" s="507" t="s">
        <v>542</v>
      </c>
      <c r="B251" s="508" t="s">
        <v>543</v>
      </c>
      <c r="C251" s="509" t="s">
        <v>554</v>
      </c>
      <c r="D251" s="510" t="s">
        <v>555</v>
      </c>
      <c r="E251" s="509" t="s">
        <v>973</v>
      </c>
      <c r="F251" s="510" t="s">
        <v>974</v>
      </c>
      <c r="G251" s="509" t="s">
        <v>1179</v>
      </c>
      <c r="H251" s="509" t="s">
        <v>1180</v>
      </c>
      <c r="I251" s="512">
        <v>3579.6092732747397</v>
      </c>
      <c r="J251" s="512">
        <v>17</v>
      </c>
      <c r="K251" s="513">
        <v>60853.33056640625</v>
      </c>
    </row>
    <row r="252" spans="1:11" ht="14.4" customHeight="1" x14ac:dyDescent="0.3">
      <c r="A252" s="507" t="s">
        <v>542</v>
      </c>
      <c r="B252" s="508" t="s">
        <v>543</v>
      </c>
      <c r="C252" s="509" t="s">
        <v>554</v>
      </c>
      <c r="D252" s="510" t="s">
        <v>555</v>
      </c>
      <c r="E252" s="509" t="s">
        <v>973</v>
      </c>
      <c r="F252" s="510" t="s">
        <v>974</v>
      </c>
      <c r="G252" s="509" t="s">
        <v>1185</v>
      </c>
      <c r="H252" s="509" t="s">
        <v>1186</v>
      </c>
      <c r="I252" s="512">
        <v>102952.140625</v>
      </c>
      <c r="J252" s="512">
        <v>2</v>
      </c>
      <c r="K252" s="513">
        <v>205904.28125</v>
      </c>
    </row>
    <row r="253" spans="1:11" ht="14.4" customHeight="1" x14ac:dyDescent="0.3">
      <c r="A253" s="507" t="s">
        <v>542</v>
      </c>
      <c r="B253" s="508" t="s">
        <v>543</v>
      </c>
      <c r="C253" s="509" t="s">
        <v>554</v>
      </c>
      <c r="D253" s="510" t="s">
        <v>555</v>
      </c>
      <c r="E253" s="509" t="s">
        <v>973</v>
      </c>
      <c r="F253" s="510" t="s">
        <v>974</v>
      </c>
      <c r="G253" s="509" t="s">
        <v>1187</v>
      </c>
      <c r="H253" s="509" t="s">
        <v>1188</v>
      </c>
      <c r="I253" s="512">
        <v>2288.9599609375</v>
      </c>
      <c r="J253" s="512">
        <v>2</v>
      </c>
      <c r="K253" s="513">
        <v>4577.919921875</v>
      </c>
    </row>
    <row r="254" spans="1:11" ht="14.4" customHeight="1" x14ac:dyDescent="0.3">
      <c r="A254" s="507" t="s">
        <v>542</v>
      </c>
      <c r="B254" s="508" t="s">
        <v>543</v>
      </c>
      <c r="C254" s="509" t="s">
        <v>554</v>
      </c>
      <c r="D254" s="510" t="s">
        <v>555</v>
      </c>
      <c r="E254" s="509" t="s">
        <v>973</v>
      </c>
      <c r="F254" s="510" t="s">
        <v>974</v>
      </c>
      <c r="G254" s="509" t="s">
        <v>1189</v>
      </c>
      <c r="H254" s="509" t="s">
        <v>1190</v>
      </c>
      <c r="I254" s="512">
        <v>2288.9599609375</v>
      </c>
      <c r="J254" s="512">
        <v>2</v>
      </c>
      <c r="K254" s="513">
        <v>4577.919921875</v>
      </c>
    </row>
    <row r="255" spans="1:11" ht="14.4" customHeight="1" x14ac:dyDescent="0.3">
      <c r="A255" s="507" t="s">
        <v>542</v>
      </c>
      <c r="B255" s="508" t="s">
        <v>543</v>
      </c>
      <c r="C255" s="509" t="s">
        <v>554</v>
      </c>
      <c r="D255" s="510" t="s">
        <v>555</v>
      </c>
      <c r="E255" s="509" t="s">
        <v>973</v>
      </c>
      <c r="F255" s="510" t="s">
        <v>974</v>
      </c>
      <c r="G255" s="509" t="s">
        <v>1191</v>
      </c>
      <c r="H255" s="509" t="s">
        <v>1192</v>
      </c>
      <c r="I255" s="512">
        <v>472.75</v>
      </c>
      <c r="J255" s="512">
        <v>4</v>
      </c>
      <c r="K255" s="513">
        <v>1890.989990234375</v>
      </c>
    </row>
    <row r="256" spans="1:11" ht="14.4" customHeight="1" x14ac:dyDescent="0.3">
      <c r="A256" s="507" t="s">
        <v>542</v>
      </c>
      <c r="B256" s="508" t="s">
        <v>543</v>
      </c>
      <c r="C256" s="509" t="s">
        <v>554</v>
      </c>
      <c r="D256" s="510" t="s">
        <v>555</v>
      </c>
      <c r="E256" s="509" t="s">
        <v>973</v>
      </c>
      <c r="F256" s="510" t="s">
        <v>974</v>
      </c>
      <c r="G256" s="509" t="s">
        <v>1203</v>
      </c>
      <c r="H256" s="509" t="s">
        <v>1204</v>
      </c>
      <c r="I256" s="512">
        <v>322</v>
      </c>
      <c r="J256" s="512">
        <v>5</v>
      </c>
      <c r="K256" s="513">
        <v>1610</v>
      </c>
    </row>
    <row r="257" spans="1:11" ht="14.4" customHeight="1" x14ac:dyDescent="0.3">
      <c r="A257" s="507" t="s">
        <v>542</v>
      </c>
      <c r="B257" s="508" t="s">
        <v>543</v>
      </c>
      <c r="C257" s="509" t="s">
        <v>554</v>
      </c>
      <c r="D257" s="510" t="s">
        <v>555</v>
      </c>
      <c r="E257" s="509" t="s">
        <v>973</v>
      </c>
      <c r="F257" s="510" t="s">
        <v>974</v>
      </c>
      <c r="G257" s="509" t="s">
        <v>1362</v>
      </c>
      <c r="H257" s="509" t="s">
        <v>1363</v>
      </c>
      <c r="I257" s="512">
        <v>271.3176266245614</v>
      </c>
      <c r="J257" s="512">
        <v>4</v>
      </c>
      <c r="K257" s="513">
        <v>1085.2705064982456</v>
      </c>
    </row>
    <row r="258" spans="1:11" ht="14.4" customHeight="1" x14ac:dyDescent="0.3">
      <c r="A258" s="507" t="s">
        <v>542</v>
      </c>
      <c r="B258" s="508" t="s">
        <v>543</v>
      </c>
      <c r="C258" s="509" t="s">
        <v>554</v>
      </c>
      <c r="D258" s="510" t="s">
        <v>555</v>
      </c>
      <c r="E258" s="509" t="s">
        <v>973</v>
      </c>
      <c r="F258" s="510" t="s">
        <v>974</v>
      </c>
      <c r="G258" s="509" t="s">
        <v>1215</v>
      </c>
      <c r="H258" s="509" t="s">
        <v>1216</v>
      </c>
      <c r="I258" s="512">
        <v>2123.550048828125</v>
      </c>
      <c r="J258" s="512">
        <v>2</v>
      </c>
      <c r="K258" s="513">
        <v>4247.10009765625</v>
      </c>
    </row>
    <row r="259" spans="1:11" ht="14.4" customHeight="1" x14ac:dyDescent="0.3">
      <c r="A259" s="507" t="s">
        <v>542</v>
      </c>
      <c r="B259" s="508" t="s">
        <v>543</v>
      </c>
      <c r="C259" s="509" t="s">
        <v>554</v>
      </c>
      <c r="D259" s="510" t="s">
        <v>555</v>
      </c>
      <c r="E259" s="509" t="s">
        <v>973</v>
      </c>
      <c r="F259" s="510" t="s">
        <v>974</v>
      </c>
      <c r="G259" s="509" t="s">
        <v>1217</v>
      </c>
      <c r="H259" s="509" t="s">
        <v>1218</v>
      </c>
      <c r="I259" s="512">
        <v>1352.4000244140625</v>
      </c>
      <c r="J259" s="512">
        <v>25</v>
      </c>
      <c r="K259" s="513">
        <v>33810</v>
      </c>
    </row>
    <row r="260" spans="1:11" ht="14.4" customHeight="1" x14ac:dyDescent="0.3">
      <c r="A260" s="507" t="s">
        <v>542</v>
      </c>
      <c r="B260" s="508" t="s">
        <v>543</v>
      </c>
      <c r="C260" s="509" t="s">
        <v>554</v>
      </c>
      <c r="D260" s="510" t="s">
        <v>555</v>
      </c>
      <c r="E260" s="509" t="s">
        <v>973</v>
      </c>
      <c r="F260" s="510" t="s">
        <v>974</v>
      </c>
      <c r="G260" s="509" t="s">
        <v>1219</v>
      </c>
      <c r="H260" s="509" t="s">
        <v>1220</v>
      </c>
      <c r="I260" s="512">
        <v>1454.52001953125</v>
      </c>
      <c r="J260" s="512">
        <v>35</v>
      </c>
      <c r="K260" s="513">
        <v>50908.201171875</v>
      </c>
    </row>
    <row r="261" spans="1:11" ht="14.4" customHeight="1" x14ac:dyDescent="0.3">
      <c r="A261" s="507" t="s">
        <v>542</v>
      </c>
      <c r="B261" s="508" t="s">
        <v>543</v>
      </c>
      <c r="C261" s="509" t="s">
        <v>554</v>
      </c>
      <c r="D261" s="510" t="s">
        <v>555</v>
      </c>
      <c r="E261" s="509" t="s">
        <v>973</v>
      </c>
      <c r="F261" s="510" t="s">
        <v>974</v>
      </c>
      <c r="G261" s="509" t="s">
        <v>1221</v>
      </c>
      <c r="H261" s="509" t="s">
        <v>1222</v>
      </c>
      <c r="I261" s="512">
        <v>6877.919921875</v>
      </c>
      <c r="J261" s="512">
        <v>8</v>
      </c>
      <c r="K261" s="513">
        <v>55023.359375</v>
      </c>
    </row>
    <row r="262" spans="1:11" ht="14.4" customHeight="1" x14ac:dyDescent="0.3">
      <c r="A262" s="507" t="s">
        <v>542</v>
      </c>
      <c r="B262" s="508" t="s">
        <v>543</v>
      </c>
      <c r="C262" s="509" t="s">
        <v>554</v>
      </c>
      <c r="D262" s="510" t="s">
        <v>555</v>
      </c>
      <c r="E262" s="509" t="s">
        <v>973</v>
      </c>
      <c r="F262" s="510" t="s">
        <v>974</v>
      </c>
      <c r="G262" s="509" t="s">
        <v>1239</v>
      </c>
      <c r="H262" s="509" t="s">
        <v>1240</v>
      </c>
      <c r="I262" s="512">
        <v>1254.530029296875</v>
      </c>
      <c r="J262" s="512">
        <v>80</v>
      </c>
      <c r="K262" s="513">
        <v>100362.23828125</v>
      </c>
    </row>
    <row r="263" spans="1:11" ht="14.4" customHeight="1" x14ac:dyDescent="0.3">
      <c r="A263" s="507" t="s">
        <v>542</v>
      </c>
      <c r="B263" s="508" t="s">
        <v>543</v>
      </c>
      <c r="C263" s="509" t="s">
        <v>554</v>
      </c>
      <c r="D263" s="510" t="s">
        <v>555</v>
      </c>
      <c r="E263" s="509" t="s">
        <v>973</v>
      </c>
      <c r="F263" s="510" t="s">
        <v>974</v>
      </c>
      <c r="G263" s="509" t="s">
        <v>1241</v>
      </c>
      <c r="H263" s="509" t="s">
        <v>1242</v>
      </c>
      <c r="I263" s="512">
        <v>1254.530029296875</v>
      </c>
      <c r="J263" s="512">
        <v>11</v>
      </c>
      <c r="K263" s="513">
        <v>13799.809814453125</v>
      </c>
    </row>
    <row r="264" spans="1:11" ht="14.4" customHeight="1" x14ac:dyDescent="0.3">
      <c r="A264" s="507" t="s">
        <v>542</v>
      </c>
      <c r="B264" s="508" t="s">
        <v>543</v>
      </c>
      <c r="C264" s="509" t="s">
        <v>554</v>
      </c>
      <c r="D264" s="510" t="s">
        <v>555</v>
      </c>
      <c r="E264" s="509" t="s">
        <v>973</v>
      </c>
      <c r="F264" s="510" t="s">
        <v>974</v>
      </c>
      <c r="G264" s="509" t="s">
        <v>1364</v>
      </c>
      <c r="H264" s="509" t="s">
        <v>1365</v>
      </c>
      <c r="I264" s="512">
        <v>0.47569999098777771</v>
      </c>
      <c r="J264" s="512">
        <v>6000</v>
      </c>
      <c r="K264" s="513">
        <v>2854</v>
      </c>
    </row>
    <row r="265" spans="1:11" ht="14.4" customHeight="1" x14ac:dyDescent="0.3">
      <c r="A265" s="507" t="s">
        <v>542</v>
      </c>
      <c r="B265" s="508" t="s">
        <v>543</v>
      </c>
      <c r="C265" s="509" t="s">
        <v>554</v>
      </c>
      <c r="D265" s="510" t="s">
        <v>555</v>
      </c>
      <c r="E265" s="509" t="s">
        <v>973</v>
      </c>
      <c r="F265" s="510" t="s">
        <v>974</v>
      </c>
      <c r="G265" s="509" t="s">
        <v>1366</v>
      </c>
      <c r="H265" s="509" t="s">
        <v>1367</v>
      </c>
      <c r="I265" s="512">
        <v>387</v>
      </c>
      <c r="J265" s="512">
        <v>1</v>
      </c>
      <c r="K265" s="513">
        <v>387</v>
      </c>
    </row>
    <row r="266" spans="1:11" ht="14.4" customHeight="1" x14ac:dyDescent="0.3">
      <c r="A266" s="507" t="s">
        <v>542</v>
      </c>
      <c r="B266" s="508" t="s">
        <v>543</v>
      </c>
      <c r="C266" s="509" t="s">
        <v>554</v>
      </c>
      <c r="D266" s="510" t="s">
        <v>555</v>
      </c>
      <c r="E266" s="509" t="s">
        <v>973</v>
      </c>
      <c r="F266" s="510" t="s">
        <v>974</v>
      </c>
      <c r="G266" s="509" t="s">
        <v>1368</v>
      </c>
      <c r="H266" s="509" t="s">
        <v>1369</v>
      </c>
      <c r="I266" s="512">
        <v>17.544820022583007</v>
      </c>
      <c r="J266" s="512">
        <v>320</v>
      </c>
      <c r="K266" s="513">
        <v>5614.3600463867187</v>
      </c>
    </row>
    <row r="267" spans="1:11" ht="14.4" customHeight="1" x14ac:dyDescent="0.3">
      <c r="A267" s="507" t="s">
        <v>542</v>
      </c>
      <c r="B267" s="508" t="s">
        <v>543</v>
      </c>
      <c r="C267" s="509" t="s">
        <v>554</v>
      </c>
      <c r="D267" s="510" t="s">
        <v>555</v>
      </c>
      <c r="E267" s="509" t="s">
        <v>973</v>
      </c>
      <c r="F267" s="510" t="s">
        <v>974</v>
      </c>
      <c r="G267" s="509" t="s">
        <v>1370</v>
      </c>
      <c r="H267" s="509" t="s">
        <v>1371</v>
      </c>
      <c r="I267" s="512">
        <v>6823.647505326705</v>
      </c>
      <c r="J267" s="512">
        <v>25</v>
      </c>
      <c r="K267" s="513">
        <v>170590.060546875</v>
      </c>
    </row>
    <row r="268" spans="1:11" ht="14.4" customHeight="1" x14ac:dyDescent="0.3">
      <c r="A268" s="507" t="s">
        <v>542</v>
      </c>
      <c r="B268" s="508" t="s">
        <v>543</v>
      </c>
      <c r="C268" s="509" t="s">
        <v>554</v>
      </c>
      <c r="D268" s="510" t="s">
        <v>555</v>
      </c>
      <c r="E268" s="509" t="s">
        <v>973</v>
      </c>
      <c r="F268" s="510" t="s">
        <v>974</v>
      </c>
      <c r="G268" s="509" t="s">
        <v>1372</v>
      </c>
      <c r="H268" s="509" t="s">
        <v>1373</v>
      </c>
      <c r="I268" s="512">
        <v>9.0749111175537109</v>
      </c>
      <c r="J268" s="512">
        <v>3250</v>
      </c>
      <c r="K268" s="513">
        <v>29493.659912109375</v>
      </c>
    </row>
    <row r="269" spans="1:11" ht="14.4" customHeight="1" x14ac:dyDescent="0.3">
      <c r="A269" s="507" t="s">
        <v>542</v>
      </c>
      <c r="B269" s="508" t="s">
        <v>543</v>
      </c>
      <c r="C269" s="509" t="s">
        <v>554</v>
      </c>
      <c r="D269" s="510" t="s">
        <v>555</v>
      </c>
      <c r="E269" s="509" t="s">
        <v>973</v>
      </c>
      <c r="F269" s="510" t="s">
        <v>974</v>
      </c>
      <c r="G269" s="509" t="s">
        <v>1374</v>
      </c>
      <c r="H269" s="509" t="s">
        <v>1375</v>
      </c>
      <c r="I269" s="512">
        <v>12.584166844685873</v>
      </c>
      <c r="J269" s="512">
        <v>340</v>
      </c>
      <c r="K269" s="513">
        <v>4278.6199951171875</v>
      </c>
    </row>
    <row r="270" spans="1:11" ht="14.4" customHeight="1" x14ac:dyDescent="0.3">
      <c r="A270" s="507" t="s">
        <v>542</v>
      </c>
      <c r="B270" s="508" t="s">
        <v>543</v>
      </c>
      <c r="C270" s="509" t="s">
        <v>554</v>
      </c>
      <c r="D270" s="510" t="s">
        <v>555</v>
      </c>
      <c r="E270" s="509" t="s">
        <v>973</v>
      </c>
      <c r="F270" s="510" t="s">
        <v>974</v>
      </c>
      <c r="G270" s="509" t="s">
        <v>1376</v>
      </c>
      <c r="H270" s="509" t="s">
        <v>1377</v>
      </c>
      <c r="I270" s="512">
        <v>10.889888869391548</v>
      </c>
      <c r="J270" s="512">
        <v>2200</v>
      </c>
      <c r="K270" s="513">
        <v>23957.810302734375</v>
      </c>
    </row>
    <row r="271" spans="1:11" ht="14.4" customHeight="1" x14ac:dyDescent="0.3">
      <c r="A271" s="507" t="s">
        <v>542</v>
      </c>
      <c r="B271" s="508" t="s">
        <v>543</v>
      </c>
      <c r="C271" s="509" t="s">
        <v>554</v>
      </c>
      <c r="D271" s="510" t="s">
        <v>555</v>
      </c>
      <c r="E271" s="509" t="s">
        <v>1259</v>
      </c>
      <c r="F271" s="510" t="s">
        <v>1260</v>
      </c>
      <c r="G271" s="509" t="s">
        <v>1267</v>
      </c>
      <c r="H271" s="509" t="s">
        <v>1268</v>
      </c>
      <c r="I271" s="512">
        <v>0.33000001311302185</v>
      </c>
      <c r="J271" s="512">
        <v>2000</v>
      </c>
      <c r="K271" s="513">
        <v>653.4000244140625</v>
      </c>
    </row>
    <row r="272" spans="1:11" ht="14.4" customHeight="1" x14ac:dyDescent="0.3">
      <c r="A272" s="507" t="s">
        <v>542</v>
      </c>
      <c r="B272" s="508" t="s">
        <v>543</v>
      </c>
      <c r="C272" s="509" t="s">
        <v>554</v>
      </c>
      <c r="D272" s="510" t="s">
        <v>555</v>
      </c>
      <c r="E272" s="509" t="s">
        <v>1259</v>
      </c>
      <c r="F272" s="510" t="s">
        <v>1260</v>
      </c>
      <c r="G272" s="509" t="s">
        <v>1269</v>
      </c>
      <c r="H272" s="509" t="s">
        <v>1270</v>
      </c>
      <c r="I272" s="512">
        <v>0.27000001072883606</v>
      </c>
      <c r="J272" s="512">
        <v>5000</v>
      </c>
      <c r="K272" s="513">
        <v>1331</v>
      </c>
    </row>
    <row r="273" spans="1:11" ht="14.4" customHeight="1" x14ac:dyDescent="0.3">
      <c r="A273" s="507" t="s">
        <v>542</v>
      </c>
      <c r="B273" s="508" t="s">
        <v>543</v>
      </c>
      <c r="C273" s="509" t="s">
        <v>554</v>
      </c>
      <c r="D273" s="510" t="s">
        <v>555</v>
      </c>
      <c r="E273" s="509" t="s">
        <v>1259</v>
      </c>
      <c r="F273" s="510" t="s">
        <v>1260</v>
      </c>
      <c r="G273" s="509" t="s">
        <v>1378</v>
      </c>
      <c r="H273" s="509" t="s">
        <v>1379</v>
      </c>
      <c r="I273" s="512">
        <v>10.760000228881836</v>
      </c>
      <c r="J273" s="512">
        <v>1200</v>
      </c>
      <c r="K273" s="513">
        <v>12908.2802734375</v>
      </c>
    </row>
    <row r="274" spans="1:11" ht="14.4" customHeight="1" x14ac:dyDescent="0.3">
      <c r="A274" s="507" t="s">
        <v>542</v>
      </c>
      <c r="B274" s="508" t="s">
        <v>543</v>
      </c>
      <c r="C274" s="509" t="s">
        <v>554</v>
      </c>
      <c r="D274" s="510" t="s">
        <v>555</v>
      </c>
      <c r="E274" s="509" t="s">
        <v>1259</v>
      </c>
      <c r="F274" s="510" t="s">
        <v>1260</v>
      </c>
      <c r="G274" s="509" t="s">
        <v>1378</v>
      </c>
      <c r="H274" s="509" t="s">
        <v>1380</v>
      </c>
      <c r="I274" s="512">
        <v>10.760000228881836</v>
      </c>
      <c r="J274" s="512">
        <v>6600</v>
      </c>
      <c r="K274" s="513">
        <v>70995.5400390625</v>
      </c>
    </row>
    <row r="275" spans="1:11" ht="14.4" customHeight="1" x14ac:dyDescent="0.3">
      <c r="A275" s="507" t="s">
        <v>542</v>
      </c>
      <c r="B275" s="508" t="s">
        <v>543</v>
      </c>
      <c r="C275" s="509" t="s">
        <v>554</v>
      </c>
      <c r="D275" s="510" t="s">
        <v>555</v>
      </c>
      <c r="E275" s="509" t="s">
        <v>1259</v>
      </c>
      <c r="F275" s="510" t="s">
        <v>1260</v>
      </c>
      <c r="G275" s="509" t="s">
        <v>1273</v>
      </c>
      <c r="H275" s="509" t="s">
        <v>1274</v>
      </c>
      <c r="I275" s="512">
        <v>1.2699999809265137</v>
      </c>
      <c r="J275" s="512">
        <v>204000</v>
      </c>
      <c r="K275" s="513">
        <v>258615.400390625</v>
      </c>
    </row>
    <row r="276" spans="1:11" ht="14.4" customHeight="1" x14ac:dyDescent="0.3">
      <c r="A276" s="507" t="s">
        <v>542</v>
      </c>
      <c r="B276" s="508" t="s">
        <v>543</v>
      </c>
      <c r="C276" s="509" t="s">
        <v>554</v>
      </c>
      <c r="D276" s="510" t="s">
        <v>555</v>
      </c>
      <c r="E276" s="509" t="s">
        <v>1259</v>
      </c>
      <c r="F276" s="510" t="s">
        <v>1260</v>
      </c>
      <c r="G276" s="509" t="s">
        <v>1381</v>
      </c>
      <c r="H276" s="509" t="s">
        <v>1382</v>
      </c>
      <c r="I276" s="512">
        <v>2.5299999713897705</v>
      </c>
      <c r="J276" s="512">
        <v>1000</v>
      </c>
      <c r="K276" s="513">
        <v>2534.949951171875</v>
      </c>
    </row>
    <row r="277" spans="1:11" ht="14.4" customHeight="1" x14ac:dyDescent="0.3">
      <c r="A277" s="507" t="s">
        <v>542</v>
      </c>
      <c r="B277" s="508" t="s">
        <v>543</v>
      </c>
      <c r="C277" s="509" t="s">
        <v>554</v>
      </c>
      <c r="D277" s="510" t="s">
        <v>555</v>
      </c>
      <c r="E277" s="509" t="s">
        <v>1259</v>
      </c>
      <c r="F277" s="510" t="s">
        <v>1260</v>
      </c>
      <c r="G277" s="509" t="s">
        <v>1383</v>
      </c>
      <c r="H277" s="509" t="s">
        <v>1384</v>
      </c>
      <c r="I277" s="512">
        <v>6.0399999618530273</v>
      </c>
      <c r="J277" s="512">
        <v>50</v>
      </c>
      <c r="K277" s="513">
        <v>301.89999389648437</v>
      </c>
    </row>
    <row r="278" spans="1:11" ht="14.4" customHeight="1" x14ac:dyDescent="0.3">
      <c r="A278" s="507" t="s">
        <v>542</v>
      </c>
      <c r="B278" s="508" t="s">
        <v>543</v>
      </c>
      <c r="C278" s="509" t="s">
        <v>554</v>
      </c>
      <c r="D278" s="510" t="s">
        <v>555</v>
      </c>
      <c r="E278" s="509" t="s">
        <v>1259</v>
      </c>
      <c r="F278" s="510" t="s">
        <v>1260</v>
      </c>
      <c r="G278" s="509" t="s">
        <v>1385</v>
      </c>
      <c r="H278" s="509" t="s">
        <v>1386</v>
      </c>
      <c r="I278" s="512">
        <v>3.380000114440918</v>
      </c>
      <c r="J278" s="512">
        <v>25000</v>
      </c>
      <c r="K278" s="513">
        <v>84490</v>
      </c>
    </row>
    <row r="279" spans="1:11" ht="14.4" customHeight="1" x14ac:dyDescent="0.3">
      <c r="A279" s="507" t="s">
        <v>542</v>
      </c>
      <c r="B279" s="508" t="s">
        <v>543</v>
      </c>
      <c r="C279" s="509" t="s">
        <v>554</v>
      </c>
      <c r="D279" s="510" t="s">
        <v>555</v>
      </c>
      <c r="E279" s="509" t="s">
        <v>1275</v>
      </c>
      <c r="F279" s="510" t="s">
        <v>1276</v>
      </c>
      <c r="G279" s="509" t="s">
        <v>1387</v>
      </c>
      <c r="H279" s="509" t="s">
        <v>1388</v>
      </c>
      <c r="I279" s="512">
        <v>0.30000001192092896</v>
      </c>
      <c r="J279" s="512">
        <v>100</v>
      </c>
      <c r="K279" s="513">
        <v>30</v>
      </c>
    </row>
    <row r="280" spans="1:11" ht="14.4" customHeight="1" x14ac:dyDescent="0.3">
      <c r="A280" s="507" t="s">
        <v>542</v>
      </c>
      <c r="B280" s="508" t="s">
        <v>543</v>
      </c>
      <c r="C280" s="509" t="s">
        <v>554</v>
      </c>
      <c r="D280" s="510" t="s">
        <v>555</v>
      </c>
      <c r="E280" s="509" t="s">
        <v>1275</v>
      </c>
      <c r="F280" s="510" t="s">
        <v>1276</v>
      </c>
      <c r="G280" s="509" t="s">
        <v>1389</v>
      </c>
      <c r="H280" s="509" t="s">
        <v>1390</v>
      </c>
      <c r="I280" s="512">
        <v>139.17999267578125</v>
      </c>
      <c r="J280" s="512">
        <v>2</v>
      </c>
      <c r="K280" s="513">
        <v>278.3599853515625</v>
      </c>
    </row>
    <row r="281" spans="1:11" ht="14.4" customHeight="1" x14ac:dyDescent="0.3">
      <c r="A281" s="507" t="s">
        <v>542</v>
      </c>
      <c r="B281" s="508" t="s">
        <v>543</v>
      </c>
      <c r="C281" s="509" t="s">
        <v>554</v>
      </c>
      <c r="D281" s="510" t="s">
        <v>555</v>
      </c>
      <c r="E281" s="509" t="s">
        <v>1275</v>
      </c>
      <c r="F281" s="510" t="s">
        <v>1276</v>
      </c>
      <c r="G281" s="509" t="s">
        <v>1277</v>
      </c>
      <c r="H281" s="509" t="s">
        <v>1278</v>
      </c>
      <c r="I281" s="512">
        <v>13.020000457763672</v>
      </c>
      <c r="J281" s="512">
        <v>3</v>
      </c>
      <c r="K281" s="513">
        <v>39.060001373291016</v>
      </c>
    </row>
    <row r="282" spans="1:11" ht="14.4" customHeight="1" x14ac:dyDescent="0.3">
      <c r="A282" s="507" t="s">
        <v>542</v>
      </c>
      <c r="B282" s="508" t="s">
        <v>543</v>
      </c>
      <c r="C282" s="509" t="s">
        <v>554</v>
      </c>
      <c r="D282" s="510" t="s">
        <v>555</v>
      </c>
      <c r="E282" s="509" t="s">
        <v>1275</v>
      </c>
      <c r="F282" s="510" t="s">
        <v>1276</v>
      </c>
      <c r="G282" s="509" t="s">
        <v>1391</v>
      </c>
      <c r="H282" s="509" t="s">
        <v>1392</v>
      </c>
      <c r="I282" s="512">
        <v>15.020000457763672</v>
      </c>
      <c r="J282" s="512">
        <v>30</v>
      </c>
      <c r="K282" s="513">
        <v>450.59999084472656</v>
      </c>
    </row>
    <row r="283" spans="1:11" ht="14.4" customHeight="1" x14ac:dyDescent="0.3">
      <c r="A283" s="507" t="s">
        <v>542</v>
      </c>
      <c r="B283" s="508" t="s">
        <v>543</v>
      </c>
      <c r="C283" s="509" t="s">
        <v>554</v>
      </c>
      <c r="D283" s="510" t="s">
        <v>555</v>
      </c>
      <c r="E283" s="509" t="s">
        <v>1275</v>
      </c>
      <c r="F283" s="510" t="s">
        <v>1276</v>
      </c>
      <c r="G283" s="509" t="s">
        <v>1393</v>
      </c>
      <c r="H283" s="509" t="s">
        <v>1394</v>
      </c>
      <c r="I283" s="512">
        <v>98.373333401150177</v>
      </c>
      <c r="J283" s="512">
        <v>95</v>
      </c>
      <c r="K283" s="513">
        <v>9345.8369598388672</v>
      </c>
    </row>
    <row r="284" spans="1:11" ht="14.4" customHeight="1" x14ac:dyDescent="0.3">
      <c r="A284" s="507" t="s">
        <v>542</v>
      </c>
      <c r="B284" s="508" t="s">
        <v>543</v>
      </c>
      <c r="C284" s="509" t="s">
        <v>554</v>
      </c>
      <c r="D284" s="510" t="s">
        <v>555</v>
      </c>
      <c r="E284" s="509" t="s">
        <v>1275</v>
      </c>
      <c r="F284" s="510" t="s">
        <v>1276</v>
      </c>
      <c r="G284" s="509" t="s">
        <v>1395</v>
      </c>
      <c r="H284" s="509" t="s">
        <v>1396</v>
      </c>
      <c r="I284" s="512">
        <v>4.3000001907348633</v>
      </c>
      <c r="J284" s="512">
        <v>681</v>
      </c>
      <c r="K284" s="513">
        <v>2928.3000183105469</v>
      </c>
    </row>
    <row r="285" spans="1:11" ht="14.4" customHeight="1" x14ac:dyDescent="0.3">
      <c r="A285" s="507" t="s">
        <v>542</v>
      </c>
      <c r="B285" s="508" t="s">
        <v>543</v>
      </c>
      <c r="C285" s="509" t="s">
        <v>554</v>
      </c>
      <c r="D285" s="510" t="s">
        <v>555</v>
      </c>
      <c r="E285" s="509" t="s">
        <v>1275</v>
      </c>
      <c r="F285" s="510" t="s">
        <v>1276</v>
      </c>
      <c r="G285" s="509" t="s">
        <v>1397</v>
      </c>
      <c r="H285" s="509" t="s">
        <v>1398</v>
      </c>
      <c r="I285" s="512">
        <v>8.5766665140787754</v>
      </c>
      <c r="J285" s="512">
        <v>48</v>
      </c>
      <c r="K285" s="513">
        <v>411.59999084472656</v>
      </c>
    </row>
    <row r="286" spans="1:11" ht="14.4" customHeight="1" x14ac:dyDescent="0.3">
      <c r="A286" s="507" t="s">
        <v>542</v>
      </c>
      <c r="B286" s="508" t="s">
        <v>543</v>
      </c>
      <c r="C286" s="509" t="s">
        <v>554</v>
      </c>
      <c r="D286" s="510" t="s">
        <v>555</v>
      </c>
      <c r="E286" s="509" t="s">
        <v>1275</v>
      </c>
      <c r="F286" s="510" t="s">
        <v>1276</v>
      </c>
      <c r="G286" s="509" t="s">
        <v>1399</v>
      </c>
      <c r="H286" s="509" t="s">
        <v>1400</v>
      </c>
      <c r="I286" s="512">
        <v>3.2599999904632568</v>
      </c>
      <c r="J286" s="512">
        <v>120</v>
      </c>
      <c r="K286" s="513">
        <v>391.20001220703125</v>
      </c>
    </row>
    <row r="287" spans="1:11" ht="14.4" customHeight="1" x14ac:dyDescent="0.3">
      <c r="A287" s="507" t="s">
        <v>542</v>
      </c>
      <c r="B287" s="508" t="s">
        <v>543</v>
      </c>
      <c r="C287" s="509" t="s">
        <v>554</v>
      </c>
      <c r="D287" s="510" t="s">
        <v>555</v>
      </c>
      <c r="E287" s="509" t="s">
        <v>1275</v>
      </c>
      <c r="F287" s="510" t="s">
        <v>1276</v>
      </c>
      <c r="G287" s="509" t="s">
        <v>1401</v>
      </c>
      <c r="H287" s="509" t="s">
        <v>1402</v>
      </c>
      <c r="I287" s="512">
        <v>42.441577911376953</v>
      </c>
      <c r="J287" s="512">
        <v>4358</v>
      </c>
      <c r="K287" s="513">
        <v>184968.80032348633</v>
      </c>
    </row>
    <row r="288" spans="1:11" ht="14.4" customHeight="1" x14ac:dyDescent="0.3">
      <c r="A288" s="507" t="s">
        <v>542</v>
      </c>
      <c r="B288" s="508" t="s">
        <v>543</v>
      </c>
      <c r="C288" s="509" t="s">
        <v>554</v>
      </c>
      <c r="D288" s="510" t="s">
        <v>555</v>
      </c>
      <c r="E288" s="509" t="s">
        <v>1275</v>
      </c>
      <c r="F288" s="510" t="s">
        <v>1276</v>
      </c>
      <c r="G288" s="509" t="s">
        <v>1279</v>
      </c>
      <c r="H288" s="509" t="s">
        <v>1280</v>
      </c>
      <c r="I288" s="512">
        <v>2.6966667175292969</v>
      </c>
      <c r="J288" s="512">
        <v>27</v>
      </c>
      <c r="K288" s="513">
        <v>73.35999870300293</v>
      </c>
    </row>
    <row r="289" spans="1:11" ht="14.4" customHeight="1" x14ac:dyDescent="0.3">
      <c r="A289" s="507" t="s">
        <v>542</v>
      </c>
      <c r="B289" s="508" t="s">
        <v>543</v>
      </c>
      <c r="C289" s="509" t="s">
        <v>554</v>
      </c>
      <c r="D289" s="510" t="s">
        <v>555</v>
      </c>
      <c r="E289" s="509" t="s">
        <v>1275</v>
      </c>
      <c r="F289" s="510" t="s">
        <v>1276</v>
      </c>
      <c r="G289" s="509" t="s">
        <v>1403</v>
      </c>
      <c r="H289" s="509" t="s">
        <v>1404</v>
      </c>
      <c r="I289" s="512">
        <v>0.43333332240581512</v>
      </c>
      <c r="J289" s="512">
        <v>28000</v>
      </c>
      <c r="K289" s="513">
        <v>12240</v>
      </c>
    </row>
    <row r="290" spans="1:11" ht="14.4" customHeight="1" x14ac:dyDescent="0.3">
      <c r="A290" s="507" t="s">
        <v>542</v>
      </c>
      <c r="B290" s="508" t="s">
        <v>543</v>
      </c>
      <c r="C290" s="509" t="s">
        <v>554</v>
      </c>
      <c r="D290" s="510" t="s">
        <v>555</v>
      </c>
      <c r="E290" s="509" t="s">
        <v>1275</v>
      </c>
      <c r="F290" s="510" t="s">
        <v>1276</v>
      </c>
      <c r="G290" s="509" t="s">
        <v>1405</v>
      </c>
      <c r="H290" s="509" t="s">
        <v>1406</v>
      </c>
      <c r="I290" s="512">
        <v>1.17090904712677</v>
      </c>
      <c r="J290" s="512">
        <v>34500</v>
      </c>
      <c r="K290" s="513">
        <v>40459.5</v>
      </c>
    </row>
    <row r="291" spans="1:11" ht="14.4" customHeight="1" x14ac:dyDescent="0.3">
      <c r="A291" s="507" t="s">
        <v>542</v>
      </c>
      <c r="B291" s="508" t="s">
        <v>543</v>
      </c>
      <c r="C291" s="509" t="s">
        <v>554</v>
      </c>
      <c r="D291" s="510" t="s">
        <v>555</v>
      </c>
      <c r="E291" s="509" t="s">
        <v>1275</v>
      </c>
      <c r="F291" s="510" t="s">
        <v>1276</v>
      </c>
      <c r="G291" s="509" t="s">
        <v>1281</v>
      </c>
      <c r="H291" s="509" t="s">
        <v>1282</v>
      </c>
      <c r="I291" s="512">
        <v>28.733999633789061</v>
      </c>
      <c r="J291" s="512">
        <v>30</v>
      </c>
      <c r="K291" s="513">
        <v>862.02997589111328</v>
      </c>
    </row>
    <row r="292" spans="1:11" ht="14.4" customHeight="1" x14ac:dyDescent="0.3">
      <c r="A292" s="507" t="s">
        <v>542</v>
      </c>
      <c r="B292" s="508" t="s">
        <v>543</v>
      </c>
      <c r="C292" s="509" t="s">
        <v>554</v>
      </c>
      <c r="D292" s="510" t="s">
        <v>555</v>
      </c>
      <c r="E292" s="509" t="s">
        <v>1283</v>
      </c>
      <c r="F292" s="510" t="s">
        <v>1284</v>
      </c>
      <c r="G292" s="509" t="s">
        <v>1287</v>
      </c>
      <c r="H292" s="509" t="s">
        <v>1288</v>
      </c>
      <c r="I292" s="512">
        <v>748.989990234375</v>
      </c>
      <c r="J292" s="512">
        <v>10</v>
      </c>
      <c r="K292" s="513">
        <v>7489.900146484375</v>
      </c>
    </row>
    <row r="293" spans="1:11" ht="14.4" customHeight="1" x14ac:dyDescent="0.3">
      <c r="A293" s="507" t="s">
        <v>542</v>
      </c>
      <c r="B293" s="508" t="s">
        <v>543</v>
      </c>
      <c r="C293" s="509" t="s">
        <v>554</v>
      </c>
      <c r="D293" s="510" t="s">
        <v>555</v>
      </c>
      <c r="E293" s="509" t="s">
        <v>1283</v>
      </c>
      <c r="F293" s="510" t="s">
        <v>1284</v>
      </c>
      <c r="G293" s="509" t="s">
        <v>1407</v>
      </c>
      <c r="H293" s="509" t="s">
        <v>1408</v>
      </c>
      <c r="I293" s="512">
        <v>1.0909090665253725E-2</v>
      </c>
      <c r="J293" s="512">
        <v>27600</v>
      </c>
      <c r="K293" s="513">
        <v>300</v>
      </c>
    </row>
    <row r="294" spans="1:11" ht="14.4" customHeight="1" x14ac:dyDescent="0.3">
      <c r="A294" s="507" t="s">
        <v>542</v>
      </c>
      <c r="B294" s="508" t="s">
        <v>543</v>
      </c>
      <c r="C294" s="509" t="s">
        <v>554</v>
      </c>
      <c r="D294" s="510" t="s">
        <v>555</v>
      </c>
      <c r="E294" s="509" t="s">
        <v>1283</v>
      </c>
      <c r="F294" s="510" t="s">
        <v>1284</v>
      </c>
      <c r="G294" s="509" t="s">
        <v>1409</v>
      </c>
      <c r="H294" s="509" t="s">
        <v>1410</v>
      </c>
      <c r="I294" s="512">
        <v>33.880001068115234</v>
      </c>
      <c r="J294" s="512">
        <v>4</v>
      </c>
      <c r="K294" s="513">
        <v>135.52000427246094</v>
      </c>
    </row>
    <row r="295" spans="1:11" ht="14.4" customHeight="1" x14ac:dyDescent="0.3">
      <c r="A295" s="507" t="s">
        <v>542</v>
      </c>
      <c r="B295" s="508" t="s">
        <v>543</v>
      </c>
      <c r="C295" s="509" t="s">
        <v>554</v>
      </c>
      <c r="D295" s="510" t="s">
        <v>555</v>
      </c>
      <c r="E295" s="509" t="s">
        <v>1283</v>
      </c>
      <c r="F295" s="510" t="s">
        <v>1284</v>
      </c>
      <c r="G295" s="509" t="s">
        <v>1411</v>
      </c>
      <c r="H295" s="509" t="s">
        <v>1412</v>
      </c>
      <c r="I295" s="512">
        <v>1329.27001953125</v>
      </c>
      <c r="J295" s="512">
        <v>1</v>
      </c>
      <c r="K295" s="513">
        <v>1329.27001953125</v>
      </c>
    </row>
    <row r="296" spans="1:11" ht="14.4" customHeight="1" x14ac:dyDescent="0.3">
      <c r="A296" s="507" t="s">
        <v>542</v>
      </c>
      <c r="B296" s="508" t="s">
        <v>543</v>
      </c>
      <c r="C296" s="509" t="s">
        <v>554</v>
      </c>
      <c r="D296" s="510" t="s">
        <v>555</v>
      </c>
      <c r="E296" s="509" t="s">
        <v>1283</v>
      </c>
      <c r="F296" s="510" t="s">
        <v>1284</v>
      </c>
      <c r="G296" s="509" t="s">
        <v>1413</v>
      </c>
      <c r="H296" s="509" t="s">
        <v>1414</v>
      </c>
      <c r="I296" s="512">
        <v>444.67500305175781</v>
      </c>
      <c r="J296" s="512">
        <v>4</v>
      </c>
      <c r="K296" s="513">
        <v>1778.7000122070312</v>
      </c>
    </row>
    <row r="297" spans="1:11" ht="14.4" customHeight="1" x14ac:dyDescent="0.3">
      <c r="A297" s="507" t="s">
        <v>542</v>
      </c>
      <c r="B297" s="508" t="s">
        <v>543</v>
      </c>
      <c r="C297" s="509" t="s">
        <v>554</v>
      </c>
      <c r="D297" s="510" t="s">
        <v>555</v>
      </c>
      <c r="E297" s="509" t="s">
        <v>1283</v>
      </c>
      <c r="F297" s="510" t="s">
        <v>1284</v>
      </c>
      <c r="G297" s="509" t="s">
        <v>1415</v>
      </c>
      <c r="H297" s="509" t="s">
        <v>1416</v>
      </c>
      <c r="I297" s="512">
        <v>0.25499999523162842</v>
      </c>
      <c r="J297" s="512">
        <v>4000</v>
      </c>
      <c r="K297" s="513">
        <v>1011.2000122070312</v>
      </c>
    </row>
    <row r="298" spans="1:11" ht="14.4" customHeight="1" x14ac:dyDescent="0.3">
      <c r="A298" s="507" t="s">
        <v>542</v>
      </c>
      <c r="B298" s="508" t="s">
        <v>543</v>
      </c>
      <c r="C298" s="509" t="s">
        <v>554</v>
      </c>
      <c r="D298" s="510" t="s">
        <v>555</v>
      </c>
      <c r="E298" s="509" t="s">
        <v>1283</v>
      </c>
      <c r="F298" s="510" t="s">
        <v>1284</v>
      </c>
      <c r="G298" s="509" t="s">
        <v>1417</v>
      </c>
      <c r="H298" s="509" t="s">
        <v>1418</v>
      </c>
      <c r="I298" s="512">
        <v>565.84002685546875</v>
      </c>
      <c r="J298" s="512">
        <v>2</v>
      </c>
      <c r="K298" s="513">
        <v>1131.6800537109375</v>
      </c>
    </row>
    <row r="299" spans="1:11" ht="14.4" customHeight="1" x14ac:dyDescent="0.3">
      <c r="A299" s="507" t="s">
        <v>542</v>
      </c>
      <c r="B299" s="508" t="s">
        <v>543</v>
      </c>
      <c r="C299" s="509" t="s">
        <v>554</v>
      </c>
      <c r="D299" s="510" t="s">
        <v>555</v>
      </c>
      <c r="E299" s="509" t="s">
        <v>1283</v>
      </c>
      <c r="F299" s="510" t="s">
        <v>1284</v>
      </c>
      <c r="G299" s="509" t="s">
        <v>1419</v>
      </c>
      <c r="H299" s="509" t="s">
        <v>1420</v>
      </c>
      <c r="I299" s="512">
        <v>25.530000686645508</v>
      </c>
      <c r="J299" s="512">
        <v>890</v>
      </c>
      <c r="K299" s="513">
        <v>22721.7001953125</v>
      </c>
    </row>
    <row r="300" spans="1:11" ht="14.4" customHeight="1" x14ac:dyDescent="0.3">
      <c r="A300" s="507" t="s">
        <v>542</v>
      </c>
      <c r="B300" s="508" t="s">
        <v>543</v>
      </c>
      <c r="C300" s="509" t="s">
        <v>554</v>
      </c>
      <c r="D300" s="510" t="s">
        <v>555</v>
      </c>
      <c r="E300" s="509" t="s">
        <v>1283</v>
      </c>
      <c r="F300" s="510" t="s">
        <v>1284</v>
      </c>
      <c r="G300" s="509" t="s">
        <v>1293</v>
      </c>
      <c r="H300" s="509" t="s">
        <v>1294</v>
      </c>
      <c r="I300" s="512">
        <v>0.62000000476837158</v>
      </c>
      <c r="J300" s="512">
        <v>10000</v>
      </c>
      <c r="K300" s="513">
        <v>6200</v>
      </c>
    </row>
    <row r="301" spans="1:11" ht="14.4" customHeight="1" x14ac:dyDescent="0.3">
      <c r="A301" s="507" t="s">
        <v>542</v>
      </c>
      <c r="B301" s="508" t="s">
        <v>543</v>
      </c>
      <c r="C301" s="509" t="s">
        <v>554</v>
      </c>
      <c r="D301" s="510" t="s">
        <v>555</v>
      </c>
      <c r="E301" s="509" t="s">
        <v>1283</v>
      </c>
      <c r="F301" s="510" t="s">
        <v>1284</v>
      </c>
      <c r="G301" s="509" t="s">
        <v>1421</v>
      </c>
      <c r="H301" s="509" t="s">
        <v>1422</v>
      </c>
      <c r="I301" s="512">
        <v>3.7899999618530273</v>
      </c>
      <c r="J301" s="512">
        <v>400</v>
      </c>
      <c r="K301" s="513">
        <v>1514.9200439453125</v>
      </c>
    </row>
    <row r="302" spans="1:11" ht="14.4" customHeight="1" x14ac:dyDescent="0.3">
      <c r="A302" s="507" t="s">
        <v>542</v>
      </c>
      <c r="B302" s="508" t="s">
        <v>543</v>
      </c>
      <c r="C302" s="509" t="s">
        <v>554</v>
      </c>
      <c r="D302" s="510" t="s">
        <v>555</v>
      </c>
      <c r="E302" s="509" t="s">
        <v>1283</v>
      </c>
      <c r="F302" s="510" t="s">
        <v>1284</v>
      </c>
      <c r="G302" s="509" t="s">
        <v>1295</v>
      </c>
      <c r="H302" s="509" t="s">
        <v>1296</v>
      </c>
      <c r="I302" s="512">
        <v>46.028332392374672</v>
      </c>
      <c r="J302" s="512">
        <v>1400</v>
      </c>
      <c r="K302" s="513">
        <v>64438.478515625</v>
      </c>
    </row>
    <row r="303" spans="1:11" ht="14.4" customHeight="1" x14ac:dyDescent="0.3">
      <c r="A303" s="507" t="s">
        <v>542</v>
      </c>
      <c r="B303" s="508" t="s">
        <v>543</v>
      </c>
      <c r="C303" s="509" t="s">
        <v>554</v>
      </c>
      <c r="D303" s="510" t="s">
        <v>555</v>
      </c>
      <c r="E303" s="509" t="s">
        <v>1283</v>
      </c>
      <c r="F303" s="510" t="s">
        <v>1284</v>
      </c>
      <c r="G303" s="509" t="s">
        <v>1423</v>
      </c>
      <c r="H303" s="509" t="s">
        <v>1424</v>
      </c>
      <c r="I303" s="512">
        <v>1.0900000333786011</v>
      </c>
      <c r="J303" s="512">
        <v>100</v>
      </c>
      <c r="K303" s="513">
        <v>109</v>
      </c>
    </row>
    <row r="304" spans="1:11" ht="14.4" customHeight="1" x14ac:dyDescent="0.3">
      <c r="A304" s="507" t="s">
        <v>542</v>
      </c>
      <c r="B304" s="508" t="s">
        <v>543</v>
      </c>
      <c r="C304" s="509" t="s">
        <v>554</v>
      </c>
      <c r="D304" s="510" t="s">
        <v>555</v>
      </c>
      <c r="E304" s="509" t="s">
        <v>1283</v>
      </c>
      <c r="F304" s="510" t="s">
        <v>1284</v>
      </c>
      <c r="G304" s="509" t="s">
        <v>1425</v>
      </c>
      <c r="H304" s="509" t="s">
        <v>1426</v>
      </c>
      <c r="I304" s="512">
        <v>1.6799999475479126</v>
      </c>
      <c r="J304" s="512">
        <v>100</v>
      </c>
      <c r="K304" s="513">
        <v>168</v>
      </c>
    </row>
    <row r="305" spans="1:11" ht="14.4" customHeight="1" x14ac:dyDescent="0.3">
      <c r="A305" s="507" t="s">
        <v>542</v>
      </c>
      <c r="B305" s="508" t="s">
        <v>543</v>
      </c>
      <c r="C305" s="509" t="s">
        <v>554</v>
      </c>
      <c r="D305" s="510" t="s">
        <v>555</v>
      </c>
      <c r="E305" s="509" t="s">
        <v>1283</v>
      </c>
      <c r="F305" s="510" t="s">
        <v>1284</v>
      </c>
      <c r="G305" s="509" t="s">
        <v>1427</v>
      </c>
      <c r="H305" s="509" t="s">
        <v>1428</v>
      </c>
      <c r="I305" s="512">
        <v>0.66909092664718628</v>
      </c>
      <c r="J305" s="512">
        <v>2000</v>
      </c>
      <c r="K305" s="513">
        <v>1338</v>
      </c>
    </row>
    <row r="306" spans="1:11" ht="14.4" customHeight="1" x14ac:dyDescent="0.3">
      <c r="A306" s="507" t="s">
        <v>542</v>
      </c>
      <c r="B306" s="508" t="s">
        <v>543</v>
      </c>
      <c r="C306" s="509" t="s">
        <v>554</v>
      </c>
      <c r="D306" s="510" t="s">
        <v>555</v>
      </c>
      <c r="E306" s="509" t="s">
        <v>1283</v>
      </c>
      <c r="F306" s="510" t="s">
        <v>1284</v>
      </c>
      <c r="G306" s="509" t="s">
        <v>1429</v>
      </c>
      <c r="H306" s="509" t="s">
        <v>1430</v>
      </c>
      <c r="I306" s="512">
        <v>127.05000305175781</v>
      </c>
      <c r="J306" s="512">
        <v>8</v>
      </c>
      <c r="K306" s="513">
        <v>1016.4000244140625</v>
      </c>
    </row>
    <row r="307" spans="1:11" ht="14.4" customHeight="1" x14ac:dyDescent="0.3">
      <c r="A307" s="507" t="s">
        <v>542</v>
      </c>
      <c r="B307" s="508" t="s">
        <v>543</v>
      </c>
      <c r="C307" s="509" t="s">
        <v>554</v>
      </c>
      <c r="D307" s="510" t="s">
        <v>555</v>
      </c>
      <c r="E307" s="509" t="s">
        <v>1283</v>
      </c>
      <c r="F307" s="510" t="s">
        <v>1284</v>
      </c>
      <c r="G307" s="509" t="s">
        <v>1301</v>
      </c>
      <c r="H307" s="509" t="s">
        <v>1302</v>
      </c>
      <c r="I307" s="512">
        <v>0.31000000238418579</v>
      </c>
      <c r="J307" s="512">
        <v>3000</v>
      </c>
      <c r="K307" s="513">
        <v>935.09002685546875</v>
      </c>
    </row>
    <row r="308" spans="1:11" ht="14.4" customHeight="1" x14ac:dyDescent="0.3">
      <c r="A308" s="507" t="s">
        <v>542</v>
      </c>
      <c r="B308" s="508" t="s">
        <v>543</v>
      </c>
      <c r="C308" s="509" t="s">
        <v>554</v>
      </c>
      <c r="D308" s="510" t="s">
        <v>555</v>
      </c>
      <c r="E308" s="509" t="s">
        <v>1283</v>
      </c>
      <c r="F308" s="510" t="s">
        <v>1284</v>
      </c>
      <c r="G308" s="509" t="s">
        <v>1431</v>
      </c>
      <c r="H308" s="509" t="s">
        <v>1432</v>
      </c>
      <c r="I308" s="512">
        <v>1.9840000152587891</v>
      </c>
      <c r="J308" s="512">
        <v>13200</v>
      </c>
      <c r="K308" s="513">
        <v>26196</v>
      </c>
    </row>
    <row r="309" spans="1:11" ht="14.4" customHeight="1" x14ac:dyDescent="0.3">
      <c r="A309" s="507" t="s">
        <v>542</v>
      </c>
      <c r="B309" s="508" t="s">
        <v>543</v>
      </c>
      <c r="C309" s="509" t="s">
        <v>554</v>
      </c>
      <c r="D309" s="510" t="s">
        <v>555</v>
      </c>
      <c r="E309" s="509" t="s">
        <v>1283</v>
      </c>
      <c r="F309" s="510" t="s">
        <v>1284</v>
      </c>
      <c r="G309" s="509" t="s">
        <v>1304</v>
      </c>
      <c r="H309" s="509" t="s">
        <v>1305</v>
      </c>
      <c r="I309" s="512">
        <v>0.62999999523162842</v>
      </c>
      <c r="J309" s="512">
        <v>8000</v>
      </c>
      <c r="K309" s="513">
        <v>5033.60009765625</v>
      </c>
    </row>
    <row r="310" spans="1:11" ht="14.4" customHeight="1" x14ac:dyDescent="0.3">
      <c r="A310" s="507" t="s">
        <v>542</v>
      </c>
      <c r="B310" s="508" t="s">
        <v>543</v>
      </c>
      <c r="C310" s="509" t="s">
        <v>554</v>
      </c>
      <c r="D310" s="510" t="s">
        <v>555</v>
      </c>
      <c r="E310" s="509" t="s">
        <v>1283</v>
      </c>
      <c r="F310" s="510" t="s">
        <v>1284</v>
      </c>
      <c r="G310" s="509" t="s">
        <v>1306</v>
      </c>
      <c r="H310" s="509" t="s">
        <v>1307</v>
      </c>
      <c r="I310" s="512">
        <v>0.51999998092651367</v>
      </c>
      <c r="J310" s="512">
        <v>4000</v>
      </c>
      <c r="K310" s="513">
        <v>2081.199951171875</v>
      </c>
    </row>
    <row r="311" spans="1:11" ht="14.4" customHeight="1" x14ac:dyDescent="0.3">
      <c r="A311" s="507" t="s">
        <v>542</v>
      </c>
      <c r="B311" s="508" t="s">
        <v>543</v>
      </c>
      <c r="C311" s="509" t="s">
        <v>554</v>
      </c>
      <c r="D311" s="510" t="s">
        <v>555</v>
      </c>
      <c r="E311" s="509" t="s">
        <v>1283</v>
      </c>
      <c r="F311" s="510" t="s">
        <v>1284</v>
      </c>
      <c r="G311" s="509" t="s">
        <v>1433</v>
      </c>
      <c r="H311" s="509" t="s">
        <v>1434</v>
      </c>
      <c r="I311" s="512">
        <v>2.0442856720515659</v>
      </c>
      <c r="J311" s="512">
        <v>85200</v>
      </c>
      <c r="K311" s="513">
        <v>174110.89990234375</v>
      </c>
    </row>
    <row r="312" spans="1:11" ht="14.4" customHeight="1" x14ac:dyDescent="0.3">
      <c r="A312" s="507" t="s">
        <v>542</v>
      </c>
      <c r="B312" s="508" t="s">
        <v>543</v>
      </c>
      <c r="C312" s="509" t="s">
        <v>554</v>
      </c>
      <c r="D312" s="510" t="s">
        <v>555</v>
      </c>
      <c r="E312" s="509" t="s">
        <v>1283</v>
      </c>
      <c r="F312" s="510" t="s">
        <v>1284</v>
      </c>
      <c r="G312" s="509" t="s">
        <v>1435</v>
      </c>
      <c r="H312" s="509" t="s">
        <v>1436</v>
      </c>
      <c r="I312" s="512">
        <v>1.9299999475479126</v>
      </c>
      <c r="J312" s="512">
        <v>0</v>
      </c>
      <c r="K312" s="513">
        <v>0</v>
      </c>
    </row>
    <row r="313" spans="1:11" ht="14.4" customHeight="1" x14ac:dyDescent="0.3">
      <c r="A313" s="507" t="s">
        <v>542</v>
      </c>
      <c r="B313" s="508" t="s">
        <v>543</v>
      </c>
      <c r="C313" s="509" t="s">
        <v>554</v>
      </c>
      <c r="D313" s="510" t="s">
        <v>555</v>
      </c>
      <c r="E313" s="509" t="s">
        <v>1283</v>
      </c>
      <c r="F313" s="510" t="s">
        <v>1284</v>
      </c>
      <c r="G313" s="509" t="s">
        <v>1437</v>
      </c>
      <c r="H313" s="509" t="s">
        <v>1438</v>
      </c>
      <c r="I313" s="512">
        <v>2.6975000500679016</v>
      </c>
      <c r="J313" s="512">
        <v>4800</v>
      </c>
      <c r="K313" s="513">
        <v>12948</v>
      </c>
    </row>
    <row r="314" spans="1:11" ht="14.4" customHeight="1" x14ac:dyDescent="0.3">
      <c r="A314" s="507" t="s">
        <v>542</v>
      </c>
      <c r="B314" s="508" t="s">
        <v>543</v>
      </c>
      <c r="C314" s="509" t="s">
        <v>554</v>
      </c>
      <c r="D314" s="510" t="s">
        <v>555</v>
      </c>
      <c r="E314" s="509" t="s">
        <v>1283</v>
      </c>
      <c r="F314" s="510" t="s">
        <v>1284</v>
      </c>
      <c r="G314" s="509" t="s">
        <v>1439</v>
      </c>
      <c r="H314" s="509" t="s">
        <v>1440</v>
      </c>
      <c r="I314" s="512">
        <v>1.9299999475479126</v>
      </c>
      <c r="J314" s="512">
        <v>600</v>
      </c>
      <c r="K314" s="513">
        <v>1158</v>
      </c>
    </row>
    <row r="315" spans="1:11" ht="14.4" customHeight="1" x14ac:dyDescent="0.3">
      <c r="A315" s="507" t="s">
        <v>542</v>
      </c>
      <c r="B315" s="508" t="s">
        <v>543</v>
      </c>
      <c r="C315" s="509" t="s">
        <v>554</v>
      </c>
      <c r="D315" s="510" t="s">
        <v>555</v>
      </c>
      <c r="E315" s="509" t="s">
        <v>1283</v>
      </c>
      <c r="F315" s="510" t="s">
        <v>1284</v>
      </c>
      <c r="G315" s="509" t="s">
        <v>1441</v>
      </c>
      <c r="H315" s="509" t="s">
        <v>1442</v>
      </c>
      <c r="I315" s="512">
        <v>3.0999999046325684</v>
      </c>
      <c r="J315" s="512">
        <v>50</v>
      </c>
      <c r="K315" s="513">
        <v>155</v>
      </c>
    </row>
    <row r="316" spans="1:11" ht="14.4" customHeight="1" x14ac:dyDescent="0.3">
      <c r="A316" s="507" t="s">
        <v>542</v>
      </c>
      <c r="B316" s="508" t="s">
        <v>543</v>
      </c>
      <c r="C316" s="509" t="s">
        <v>554</v>
      </c>
      <c r="D316" s="510" t="s">
        <v>555</v>
      </c>
      <c r="E316" s="509" t="s">
        <v>1283</v>
      </c>
      <c r="F316" s="510" t="s">
        <v>1284</v>
      </c>
      <c r="G316" s="509" t="s">
        <v>1443</v>
      </c>
      <c r="H316" s="509" t="s">
        <v>1444</v>
      </c>
      <c r="I316" s="512">
        <v>1.9199999570846558</v>
      </c>
      <c r="J316" s="512">
        <v>50</v>
      </c>
      <c r="K316" s="513">
        <v>96</v>
      </c>
    </row>
    <row r="317" spans="1:11" ht="14.4" customHeight="1" x14ac:dyDescent="0.3">
      <c r="A317" s="507" t="s">
        <v>542</v>
      </c>
      <c r="B317" s="508" t="s">
        <v>543</v>
      </c>
      <c r="C317" s="509" t="s">
        <v>554</v>
      </c>
      <c r="D317" s="510" t="s">
        <v>555</v>
      </c>
      <c r="E317" s="509" t="s">
        <v>1283</v>
      </c>
      <c r="F317" s="510" t="s">
        <v>1284</v>
      </c>
      <c r="G317" s="509" t="s">
        <v>1445</v>
      </c>
      <c r="H317" s="509" t="s">
        <v>1446</v>
      </c>
      <c r="I317" s="512">
        <v>3.6099998950958252</v>
      </c>
      <c r="J317" s="512">
        <v>100</v>
      </c>
      <c r="K317" s="513">
        <v>360.57998657226562</v>
      </c>
    </row>
    <row r="318" spans="1:11" ht="14.4" customHeight="1" x14ac:dyDescent="0.3">
      <c r="A318" s="507" t="s">
        <v>542</v>
      </c>
      <c r="B318" s="508" t="s">
        <v>543</v>
      </c>
      <c r="C318" s="509" t="s">
        <v>554</v>
      </c>
      <c r="D318" s="510" t="s">
        <v>555</v>
      </c>
      <c r="E318" s="509" t="s">
        <v>1283</v>
      </c>
      <c r="F318" s="510" t="s">
        <v>1284</v>
      </c>
      <c r="G318" s="509" t="s">
        <v>1447</v>
      </c>
      <c r="H318" s="509" t="s">
        <v>1448</v>
      </c>
      <c r="I318" s="512">
        <v>1.0700000524520874</v>
      </c>
      <c r="J318" s="512">
        <v>2000</v>
      </c>
      <c r="K318" s="513">
        <v>2132.1400146484375</v>
      </c>
    </row>
    <row r="319" spans="1:11" ht="14.4" customHeight="1" x14ac:dyDescent="0.3">
      <c r="A319" s="507" t="s">
        <v>542</v>
      </c>
      <c r="B319" s="508" t="s">
        <v>543</v>
      </c>
      <c r="C319" s="509" t="s">
        <v>554</v>
      </c>
      <c r="D319" s="510" t="s">
        <v>555</v>
      </c>
      <c r="E319" s="509" t="s">
        <v>1283</v>
      </c>
      <c r="F319" s="510" t="s">
        <v>1284</v>
      </c>
      <c r="G319" s="509" t="s">
        <v>1447</v>
      </c>
      <c r="H319" s="509" t="s">
        <v>1449</v>
      </c>
      <c r="I319" s="512">
        <v>1.0700000524520874</v>
      </c>
      <c r="J319" s="512">
        <v>2000</v>
      </c>
      <c r="K319" s="513">
        <v>2132.02001953125</v>
      </c>
    </row>
    <row r="320" spans="1:11" ht="14.4" customHeight="1" x14ac:dyDescent="0.3">
      <c r="A320" s="507" t="s">
        <v>542</v>
      </c>
      <c r="B320" s="508" t="s">
        <v>543</v>
      </c>
      <c r="C320" s="509" t="s">
        <v>554</v>
      </c>
      <c r="D320" s="510" t="s">
        <v>555</v>
      </c>
      <c r="E320" s="509" t="s">
        <v>1283</v>
      </c>
      <c r="F320" s="510" t="s">
        <v>1284</v>
      </c>
      <c r="G320" s="509" t="s">
        <v>1450</v>
      </c>
      <c r="H320" s="509" t="s">
        <v>1451</v>
      </c>
      <c r="I320" s="512">
        <v>21.239999771118164</v>
      </c>
      <c r="J320" s="512">
        <v>200</v>
      </c>
      <c r="K320" s="513">
        <v>4248</v>
      </c>
    </row>
    <row r="321" spans="1:11" ht="14.4" customHeight="1" x14ac:dyDescent="0.3">
      <c r="A321" s="507" t="s">
        <v>542</v>
      </c>
      <c r="B321" s="508" t="s">
        <v>543</v>
      </c>
      <c r="C321" s="509" t="s">
        <v>554</v>
      </c>
      <c r="D321" s="510" t="s">
        <v>555</v>
      </c>
      <c r="E321" s="509" t="s">
        <v>1283</v>
      </c>
      <c r="F321" s="510" t="s">
        <v>1284</v>
      </c>
      <c r="G321" s="509" t="s">
        <v>1450</v>
      </c>
      <c r="H321" s="509" t="s">
        <v>1452</v>
      </c>
      <c r="I321" s="512">
        <v>21.234999656677246</v>
      </c>
      <c r="J321" s="512">
        <v>500</v>
      </c>
      <c r="K321" s="513">
        <v>10618.919921875</v>
      </c>
    </row>
    <row r="322" spans="1:11" ht="14.4" customHeight="1" x14ac:dyDescent="0.3">
      <c r="A322" s="507" t="s">
        <v>542</v>
      </c>
      <c r="B322" s="508" t="s">
        <v>543</v>
      </c>
      <c r="C322" s="509" t="s">
        <v>554</v>
      </c>
      <c r="D322" s="510" t="s">
        <v>555</v>
      </c>
      <c r="E322" s="509" t="s">
        <v>1283</v>
      </c>
      <c r="F322" s="510" t="s">
        <v>1284</v>
      </c>
      <c r="G322" s="509" t="s">
        <v>1453</v>
      </c>
      <c r="H322" s="509" t="s">
        <v>1454</v>
      </c>
      <c r="I322" s="512">
        <v>3.3599998950958252</v>
      </c>
      <c r="J322" s="512">
        <v>500</v>
      </c>
      <c r="K322" s="513">
        <v>1681.9000244140625</v>
      </c>
    </row>
    <row r="323" spans="1:11" ht="14.4" customHeight="1" x14ac:dyDescent="0.3">
      <c r="A323" s="507" t="s">
        <v>542</v>
      </c>
      <c r="B323" s="508" t="s">
        <v>543</v>
      </c>
      <c r="C323" s="509" t="s">
        <v>554</v>
      </c>
      <c r="D323" s="510" t="s">
        <v>555</v>
      </c>
      <c r="E323" s="509" t="s">
        <v>1283</v>
      </c>
      <c r="F323" s="510" t="s">
        <v>1284</v>
      </c>
      <c r="G323" s="509" t="s">
        <v>1455</v>
      </c>
      <c r="H323" s="509" t="s">
        <v>1456</v>
      </c>
      <c r="I323" s="512">
        <v>3.5899999141693115</v>
      </c>
      <c r="J323" s="512">
        <v>500</v>
      </c>
      <c r="K323" s="513">
        <v>1793.8199462890625</v>
      </c>
    </row>
    <row r="324" spans="1:11" ht="14.4" customHeight="1" x14ac:dyDescent="0.3">
      <c r="A324" s="507" t="s">
        <v>542</v>
      </c>
      <c r="B324" s="508" t="s">
        <v>543</v>
      </c>
      <c r="C324" s="509" t="s">
        <v>554</v>
      </c>
      <c r="D324" s="510" t="s">
        <v>555</v>
      </c>
      <c r="E324" s="509" t="s">
        <v>1283</v>
      </c>
      <c r="F324" s="510" t="s">
        <v>1284</v>
      </c>
      <c r="G324" s="509" t="s">
        <v>1457</v>
      </c>
      <c r="H324" s="509" t="s">
        <v>1458</v>
      </c>
      <c r="I324" s="512">
        <v>2.5274999737739563</v>
      </c>
      <c r="J324" s="512">
        <v>499</v>
      </c>
      <c r="K324" s="513">
        <v>1261.1300048828125</v>
      </c>
    </row>
    <row r="325" spans="1:11" ht="14.4" customHeight="1" x14ac:dyDescent="0.3">
      <c r="A325" s="507" t="s">
        <v>542</v>
      </c>
      <c r="B325" s="508" t="s">
        <v>543</v>
      </c>
      <c r="C325" s="509" t="s">
        <v>554</v>
      </c>
      <c r="D325" s="510" t="s">
        <v>555</v>
      </c>
      <c r="E325" s="509" t="s">
        <v>967</v>
      </c>
      <c r="F325" s="510" t="s">
        <v>968</v>
      </c>
      <c r="G325" s="509" t="s">
        <v>1459</v>
      </c>
      <c r="H325" s="509" t="s">
        <v>1460</v>
      </c>
      <c r="I325" s="512">
        <v>157.30000305175781</v>
      </c>
      <c r="J325" s="512">
        <v>36</v>
      </c>
      <c r="K325" s="513">
        <v>5662.7998046875</v>
      </c>
    </row>
    <row r="326" spans="1:11" ht="14.4" customHeight="1" x14ac:dyDescent="0.3">
      <c r="A326" s="507" t="s">
        <v>542</v>
      </c>
      <c r="B326" s="508" t="s">
        <v>543</v>
      </c>
      <c r="C326" s="509" t="s">
        <v>554</v>
      </c>
      <c r="D326" s="510" t="s">
        <v>555</v>
      </c>
      <c r="E326" s="509" t="s">
        <v>967</v>
      </c>
      <c r="F326" s="510" t="s">
        <v>968</v>
      </c>
      <c r="G326" s="509" t="s">
        <v>1461</v>
      </c>
      <c r="H326" s="509" t="s">
        <v>1462</v>
      </c>
      <c r="I326" s="512">
        <v>726</v>
      </c>
      <c r="J326" s="512">
        <v>940</v>
      </c>
      <c r="K326" s="513">
        <v>682440</v>
      </c>
    </row>
    <row r="327" spans="1:11" ht="14.4" customHeight="1" x14ac:dyDescent="0.3">
      <c r="A327" s="507" t="s">
        <v>542</v>
      </c>
      <c r="B327" s="508" t="s">
        <v>543</v>
      </c>
      <c r="C327" s="509" t="s">
        <v>554</v>
      </c>
      <c r="D327" s="510" t="s">
        <v>555</v>
      </c>
      <c r="E327" s="509" t="s">
        <v>967</v>
      </c>
      <c r="F327" s="510" t="s">
        <v>968</v>
      </c>
      <c r="G327" s="509" t="s">
        <v>1463</v>
      </c>
      <c r="H327" s="509" t="s">
        <v>1464</v>
      </c>
      <c r="I327" s="512">
        <v>722.03997802734375</v>
      </c>
      <c r="J327" s="512">
        <v>420</v>
      </c>
      <c r="K327" s="513">
        <v>303258.17578125</v>
      </c>
    </row>
    <row r="328" spans="1:11" ht="14.4" customHeight="1" x14ac:dyDescent="0.3">
      <c r="A328" s="507" t="s">
        <v>542</v>
      </c>
      <c r="B328" s="508" t="s">
        <v>543</v>
      </c>
      <c r="C328" s="509" t="s">
        <v>554</v>
      </c>
      <c r="D328" s="510" t="s">
        <v>555</v>
      </c>
      <c r="E328" s="509" t="s">
        <v>967</v>
      </c>
      <c r="F328" s="510" t="s">
        <v>968</v>
      </c>
      <c r="G328" s="509" t="s">
        <v>1465</v>
      </c>
      <c r="H328" s="509" t="s">
        <v>1466</v>
      </c>
      <c r="I328" s="512">
        <v>126.51000213623047</v>
      </c>
      <c r="J328" s="512">
        <v>75</v>
      </c>
      <c r="K328" s="513">
        <v>9487.91015625</v>
      </c>
    </row>
    <row r="329" spans="1:11" ht="14.4" customHeight="1" x14ac:dyDescent="0.3">
      <c r="A329" s="507" t="s">
        <v>542</v>
      </c>
      <c r="B329" s="508" t="s">
        <v>543</v>
      </c>
      <c r="C329" s="509" t="s">
        <v>554</v>
      </c>
      <c r="D329" s="510" t="s">
        <v>555</v>
      </c>
      <c r="E329" s="509" t="s">
        <v>967</v>
      </c>
      <c r="F329" s="510" t="s">
        <v>968</v>
      </c>
      <c r="G329" s="509" t="s">
        <v>1467</v>
      </c>
      <c r="H329" s="509" t="s">
        <v>1468</v>
      </c>
      <c r="I329" s="512">
        <v>26.920000076293945</v>
      </c>
      <c r="J329" s="512">
        <v>14500</v>
      </c>
      <c r="K329" s="513">
        <v>390376.25</v>
      </c>
    </row>
    <row r="330" spans="1:11" ht="14.4" customHeight="1" x14ac:dyDescent="0.3">
      <c r="A330" s="507" t="s">
        <v>542</v>
      </c>
      <c r="B330" s="508" t="s">
        <v>543</v>
      </c>
      <c r="C330" s="509" t="s">
        <v>554</v>
      </c>
      <c r="D330" s="510" t="s">
        <v>555</v>
      </c>
      <c r="E330" s="509" t="s">
        <v>967</v>
      </c>
      <c r="F330" s="510" t="s">
        <v>968</v>
      </c>
      <c r="G330" s="509" t="s">
        <v>1469</v>
      </c>
      <c r="H330" s="509" t="s">
        <v>1470</v>
      </c>
      <c r="I330" s="512">
        <v>272.25</v>
      </c>
      <c r="J330" s="512">
        <v>5340</v>
      </c>
      <c r="K330" s="513">
        <v>1453815</v>
      </c>
    </row>
    <row r="331" spans="1:11" ht="14.4" customHeight="1" x14ac:dyDescent="0.3">
      <c r="A331" s="507" t="s">
        <v>542</v>
      </c>
      <c r="B331" s="508" t="s">
        <v>543</v>
      </c>
      <c r="C331" s="509" t="s">
        <v>554</v>
      </c>
      <c r="D331" s="510" t="s">
        <v>555</v>
      </c>
      <c r="E331" s="509" t="s">
        <v>967</v>
      </c>
      <c r="F331" s="510" t="s">
        <v>968</v>
      </c>
      <c r="G331" s="509" t="s">
        <v>1471</v>
      </c>
      <c r="H331" s="509" t="s">
        <v>1472</v>
      </c>
      <c r="I331" s="512">
        <v>121</v>
      </c>
      <c r="J331" s="512">
        <v>1536</v>
      </c>
      <c r="K331" s="513">
        <v>185856</v>
      </c>
    </row>
    <row r="332" spans="1:11" ht="14.4" customHeight="1" x14ac:dyDescent="0.3">
      <c r="A332" s="507" t="s">
        <v>542</v>
      </c>
      <c r="B332" s="508" t="s">
        <v>543</v>
      </c>
      <c r="C332" s="509" t="s">
        <v>554</v>
      </c>
      <c r="D332" s="510" t="s">
        <v>555</v>
      </c>
      <c r="E332" s="509" t="s">
        <v>967</v>
      </c>
      <c r="F332" s="510" t="s">
        <v>968</v>
      </c>
      <c r="G332" s="509" t="s">
        <v>1473</v>
      </c>
      <c r="H332" s="509" t="s">
        <v>1474</v>
      </c>
      <c r="I332" s="512">
        <v>226.27000427246094</v>
      </c>
      <c r="J332" s="512">
        <v>940</v>
      </c>
      <c r="K332" s="513">
        <v>212693.80078125</v>
      </c>
    </row>
    <row r="333" spans="1:11" ht="14.4" customHeight="1" x14ac:dyDescent="0.3">
      <c r="A333" s="507" t="s">
        <v>542</v>
      </c>
      <c r="B333" s="508" t="s">
        <v>543</v>
      </c>
      <c r="C333" s="509" t="s">
        <v>554</v>
      </c>
      <c r="D333" s="510" t="s">
        <v>555</v>
      </c>
      <c r="E333" s="509" t="s">
        <v>967</v>
      </c>
      <c r="F333" s="510" t="s">
        <v>968</v>
      </c>
      <c r="G333" s="509" t="s">
        <v>1475</v>
      </c>
      <c r="H333" s="509" t="s">
        <v>1476</v>
      </c>
      <c r="I333" s="512">
        <v>226.27000427246094</v>
      </c>
      <c r="J333" s="512">
        <v>720</v>
      </c>
      <c r="K333" s="513">
        <v>162914.3994140625</v>
      </c>
    </row>
    <row r="334" spans="1:11" ht="14.4" customHeight="1" x14ac:dyDescent="0.3">
      <c r="A334" s="507" t="s">
        <v>542</v>
      </c>
      <c r="B334" s="508" t="s">
        <v>543</v>
      </c>
      <c r="C334" s="509" t="s">
        <v>554</v>
      </c>
      <c r="D334" s="510" t="s">
        <v>555</v>
      </c>
      <c r="E334" s="509" t="s">
        <v>967</v>
      </c>
      <c r="F334" s="510" t="s">
        <v>968</v>
      </c>
      <c r="G334" s="509" t="s">
        <v>1477</v>
      </c>
      <c r="H334" s="509" t="s">
        <v>1478</v>
      </c>
      <c r="I334" s="512">
        <v>60.5</v>
      </c>
      <c r="J334" s="512">
        <v>3600</v>
      </c>
      <c r="K334" s="513">
        <v>217800</v>
      </c>
    </row>
    <row r="335" spans="1:11" ht="14.4" customHeight="1" x14ac:dyDescent="0.3">
      <c r="A335" s="507" t="s">
        <v>542</v>
      </c>
      <c r="B335" s="508" t="s">
        <v>543</v>
      </c>
      <c r="C335" s="509" t="s">
        <v>554</v>
      </c>
      <c r="D335" s="510" t="s">
        <v>555</v>
      </c>
      <c r="E335" s="509" t="s">
        <v>967</v>
      </c>
      <c r="F335" s="510" t="s">
        <v>968</v>
      </c>
      <c r="G335" s="509" t="s">
        <v>1479</v>
      </c>
      <c r="H335" s="509" t="s">
        <v>1480</v>
      </c>
      <c r="I335" s="512">
        <v>68.970001220703125</v>
      </c>
      <c r="J335" s="512">
        <v>3360</v>
      </c>
      <c r="K335" s="513">
        <v>231739.19921875</v>
      </c>
    </row>
    <row r="336" spans="1:11" ht="14.4" customHeight="1" x14ac:dyDescent="0.3">
      <c r="A336" s="507" t="s">
        <v>542</v>
      </c>
      <c r="B336" s="508" t="s">
        <v>543</v>
      </c>
      <c r="C336" s="509" t="s">
        <v>554</v>
      </c>
      <c r="D336" s="510" t="s">
        <v>555</v>
      </c>
      <c r="E336" s="509" t="s">
        <v>967</v>
      </c>
      <c r="F336" s="510" t="s">
        <v>968</v>
      </c>
      <c r="G336" s="509" t="s">
        <v>1481</v>
      </c>
      <c r="H336" s="509" t="s">
        <v>1482</v>
      </c>
      <c r="I336" s="512">
        <v>145.19999694824219</v>
      </c>
      <c r="J336" s="512">
        <v>40</v>
      </c>
      <c r="K336" s="513">
        <v>5808</v>
      </c>
    </row>
    <row r="337" spans="1:11" ht="14.4" customHeight="1" x14ac:dyDescent="0.3">
      <c r="A337" s="507" t="s">
        <v>542</v>
      </c>
      <c r="B337" s="508" t="s">
        <v>543</v>
      </c>
      <c r="C337" s="509" t="s">
        <v>554</v>
      </c>
      <c r="D337" s="510" t="s">
        <v>555</v>
      </c>
      <c r="E337" s="509" t="s">
        <v>967</v>
      </c>
      <c r="F337" s="510" t="s">
        <v>968</v>
      </c>
      <c r="G337" s="509" t="s">
        <v>1481</v>
      </c>
      <c r="H337" s="509" t="s">
        <v>1483</v>
      </c>
      <c r="I337" s="512">
        <v>145.19999694824219</v>
      </c>
      <c r="J337" s="512">
        <v>80</v>
      </c>
      <c r="K337" s="513">
        <v>11616</v>
      </c>
    </row>
    <row r="338" spans="1:11" ht="14.4" customHeight="1" x14ac:dyDescent="0.3">
      <c r="A338" s="507" t="s">
        <v>542</v>
      </c>
      <c r="B338" s="508" t="s">
        <v>543</v>
      </c>
      <c r="C338" s="509" t="s">
        <v>554</v>
      </c>
      <c r="D338" s="510" t="s">
        <v>555</v>
      </c>
      <c r="E338" s="509" t="s">
        <v>967</v>
      </c>
      <c r="F338" s="510" t="s">
        <v>968</v>
      </c>
      <c r="G338" s="509" t="s">
        <v>1477</v>
      </c>
      <c r="H338" s="509" t="s">
        <v>1484</v>
      </c>
      <c r="I338" s="512">
        <v>60.5</v>
      </c>
      <c r="J338" s="512">
        <v>1200</v>
      </c>
      <c r="K338" s="513">
        <v>72600</v>
      </c>
    </row>
    <row r="339" spans="1:11" ht="14.4" customHeight="1" x14ac:dyDescent="0.3">
      <c r="A339" s="507" t="s">
        <v>542</v>
      </c>
      <c r="B339" s="508" t="s">
        <v>543</v>
      </c>
      <c r="C339" s="509" t="s">
        <v>554</v>
      </c>
      <c r="D339" s="510" t="s">
        <v>555</v>
      </c>
      <c r="E339" s="509" t="s">
        <v>967</v>
      </c>
      <c r="F339" s="510" t="s">
        <v>968</v>
      </c>
      <c r="G339" s="509" t="s">
        <v>1479</v>
      </c>
      <c r="H339" s="509" t="s">
        <v>1485</v>
      </c>
      <c r="I339" s="512">
        <v>68.970001220703125</v>
      </c>
      <c r="J339" s="512">
        <v>2790</v>
      </c>
      <c r="K339" s="513">
        <v>192426.30078125</v>
      </c>
    </row>
    <row r="340" spans="1:11" ht="14.4" customHeight="1" x14ac:dyDescent="0.3">
      <c r="A340" s="507" t="s">
        <v>542</v>
      </c>
      <c r="B340" s="508" t="s">
        <v>543</v>
      </c>
      <c r="C340" s="509" t="s">
        <v>554</v>
      </c>
      <c r="D340" s="510" t="s">
        <v>555</v>
      </c>
      <c r="E340" s="509" t="s">
        <v>967</v>
      </c>
      <c r="F340" s="510" t="s">
        <v>968</v>
      </c>
      <c r="G340" s="509" t="s">
        <v>1486</v>
      </c>
      <c r="H340" s="509" t="s">
        <v>1487</v>
      </c>
      <c r="I340" s="512">
        <v>35.490001678466797</v>
      </c>
      <c r="J340" s="512">
        <v>1280</v>
      </c>
      <c r="K340" s="513">
        <v>45426.30078125</v>
      </c>
    </row>
    <row r="341" spans="1:11" ht="14.4" customHeight="1" x14ac:dyDescent="0.3">
      <c r="A341" s="507" t="s">
        <v>542</v>
      </c>
      <c r="B341" s="508" t="s">
        <v>543</v>
      </c>
      <c r="C341" s="509" t="s">
        <v>554</v>
      </c>
      <c r="D341" s="510" t="s">
        <v>555</v>
      </c>
      <c r="E341" s="509" t="s">
        <v>967</v>
      </c>
      <c r="F341" s="510" t="s">
        <v>968</v>
      </c>
      <c r="G341" s="509" t="s">
        <v>1488</v>
      </c>
      <c r="H341" s="509" t="s">
        <v>1489</v>
      </c>
      <c r="I341" s="512">
        <v>20.899999618530273</v>
      </c>
      <c r="J341" s="512">
        <v>13500</v>
      </c>
      <c r="K341" s="513">
        <v>282150</v>
      </c>
    </row>
    <row r="342" spans="1:11" ht="14.4" customHeight="1" x14ac:dyDescent="0.3">
      <c r="A342" s="507" t="s">
        <v>542</v>
      </c>
      <c r="B342" s="508" t="s">
        <v>543</v>
      </c>
      <c r="C342" s="509" t="s">
        <v>554</v>
      </c>
      <c r="D342" s="510" t="s">
        <v>555</v>
      </c>
      <c r="E342" s="509" t="s">
        <v>967</v>
      </c>
      <c r="F342" s="510" t="s">
        <v>968</v>
      </c>
      <c r="G342" s="509" t="s">
        <v>1490</v>
      </c>
      <c r="H342" s="509" t="s">
        <v>1491</v>
      </c>
      <c r="I342" s="512">
        <v>108.90000152587891</v>
      </c>
      <c r="J342" s="512">
        <v>48</v>
      </c>
      <c r="K342" s="513">
        <v>5227.2001953125</v>
      </c>
    </row>
    <row r="343" spans="1:11" ht="14.4" customHeight="1" x14ac:dyDescent="0.3">
      <c r="A343" s="507" t="s">
        <v>542</v>
      </c>
      <c r="B343" s="508" t="s">
        <v>543</v>
      </c>
      <c r="C343" s="509" t="s">
        <v>554</v>
      </c>
      <c r="D343" s="510" t="s">
        <v>555</v>
      </c>
      <c r="E343" s="509" t="s">
        <v>967</v>
      </c>
      <c r="F343" s="510" t="s">
        <v>968</v>
      </c>
      <c r="G343" s="509" t="s">
        <v>1492</v>
      </c>
      <c r="H343" s="509" t="s">
        <v>1493</v>
      </c>
      <c r="I343" s="512">
        <v>217.80000305175781</v>
      </c>
      <c r="J343" s="512">
        <v>160</v>
      </c>
      <c r="K343" s="513">
        <v>34848</v>
      </c>
    </row>
    <row r="344" spans="1:11" ht="14.4" customHeight="1" x14ac:dyDescent="0.3">
      <c r="A344" s="507" t="s">
        <v>542</v>
      </c>
      <c r="B344" s="508" t="s">
        <v>543</v>
      </c>
      <c r="C344" s="509" t="s">
        <v>554</v>
      </c>
      <c r="D344" s="510" t="s">
        <v>555</v>
      </c>
      <c r="E344" s="509" t="s">
        <v>967</v>
      </c>
      <c r="F344" s="510" t="s">
        <v>968</v>
      </c>
      <c r="G344" s="509" t="s">
        <v>1494</v>
      </c>
      <c r="H344" s="509" t="s">
        <v>1495</v>
      </c>
      <c r="I344" s="512">
        <v>102.84999847412109</v>
      </c>
      <c r="J344" s="512">
        <v>5200</v>
      </c>
      <c r="K344" s="513">
        <v>534820</v>
      </c>
    </row>
    <row r="345" spans="1:11" ht="14.4" customHeight="1" x14ac:dyDescent="0.3">
      <c r="A345" s="507" t="s">
        <v>542</v>
      </c>
      <c r="B345" s="508" t="s">
        <v>543</v>
      </c>
      <c r="C345" s="509" t="s">
        <v>554</v>
      </c>
      <c r="D345" s="510" t="s">
        <v>555</v>
      </c>
      <c r="E345" s="509" t="s">
        <v>967</v>
      </c>
      <c r="F345" s="510" t="s">
        <v>968</v>
      </c>
      <c r="G345" s="509" t="s">
        <v>1496</v>
      </c>
      <c r="H345" s="509" t="s">
        <v>1497</v>
      </c>
      <c r="I345" s="512">
        <v>6255.7001953125</v>
      </c>
      <c r="J345" s="512">
        <v>12</v>
      </c>
      <c r="K345" s="513">
        <v>75068.3984375</v>
      </c>
    </row>
    <row r="346" spans="1:11" ht="14.4" customHeight="1" x14ac:dyDescent="0.3">
      <c r="A346" s="507" t="s">
        <v>542</v>
      </c>
      <c r="B346" s="508" t="s">
        <v>543</v>
      </c>
      <c r="C346" s="509" t="s">
        <v>554</v>
      </c>
      <c r="D346" s="510" t="s">
        <v>555</v>
      </c>
      <c r="E346" s="509" t="s">
        <v>967</v>
      </c>
      <c r="F346" s="510" t="s">
        <v>968</v>
      </c>
      <c r="G346" s="509" t="s">
        <v>1498</v>
      </c>
      <c r="H346" s="509" t="s">
        <v>1499</v>
      </c>
      <c r="I346" s="512">
        <v>102.84999847412109</v>
      </c>
      <c r="J346" s="512">
        <v>6700</v>
      </c>
      <c r="K346" s="513">
        <v>689095</v>
      </c>
    </row>
    <row r="347" spans="1:11" ht="14.4" customHeight="1" x14ac:dyDescent="0.3">
      <c r="A347" s="507" t="s">
        <v>542</v>
      </c>
      <c r="B347" s="508" t="s">
        <v>543</v>
      </c>
      <c r="C347" s="509" t="s">
        <v>554</v>
      </c>
      <c r="D347" s="510" t="s">
        <v>555</v>
      </c>
      <c r="E347" s="509" t="s">
        <v>967</v>
      </c>
      <c r="F347" s="510" t="s">
        <v>968</v>
      </c>
      <c r="G347" s="509" t="s">
        <v>1500</v>
      </c>
      <c r="H347" s="509" t="s">
        <v>1501</v>
      </c>
      <c r="I347" s="512">
        <v>6050</v>
      </c>
      <c r="J347" s="512">
        <v>18</v>
      </c>
      <c r="K347" s="513">
        <v>108900</v>
      </c>
    </row>
    <row r="348" spans="1:11" ht="14.4" customHeight="1" x14ac:dyDescent="0.3">
      <c r="A348" s="507" t="s">
        <v>542</v>
      </c>
      <c r="B348" s="508" t="s">
        <v>543</v>
      </c>
      <c r="C348" s="509" t="s">
        <v>554</v>
      </c>
      <c r="D348" s="510" t="s">
        <v>555</v>
      </c>
      <c r="E348" s="509" t="s">
        <v>967</v>
      </c>
      <c r="F348" s="510" t="s">
        <v>968</v>
      </c>
      <c r="G348" s="509" t="s">
        <v>1500</v>
      </c>
      <c r="H348" s="509" t="s">
        <v>1502</v>
      </c>
      <c r="I348" s="512">
        <v>6050</v>
      </c>
      <c r="J348" s="512">
        <v>12</v>
      </c>
      <c r="K348" s="513">
        <v>72600</v>
      </c>
    </row>
    <row r="349" spans="1:11" ht="14.4" customHeight="1" x14ac:dyDescent="0.3">
      <c r="A349" s="507" t="s">
        <v>542</v>
      </c>
      <c r="B349" s="508" t="s">
        <v>543</v>
      </c>
      <c r="C349" s="509" t="s">
        <v>554</v>
      </c>
      <c r="D349" s="510" t="s">
        <v>555</v>
      </c>
      <c r="E349" s="509" t="s">
        <v>967</v>
      </c>
      <c r="F349" s="510" t="s">
        <v>968</v>
      </c>
      <c r="G349" s="509" t="s">
        <v>1503</v>
      </c>
      <c r="H349" s="509" t="s">
        <v>1504</v>
      </c>
      <c r="I349" s="512">
        <v>5566</v>
      </c>
      <c r="J349" s="512">
        <v>678</v>
      </c>
      <c r="K349" s="513">
        <v>3773748</v>
      </c>
    </row>
    <row r="350" spans="1:11" ht="14.4" customHeight="1" x14ac:dyDescent="0.3">
      <c r="A350" s="507" t="s">
        <v>542</v>
      </c>
      <c r="B350" s="508" t="s">
        <v>543</v>
      </c>
      <c r="C350" s="509" t="s">
        <v>554</v>
      </c>
      <c r="D350" s="510" t="s">
        <v>555</v>
      </c>
      <c r="E350" s="509" t="s">
        <v>967</v>
      </c>
      <c r="F350" s="510" t="s">
        <v>968</v>
      </c>
      <c r="G350" s="509" t="s">
        <v>1505</v>
      </c>
      <c r="H350" s="509" t="s">
        <v>1506</v>
      </c>
      <c r="I350" s="512">
        <v>919.5999755859375</v>
      </c>
      <c r="J350" s="512">
        <v>486</v>
      </c>
      <c r="K350" s="513">
        <v>446925.6103515625</v>
      </c>
    </row>
    <row r="351" spans="1:11" ht="14.4" customHeight="1" x14ac:dyDescent="0.3">
      <c r="A351" s="507" t="s">
        <v>542</v>
      </c>
      <c r="B351" s="508" t="s">
        <v>543</v>
      </c>
      <c r="C351" s="509" t="s">
        <v>554</v>
      </c>
      <c r="D351" s="510" t="s">
        <v>555</v>
      </c>
      <c r="E351" s="509" t="s">
        <v>967</v>
      </c>
      <c r="F351" s="510" t="s">
        <v>968</v>
      </c>
      <c r="G351" s="509" t="s">
        <v>969</v>
      </c>
      <c r="H351" s="509" t="s">
        <v>970</v>
      </c>
      <c r="I351" s="512">
        <v>5445</v>
      </c>
      <c r="J351" s="512">
        <v>24</v>
      </c>
      <c r="K351" s="513">
        <v>130680</v>
      </c>
    </row>
    <row r="352" spans="1:11" ht="14.4" customHeight="1" x14ac:dyDescent="0.3">
      <c r="A352" s="507" t="s">
        <v>542</v>
      </c>
      <c r="B352" s="508" t="s">
        <v>543</v>
      </c>
      <c r="C352" s="509" t="s">
        <v>554</v>
      </c>
      <c r="D352" s="510" t="s">
        <v>555</v>
      </c>
      <c r="E352" s="509" t="s">
        <v>967</v>
      </c>
      <c r="F352" s="510" t="s">
        <v>968</v>
      </c>
      <c r="G352" s="509" t="s">
        <v>1507</v>
      </c>
      <c r="H352" s="509" t="s">
        <v>1508</v>
      </c>
      <c r="I352" s="512">
        <v>3388</v>
      </c>
      <c r="J352" s="512">
        <v>56</v>
      </c>
      <c r="K352" s="513">
        <v>189728</v>
      </c>
    </row>
    <row r="353" spans="1:11" ht="14.4" customHeight="1" x14ac:dyDescent="0.3">
      <c r="A353" s="507" t="s">
        <v>542</v>
      </c>
      <c r="B353" s="508" t="s">
        <v>543</v>
      </c>
      <c r="C353" s="509" t="s">
        <v>554</v>
      </c>
      <c r="D353" s="510" t="s">
        <v>555</v>
      </c>
      <c r="E353" s="509" t="s">
        <v>967</v>
      </c>
      <c r="F353" s="510" t="s">
        <v>968</v>
      </c>
      <c r="G353" s="509" t="s">
        <v>1509</v>
      </c>
      <c r="H353" s="509" t="s">
        <v>1510</v>
      </c>
      <c r="I353" s="512">
        <v>4235</v>
      </c>
      <c r="J353" s="512">
        <v>80</v>
      </c>
      <c r="K353" s="513">
        <v>338800</v>
      </c>
    </row>
    <row r="354" spans="1:11" ht="14.4" customHeight="1" x14ac:dyDescent="0.3">
      <c r="A354" s="507" t="s">
        <v>542</v>
      </c>
      <c r="B354" s="508" t="s">
        <v>543</v>
      </c>
      <c r="C354" s="509" t="s">
        <v>554</v>
      </c>
      <c r="D354" s="510" t="s">
        <v>555</v>
      </c>
      <c r="E354" s="509" t="s">
        <v>967</v>
      </c>
      <c r="F354" s="510" t="s">
        <v>968</v>
      </c>
      <c r="G354" s="509" t="s">
        <v>1511</v>
      </c>
      <c r="H354" s="509" t="s">
        <v>1512</v>
      </c>
      <c r="I354" s="512">
        <v>1754.5</v>
      </c>
      <c r="J354" s="512">
        <v>119</v>
      </c>
      <c r="K354" s="513">
        <v>208785.5</v>
      </c>
    </row>
    <row r="355" spans="1:11" ht="14.4" customHeight="1" x14ac:dyDescent="0.3">
      <c r="A355" s="507" t="s">
        <v>542</v>
      </c>
      <c r="B355" s="508" t="s">
        <v>543</v>
      </c>
      <c r="C355" s="509" t="s">
        <v>554</v>
      </c>
      <c r="D355" s="510" t="s">
        <v>555</v>
      </c>
      <c r="E355" s="509" t="s">
        <v>967</v>
      </c>
      <c r="F355" s="510" t="s">
        <v>968</v>
      </c>
      <c r="G355" s="509" t="s">
        <v>1513</v>
      </c>
      <c r="H355" s="509" t="s">
        <v>1514</v>
      </c>
      <c r="I355" s="512">
        <v>689.70001220703125</v>
      </c>
      <c r="J355" s="512">
        <v>360</v>
      </c>
      <c r="K355" s="513">
        <v>248292</v>
      </c>
    </row>
    <row r="356" spans="1:11" ht="14.4" customHeight="1" x14ac:dyDescent="0.3">
      <c r="A356" s="507" t="s">
        <v>542</v>
      </c>
      <c r="B356" s="508" t="s">
        <v>543</v>
      </c>
      <c r="C356" s="509" t="s">
        <v>554</v>
      </c>
      <c r="D356" s="510" t="s">
        <v>555</v>
      </c>
      <c r="E356" s="509" t="s">
        <v>967</v>
      </c>
      <c r="F356" s="510" t="s">
        <v>968</v>
      </c>
      <c r="G356" s="509" t="s">
        <v>1515</v>
      </c>
      <c r="H356" s="509" t="s">
        <v>1516</v>
      </c>
      <c r="I356" s="512">
        <v>136.72999572753906</v>
      </c>
      <c r="J356" s="512">
        <v>9000</v>
      </c>
      <c r="K356" s="513">
        <v>1230570</v>
      </c>
    </row>
    <row r="357" spans="1:11" ht="14.4" customHeight="1" x14ac:dyDescent="0.3">
      <c r="A357" s="507" t="s">
        <v>542</v>
      </c>
      <c r="B357" s="508" t="s">
        <v>543</v>
      </c>
      <c r="C357" s="509" t="s">
        <v>554</v>
      </c>
      <c r="D357" s="510" t="s">
        <v>555</v>
      </c>
      <c r="E357" s="509" t="s">
        <v>967</v>
      </c>
      <c r="F357" s="510" t="s">
        <v>968</v>
      </c>
      <c r="G357" s="509" t="s">
        <v>1517</v>
      </c>
      <c r="H357" s="509" t="s">
        <v>1518</v>
      </c>
      <c r="I357" s="512">
        <v>290.39999389648437</v>
      </c>
      <c r="J357" s="512">
        <v>156</v>
      </c>
      <c r="K357" s="513">
        <v>45302.400634765625</v>
      </c>
    </row>
    <row r="358" spans="1:11" ht="14.4" customHeight="1" x14ac:dyDescent="0.3">
      <c r="A358" s="507" t="s">
        <v>542</v>
      </c>
      <c r="B358" s="508" t="s">
        <v>543</v>
      </c>
      <c r="C358" s="509" t="s">
        <v>554</v>
      </c>
      <c r="D358" s="510" t="s">
        <v>555</v>
      </c>
      <c r="E358" s="509" t="s">
        <v>967</v>
      </c>
      <c r="F358" s="510" t="s">
        <v>968</v>
      </c>
      <c r="G358" s="509" t="s">
        <v>1519</v>
      </c>
      <c r="H358" s="509" t="s">
        <v>1520</v>
      </c>
      <c r="I358" s="512">
        <v>719.0999755859375</v>
      </c>
      <c r="J358" s="512">
        <v>40</v>
      </c>
      <c r="K358" s="513">
        <v>28764.119140625</v>
      </c>
    </row>
    <row r="359" spans="1:11" ht="14.4" customHeight="1" x14ac:dyDescent="0.3">
      <c r="A359" s="507" t="s">
        <v>542</v>
      </c>
      <c r="B359" s="508" t="s">
        <v>543</v>
      </c>
      <c r="C359" s="509" t="s">
        <v>554</v>
      </c>
      <c r="D359" s="510" t="s">
        <v>555</v>
      </c>
      <c r="E359" s="509" t="s">
        <v>967</v>
      </c>
      <c r="F359" s="510" t="s">
        <v>968</v>
      </c>
      <c r="G359" s="509" t="s">
        <v>1521</v>
      </c>
      <c r="H359" s="509" t="s">
        <v>1522</v>
      </c>
      <c r="I359" s="512">
        <v>598.95001220703125</v>
      </c>
      <c r="J359" s="512">
        <v>2640</v>
      </c>
      <c r="K359" s="513">
        <v>1581227.96875</v>
      </c>
    </row>
    <row r="360" spans="1:11" ht="14.4" customHeight="1" x14ac:dyDescent="0.3">
      <c r="A360" s="507" t="s">
        <v>542</v>
      </c>
      <c r="B360" s="508" t="s">
        <v>543</v>
      </c>
      <c r="C360" s="509" t="s">
        <v>554</v>
      </c>
      <c r="D360" s="510" t="s">
        <v>555</v>
      </c>
      <c r="E360" s="509" t="s">
        <v>967</v>
      </c>
      <c r="F360" s="510" t="s">
        <v>968</v>
      </c>
      <c r="G360" s="509" t="s">
        <v>971</v>
      </c>
      <c r="H360" s="509" t="s">
        <v>1523</v>
      </c>
      <c r="I360" s="512">
        <v>598.95001220703125</v>
      </c>
      <c r="J360" s="512">
        <v>3840</v>
      </c>
      <c r="K360" s="513">
        <v>2299968.015625</v>
      </c>
    </row>
    <row r="361" spans="1:11" ht="14.4" customHeight="1" x14ac:dyDescent="0.3">
      <c r="A361" s="507" t="s">
        <v>542</v>
      </c>
      <c r="B361" s="508" t="s">
        <v>543</v>
      </c>
      <c r="C361" s="509" t="s">
        <v>554</v>
      </c>
      <c r="D361" s="510" t="s">
        <v>555</v>
      </c>
      <c r="E361" s="509" t="s">
        <v>967</v>
      </c>
      <c r="F361" s="510" t="s">
        <v>968</v>
      </c>
      <c r="G361" s="509" t="s">
        <v>971</v>
      </c>
      <c r="H361" s="509" t="s">
        <v>972</v>
      </c>
      <c r="I361" s="512">
        <v>598.95001220703125</v>
      </c>
      <c r="J361" s="512">
        <v>3084</v>
      </c>
      <c r="K361" s="513">
        <v>1847161.75</v>
      </c>
    </row>
    <row r="362" spans="1:11" ht="14.4" customHeight="1" x14ac:dyDescent="0.3">
      <c r="A362" s="507" t="s">
        <v>542</v>
      </c>
      <c r="B362" s="508" t="s">
        <v>543</v>
      </c>
      <c r="C362" s="509" t="s">
        <v>554</v>
      </c>
      <c r="D362" s="510" t="s">
        <v>555</v>
      </c>
      <c r="E362" s="509" t="s">
        <v>967</v>
      </c>
      <c r="F362" s="510" t="s">
        <v>968</v>
      </c>
      <c r="G362" s="509" t="s">
        <v>1521</v>
      </c>
      <c r="H362" s="509" t="s">
        <v>1524</v>
      </c>
      <c r="I362" s="512">
        <v>598.95001220703125</v>
      </c>
      <c r="J362" s="512">
        <v>224</v>
      </c>
      <c r="K362" s="513">
        <v>134164.796875</v>
      </c>
    </row>
    <row r="363" spans="1:11" ht="14.4" customHeight="1" x14ac:dyDescent="0.3">
      <c r="A363" s="507" t="s">
        <v>542</v>
      </c>
      <c r="B363" s="508" t="s">
        <v>543</v>
      </c>
      <c r="C363" s="509" t="s">
        <v>554</v>
      </c>
      <c r="D363" s="510" t="s">
        <v>555</v>
      </c>
      <c r="E363" s="509" t="s">
        <v>967</v>
      </c>
      <c r="F363" s="510" t="s">
        <v>968</v>
      </c>
      <c r="G363" s="509" t="s">
        <v>1525</v>
      </c>
      <c r="H363" s="509" t="s">
        <v>1526</v>
      </c>
      <c r="I363" s="512">
        <v>139.14999389648438</v>
      </c>
      <c r="J363" s="512">
        <v>5424</v>
      </c>
      <c r="K363" s="513">
        <v>754749.5859375</v>
      </c>
    </row>
    <row r="364" spans="1:11" ht="14.4" customHeight="1" x14ac:dyDescent="0.3">
      <c r="A364" s="507" t="s">
        <v>542</v>
      </c>
      <c r="B364" s="508" t="s">
        <v>543</v>
      </c>
      <c r="C364" s="509" t="s">
        <v>554</v>
      </c>
      <c r="D364" s="510" t="s">
        <v>555</v>
      </c>
      <c r="E364" s="509" t="s">
        <v>967</v>
      </c>
      <c r="F364" s="510" t="s">
        <v>968</v>
      </c>
      <c r="G364" s="509" t="s">
        <v>1527</v>
      </c>
      <c r="H364" s="509" t="s">
        <v>1528</v>
      </c>
      <c r="I364" s="512">
        <v>133.10000610351562</v>
      </c>
      <c r="J364" s="512">
        <v>6528</v>
      </c>
      <c r="K364" s="513">
        <v>868876.8046875</v>
      </c>
    </row>
    <row r="365" spans="1:11" ht="14.4" customHeight="1" x14ac:dyDescent="0.3">
      <c r="A365" s="507" t="s">
        <v>542</v>
      </c>
      <c r="B365" s="508" t="s">
        <v>543</v>
      </c>
      <c r="C365" s="509" t="s">
        <v>554</v>
      </c>
      <c r="D365" s="510" t="s">
        <v>555</v>
      </c>
      <c r="E365" s="509" t="s">
        <v>967</v>
      </c>
      <c r="F365" s="510" t="s">
        <v>968</v>
      </c>
      <c r="G365" s="509" t="s">
        <v>1529</v>
      </c>
      <c r="H365" s="509" t="s">
        <v>1530</v>
      </c>
      <c r="I365" s="512">
        <v>84.699996948242188</v>
      </c>
      <c r="J365" s="512">
        <v>300</v>
      </c>
      <c r="K365" s="513">
        <v>25410</v>
      </c>
    </row>
    <row r="366" spans="1:11" ht="14.4" customHeight="1" x14ac:dyDescent="0.3">
      <c r="A366" s="507" t="s">
        <v>542</v>
      </c>
      <c r="B366" s="508" t="s">
        <v>543</v>
      </c>
      <c r="C366" s="509" t="s">
        <v>554</v>
      </c>
      <c r="D366" s="510" t="s">
        <v>555</v>
      </c>
      <c r="E366" s="509" t="s">
        <v>967</v>
      </c>
      <c r="F366" s="510" t="s">
        <v>968</v>
      </c>
      <c r="G366" s="509" t="s">
        <v>1531</v>
      </c>
      <c r="H366" s="509" t="s">
        <v>1532</v>
      </c>
      <c r="I366" s="512">
        <v>56.869998931884766</v>
      </c>
      <c r="J366" s="512">
        <v>500</v>
      </c>
      <c r="K366" s="513">
        <v>28435</v>
      </c>
    </row>
    <row r="367" spans="1:11" ht="14.4" customHeight="1" x14ac:dyDescent="0.3">
      <c r="A367" s="507" t="s">
        <v>542</v>
      </c>
      <c r="B367" s="508" t="s">
        <v>543</v>
      </c>
      <c r="C367" s="509" t="s">
        <v>554</v>
      </c>
      <c r="D367" s="510" t="s">
        <v>555</v>
      </c>
      <c r="E367" s="509" t="s">
        <v>967</v>
      </c>
      <c r="F367" s="510" t="s">
        <v>968</v>
      </c>
      <c r="G367" s="509" t="s">
        <v>1533</v>
      </c>
      <c r="H367" s="509" t="s">
        <v>1534</v>
      </c>
      <c r="I367" s="512">
        <v>330.32998657226562</v>
      </c>
      <c r="J367" s="512">
        <v>135</v>
      </c>
      <c r="K367" s="513">
        <v>44594.5517578125</v>
      </c>
    </row>
    <row r="368" spans="1:11" ht="14.4" customHeight="1" x14ac:dyDescent="0.3">
      <c r="A368" s="507" t="s">
        <v>542</v>
      </c>
      <c r="B368" s="508" t="s">
        <v>543</v>
      </c>
      <c r="C368" s="509" t="s">
        <v>554</v>
      </c>
      <c r="D368" s="510" t="s">
        <v>555</v>
      </c>
      <c r="E368" s="509" t="s">
        <v>967</v>
      </c>
      <c r="F368" s="510" t="s">
        <v>968</v>
      </c>
      <c r="G368" s="509" t="s">
        <v>1535</v>
      </c>
      <c r="H368" s="509" t="s">
        <v>1536</v>
      </c>
      <c r="I368" s="512">
        <v>248.05000305175781</v>
      </c>
      <c r="J368" s="512">
        <v>6600</v>
      </c>
      <c r="K368" s="513">
        <v>1637130</v>
      </c>
    </row>
    <row r="369" spans="1:11" ht="14.4" customHeight="1" x14ac:dyDescent="0.3">
      <c r="A369" s="507" t="s">
        <v>542</v>
      </c>
      <c r="B369" s="508" t="s">
        <v>543</v>
      </c>
      <c r="C369" s="509" t="s">
        <v>554</v>
      </c>
      <c r="D369" s="510" t="s">
        <v>555</v>
      </c>
      <c r="E369" s="509" t="s">
        <v>1310</v>
      </c>
      <c r="F369" s="510" t="s">
        <v>1311</v>
      </c>
      <c r="G369" s="509" t="s">
        <v>1537</v>
      </c>
      <c r="H369" s="509" t="s">
        <v>1538</v>
      </c>
      <c r="I369" s="512">
        <v>0.30000001192092896</v>
      </c>
      <c r="J369" s="512">
        <v>300</v>
      </c>
      <c r="K369" s="513">
        <v>90</v>
      </c>
    </row>
    <row r="370" spans="1:11" ht="14.4" customHeight="1" x14ac:dyDescent="0.3">
      <c r="A370" s="507" t="s">
        <v>542</v>
      </c>
      <c r="B370" s="508" t="s">
        <v>543</v>
      </c>
      <c r="C370" s="509" t="s">
        <v>554</v>
      </c>
      <c r="D370" s="510" t="s">
        <v>555</v>
      </c>
      <c r="E370" s="509" t="s">
        <v>1310</v>
      </c>
      <c r="F370" s="510" t="s">
        <v>1311</v>
      </c>
      <c r="G370" s="509" t="s">
        <v>1539</v>
      </c>
      <c r="H370" s="509" t="s">
        <v>1540</v>
      </c>
      <c r="I370" s="512">
        <v>3.0299999713897705</v>
      </c>
      <c r="J370" s="512">
        <v>100</v>
      </c>
      <c r="K370" s="513">
        <v>302.510009765625</v>
      </c>
    </row>
    <row r="371" spans="1:11" ht="14.4" customHeight="1" x14ac:dyDescent="0.3">
      <c r="A371" s="507" t="s">
        <v>542</v>
      </c>
      <c r="B371" s="508" t="s">
        <v>543</v>
      </c>
      <c r="C371" s="509" t="s">
        <v>554</v>
      </c>
      <c r="D371" s="510" t="s">
        <v>555</v>
      </c>
      <c r="E371" s="509" t="s">
        <v>1310</v>
      </c>
      <c r="F371" s="510" t="s">
        <v>1311</v>
      </c>
      <c r="G371" s="509" t="s">
        <v>1312</v>
      </c>
      <c r="H371" s="509" t="s">
        <v>1313</v>
      </c>
      <c r="I371" s="512">
        <v>0.54500001668930054</v>
      </c>
      <c r="J371" s="512">
        <v>2000</v>
      </c>
      <c r="K371" s="513">
        <v>1090</v>
      </c>
    </row>
    <row r="372" spans="1:11" ht="14.4" customHeight="1" x14ac:dyDescent="0.3">
      <c r="A372" s="507" t="s">
        <v>542</v>
      </c>
      <c r="B372" s="508" t="s">
        <v>543</v>
      </c>
      <c r="C372" s="509" t="s">
        <v>554</v>
      </c>
      <c r="D372" s="510" t="s">
        <v>555</v>
      </c>
      <c r="E372" s="509" t="s">
        <v>1310</v>
      </c>
      <c r="F372" s="510" t="s">
        <v>1311</v>
      </c>
      <c r="G372" s="509" t="s">
        <v>1541</v>
      </c>
      <c r="H372" s="509" t="s">
        <v>1542</v>
      </c>
      <c r="I372" s="512">
        <v>1.8033332824707031</v>
      </c>
      <c r="J372" s="512">
        <v>27000</v>
      </c>
      <c r="K372" s="513">
        <v>48702</v>
      </c>
    </row>
    <row r="373" spans="1:11" ht="14.4" customHeight="1" x14ac:dyDescent="0.3">
      <c r="A373" s="507" t="s">
        <v>542</v>
      </c>
      <c r="B373" s="508" t="s">
        <v>543</v>
      </c>
      <c r="C373" s="509" t="s">
        <v>554</v>
      </c>
      <c r="D373" s="510" t="s">
        <v>555</v>
      </c>
      <c r="E373" s="509" t="s">
        <v>1314</v>
      </c>
      <c r="F373" s="510" t="s">
        <v>1315</v>
      </c>
      <c r="G373" s="509" t="s">
        <v>1316</v>
      </c>
      <c r="H373" s="509" t="s">
        <v>1317</v>
      </c>
      <c r="I373" s="512">
        <v>0.68999999761581421</v>
      </c>
      <c r="J373" s="512">
        <v>8000</v>
      </c>
      <c r="K373" s="513">
        <v>5520</v>
      </c>
    </row>
    <row r="374" spans="1:11" ht="14.4" customHeight="1" x14ac:dyDescent="0.3">
      <c r="A374" s="507" t="s">
        <v>542</v>
      </c>
      <c r="B374" s="508" t="s">
        <v>543</v>
      </c>
      <c r="C374" s="509" t="s">
        <v>554</v>
      </c>
      <c r="D374" s="510" t="s">
        <v>555</v>
      </c>
      <c r="E374" s="509" t="s">
        <v>1314</v>
      </c>
      <c r="F374" s="510" t="s">
        <v>1315</v>
      </c>
      <c r="G374" s="509" t="s">
        <v>1318</v>
      </c>
      <c r="H374" s="509" t="s">
        <v>1319</v>
      </c>
      <c r="I374" s="512">
        <v>0.68999999761581421</v>
      </c>
      <c r="J374" s="512">
        <v>163000</v>
      </c>
      <c r="K374" s="513">
        <v>112470</v>
      </c>
    </row>
    <row r="375" spans="1:11" ht="14.4" customHeight="1" thickBot="1" x14ac:dyDescent="0.35">
      <c r="A375" s="514" t="s">
        <v>542</v>
      </c>
      <c r="B375" s="515" t="s">
        <v>543</v>
      </c>
      <c r="C375" s="516" t="s">
        <v>554</v>
      </c>
      <c r="D375" s="517" t="s">
        <v>555</v>
      </c>
      <c r="E375" s="516" t="s">
        <v>1314</v>
      </c>
      <c r="F375" s="517" t="s">
        <v>1315</v>
      </c>
      <c r="G375" s="516" t="s">
        <v>1320</v>
      </c>
      <c r="H375" s="516" t="s">
        <v>1321</v>
      </c>
      <c r="I375" s="519">
        <v>0.68999999761581421</v>
      </c>
      <c r="J375" s="519">
        <v>30600</v>
      </c>
      <c r="K375" s="520">
        <v>21114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271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268</v>
      </c>
      <c r="Q3" s="419"/>
      <c r="R3" s="419"/>
      <c r="S3" s="420"/>
    </row>
    <row r="4" spans="1:19" ht="15" thickBot="1" x14ac:dyDescent="0.35">
      <c r="A4" s="432">
        <v>2017</v>
      </c>
      <c r="B4" s="433"/>
      <c r="C4" s="434" t="s">
        <v>267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266</v>
      </c>
      <c r="J4" s="430" t="s">
        <v>183</v>
      </c>
      <c r="K4" s="408" t="s">
        <v>265</v>
      </c>
      <c r="L4" s="409"/>
      <c r="M4" s="409"/>
      <c r="N4" s="410"/>
      <c r="O4" s="411" t="s">
        <v>264</v>
      </c>
      <c r="P4" s="400" t="s">
        <v>263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262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261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74.104166666666657</v>
      </c>
      <c r="D6" s="308"/>
      <c r="E6" s="308"/>
      <c r="F6" s="307"/>
      <c r="G6" s="309">
        <f ca="1">SUM(Tabulka[05 h_vram])/2</f>
        <v>131876.20000000001</v>
      </c>
      <c r="H6" s="308">
        <f ca="1">SUM(Tabulka[06 h_naduv])/2</f>
        <v>5838.5</v>
      </c>
      <c r="I6" s="308">
        <f ca="1">SUM(Tabulka[07 h_nadzk])/2</f>
        <v>35.5</v>
      </c>
      <c r="J6" s="307">
        <f ca="1">SUM(Tabulka[08 h_oon])/2</f>
        <v>281.5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1830173</v>
      </c>
      <c r="N6" s="308">
        <f ca="1">SUM(Tabulka[12 m_oc])/2</f>
        <v>1830173</v>
      </c>
      <c r="O6" s="307">
        <f ca="1">SUM(Tabulka[13 m_sk])/2</f>
        <v>30188134</v>
      </c>
      <c r="P6" s="306">
        <f ca="1">SUM(Tabulka[14_vzsk])/2</f>
        <v>39270</v>
      </c>
      <c r="Q6" s="306">
        <f ca="1">SUM(Tabulka[15_vzpl])/2</f>
        <v>0</v>
      </c>
      <c r="R6" s="305">
        <f ca="1">IF(Q6=0,0,P6/Q6)</f>
        <v>0</v>
      </c>
      <c r="S6" s="304">
        <f ca="1">Q6-P6</f>
        <v>-39270</v>
      </c>
    </row>
    <row r="7" spans="1:19" hidden="1" x14ac:dyDescent="0.3">
      <c r="A7" s="303" t="s">
        <v>260</v>
      </c>
      <c r="B7" s="302" t="s">
        <v>259</v>
      </c>
      <c r="C7" s="301" t="s">
        <v>258</v>
      </c>
      <c r="D7" s="300" t="s">
        <v>257</v>
      </c>
      <c r="E7" s="299" t="s">
        <v>256</v>
      </c>
      <c r="F7" s="298" t="s">
        <v>255</v>
      </c>
      <c r="G7" s="297" t="s">
        <v>254</v>
      </c>
      <c r="H7" s="295" t="s">
        <v>253</v>
      </c>
      <c r="I7" s="295" t="s">
        <v>252</v>
      </c>
      <c r="J7" s="294" t="s">
        <v>251</v>
      </c>
      <c r="K7" s="296" t="s">
        <v>250</v>
      </c>
      <c r="L7" s="295" t="s">
        <v>249</v>
      </c>
      <c r="M7" s="295" t="s">
        <v>248</v>
      </c>
      <c r="N7" s="294" t="s">
        <v>247</v>
      </c>
      <c r="O7" s="293" t="s">
        <v>246</v>
      </c>
      <c r="P7" s="292" t="s">
        <v>245</v>
      </c>
      <c r="Q7" s="291" t="s">
        <v>244</v>
      </c>
      <c r="R7" s="290" t="s">
        <v>243</v>
      </c>
      <c r="S7" s="289" t="s">
        <v>242</v>
      </c>
    </row>
    <row r="8" spans="1:19" x14ac:dyDescent="0.3">
      <c r="A8" s="286" t="s">
        <v>241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6.583333333333333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11988.5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727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381043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381043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5904105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88" t="str">
        <f ca="1">IF(Tabulka[[#This Row],[15_vzpl]]=0,"",Tabulka[[#This Row],[14_vzsk]]/Tabulka[[#This Row],[15_vzpl]])</f>
        <v/>
      </c>
      <c r="S8" s="287">
        <f ca="1">IF(Tabulka[[#This Row],[15_vzpl]]-Tabulka[[#This Row],[14_vzsk]]=0,"",Tabulka[[#This Row],[15_vzpl]]-Tabulka[[#This Row],[14_vzsk]])</f>
        <v>-3520</v>
      </c>
    </row>
    <row r="9" spans="1:19" x14ac:dyDescent="0.3">
      <c r="A9" s="286">
        <v>99</v>
      </c>
      <c r="B9" s="285" t="s">
        <v>1560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1.4749999999999999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2705.1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63998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63998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660836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88" t="str">
        <f ca="1">IF(Tabulka[[#This Row],[15_vzpl]]=0,"",Tabulka[[#This Row],[14_vzsk]]/Tabulka[[#This Row],[15_vzpl]])</f>
        <v/>
      </c>
      <c r="S9" s="287">
        <f ca="1">IF(Tabulka[[#This Row],[15_vzpl]]-Tabulka[[#This Row],[14_vzsk]]=0,"",Tabulka[[#This Row],[15_vzpl]]-Tabulka[[#This Row],[14_vzsk]])</f>
        <v>-3520</v>
      </c>
    </row>
    <row r="10" spans="1:19" x14ac:dyDescent="0.3">
      <c r="A10" s="286">
        <v>101</v>
      </c>
      <c r="B10" s="285" t="s">
        <v>1561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5.1083333333333334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9283.4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727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317045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317045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5243269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1544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3.9583333333333335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7199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70942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70942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1386198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30150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>
        <f ca="1">IF(Tabulka[[#This Row],[15_vzpl]]-Tabulka[[#This Row],[14_vzsk]]=0,"",Tabulka[[#This Row],[15_vzpl]]-Tabulka[[#This Row],[14_vzsk]])</f>
        <v>-30150</v>
      </c>
    </row>
    <row r="12" spans="1:19" x14ac:dyDescent="0.3">
      <c r="A12" s="286">
        <v>526</v>
      </c>
      <c r="B12" s="285" t="s">
        <v>1562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3.9583333333333335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7199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70942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70942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1386198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>
        <f ca="1">IF(Tabulka[[#This Row],[15_vzpl]]-Tabulka[[#This Row],[14_vzsk]]=0,"",Tabulka[[#This Row],[15_vzpl]]-Tabulka[[#This Row],[14_vzsk]])</f>
        <v>-30150</v>
      </c>
    </row>
    <row r="13" spans="1:19" x14ac:dyDescent="0.3">
      <c r="A13" s="286" t="s">
        <v>1545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55.5625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98176.199999999983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5011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23.5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1231527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1231527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20709479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>
        <f ca="1">IF(Tabulka[[#This Row],[15_vzpl]]-Tabulka[[#This Row],[14_vzsk]]=0,"",Tabulka[[#This Row],[15_vzpl]]-Tabulka[[#This Row],[14_vzsk]])</f>
        <v>-5600</v>
      </c>
    </row>
    <row r="14" spans="1:19" x14ac:dyDescent="0.3">
      <c r="A14" s="286">
        <v>303</v>
      </c>
      <c r="B14" s="285" t="s">
        <v>1563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13.208333333333334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23563.700000000004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23.5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6.5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275414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275414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4691433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>
        <f ca="1">IF(Tabulka[[#This Row],[15_vzpl]]-Tabulka[[#This Row],[14_vzsk]]=0,"",Tabulka[[#This Row],[15_vzpl]]-Tabulka[[#This Row],[14_vzsk]])</f>
        <v>-5600</v>
      </c>
    </row>
    <row r="15" spans="1:19" x14ac:dyDescent="0.3">
      <c r="A15" s="286">
        <v>304</v>
      </c>
      <c r="B15" s="285" t="s">
        <v>1564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6.666666666666667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12044.25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177.5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187810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187810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2812358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1565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3.3333333333333335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6137.5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118439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118439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1655985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409</v>
      </c>
      <c r="B17" s="285" t="s">
        <v>1566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22.333333333333332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38312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4012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470969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470969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8779836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629</v>
      </c>
      <c r="B18" s="285" t="s">
        <v>1567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0.35416666666666669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83426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636</v>
      </c>
      <c r="B19" s="285" t="s">
        <v>1568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1848.5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20464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20464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303660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>
        <v>642</v>
      </c>
      <c r="B20" s="285" t="s">
        <v>1569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8.6666666666666661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15605.25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158431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158431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2382781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 t="s">
        <v>1546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14512.5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146661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146661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2188352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25</v>
      </c>
      <c r="B22" s="285" t="s">
        <v>1570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5188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39655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39655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546386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>
        <v>30</v>
      </c>
      <c r="B23" s="285" t="s">
        <v>1571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9324.5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107006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107006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1641966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270</v>
      </c>
    </row>
    <row r="25" spans="1:19" x14ac:dyDescent="0.3">
      <c r="A25" s="113" t="s">
        <v>160</v>
      </c>
    </row>
    <row r="26" spans="1:19" x14ac:dyDescent="0.3">
      <c r="A26" s="114" t="s">
        <v>240</v>
      </c>
    </row>
    <row r="27" spans="1:19" x14ac:dyDescent="0.3">
      <c r="A27" s="278" t="s">
        <v>239</v>
      </c>
    </row>
    <row r="28" spans="1:19" x14ac:dyDescent="0.3">
      <c r="A28" s="235" t="s">
        <v>189</v>
      </c>
    </row>
    <row r="29" spans="1:19" x14ac:dyDescent="0.3">
      <c r="A29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271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25093.113512687676</v>
      </c>
      <c r="D4" s="160">
        <f ca="1">IF(ISERROR(VLOOKUP("Náklady celkem",INDIRECT("HI!$A:$G"),5,0)),0,VLOOKUP("Náklady celkem",INDIRECT("HI!$A:$G"),5,0))</f>
        <v>35279.134249999988</v>
      </c>
      <c r="E4" s="161">
        <f ca="1">IF(C4=0,0,D4/C4)</f>
        <v>1.4059289307467571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105.01041259765626</v>
      </c>
      <c r="D7" s="168">
        <f>IF(ISERROR(HI!E5),"",HI!E5)</f>
        <v>84.741950000000031</v>
      </c>
      <c r="E7" s="165">
        <f t="shared" ref="E7:E15" si="0">IF(C7=0,0,D7/C7)</f>
        <v>0.80698616359775543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2.9940119760479042E-2</v>
      </c>
      <c r="E9" s="165">
        <f>IF(C9=0,0,D9/C9)</f>
        <v>9.9800399201596807E-2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0.92023693432064901</v>
      </c>
      <c r="E11" s="165">
        <f t="shared" si="0"/>
        <v>1.5337282238677483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0.843748723475791</v>
      </c>
      <c r="E12" s="165">
        <f t="shared" si="0"/>
        <v>1.0546859043447387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41459.999202880863</v>
      </c>
      <c r="D15" s="168">
        <f>IF(ISERROR(HI!E6),"",HI!E6)</f>
        <v>41620.970060000007</v>
      </c>
      <c r="E15" s="165">
        <f t="shared" si="0"/>
        <v>1.0038825581334783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39365</v>
      </c>
      <c r="D16" s="164">
        <f ca="1">IF(ISERROR(VLOOKUP("Osobní náklady (Kč) *",INDIRECT("HI!$A:$G"),5,0)),0,VLOOKUP("Osobní náklady (Kč) *",INDIRECT("HI!$A:$G"),5,0))</f>
        <v>41010.411739999996</v>
      </c>
      <c r="E16" s="165">
        <f ca="1">IF(C16=0,0,D16/C16)</f>
        <v>1.0417988502476818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16902.789649999999</v>
      </c>
      <c r="D18" s="183">
        <f ca="1">IF(ISERROR(VLOOKUP("Výnosy celkem",INDIRECT("HI!$A:$G"),5,0)),0,VLOOKUP("Výnosy celkem",INDIRECT("HI!$A:$G"),5,0))</f>
        <v>15941.83266</v>
      </c>
      <c r="E18" s="184">
        <f t="shared" ref="E18:E23" ca="1" si="1">IF(C18=0,0,D18/C18)</f>
        <v>0.94314802408962128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16902.789649999999</v>
      </c>
      <c r="D19" s="164">
        <f ca="1">IF(ISERROR(VLOOKUP("Ambulance *",INDIRECT("HI!$A:$G"),5,0)),0,VLOOKUP("Ambulance *",INDIRECT("HI!$A:$G"),5,0))</f>
        <v>15941.83266</v>
      </c>
      <c r="E19" s="165">
        <f t="shared" ca="1" si="1"/>
        <v>0.94314802408962128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0.94314802408962128</v>
      </c>
      <c r="E20" s="165">
        <f t="shared" si="1"/>
        <v>0.94314802408962128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0.94926839078368441</v>
      </c>
      <c r="E21" s="165">
        <f t="shared" si="1"/>
        <v>0.94926839078368441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0.94271605423076543</v>
      </c>
      <c r="E22" s="165">
        <f>IF(OR(C22=0,D22=""),0,IF(C22="","",D22/C22))</f>
        <v>0.94271605423076543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1.1566002093973999</v>
      </c>
      <c r="E23" s="165">
        <f t="shared" si="1"/>
        <v>1.3607061287028235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9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1559</v>
      </c>
    </row>
    <row r="2" spans="1:19" x14ac:dyDescent="0.3">
      <c r="A2" s="232" t="s">
        <v>271</v>
      </c>
    </row>
    <row r="3" spans="1:19" x14ac:dyDescent="0.3">
      <c r="A3" s="324" t="s">
        <v>166</v>
      </c>
      <c r="B3" s="323" t="s">
        <v>238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241</v>
      </c>
      <c r="E4" s="315">
        <v>6.3</v>
      </c>
      <c r="F4" s="315"/>
      <c r="G4" s="315"/>
      <c r="H4" s="315"/>
      <c r="I4" s="315">
        <v>1042</v>
      </c>
      <c r="J4" s="315">
        <v>61</v>
      </c>
      <c r="K4" s="315">
        <v>12</v>
      </c>
      <c r="L4" s="315"/>
      <c r="M4" s="315"/>
      <c r="N4" s="315"/>
      <c r="O4" s="315"/>
      <c r="P4" s="315"/>
      <c r="Q4" s="315">
        <v>455100</v>
      </c>
      <c r="R4" s="315"/>
      <c r="S4" s="315"/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1.3</v>
      </c>
      <c r="I5">
        <v>207</v>
      </c>
      <c r="K5">
        <v>12</v>
      </c>
      <c r="Q5">
        <v>46036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5</v>
      </c>
      <c r="I6">
        <v>835</v>
      </c>
      <c r="J6">
        <v>61</v>
      </c>
      <c r="Q6">
        <v>409064</v>
      </c>
    </row>
    <row r="7" spans="1:19" x14ac:dyDescent="0.3">
      <c r="A7" s="320" t="s">
        <v>170</v>
      </c>
      <c r="B7" s="319">
        <v>4</v>
      </c>
      <c r="C7">
        <v>1</v>
      </c>
      <c r="D7" t="s">
        <v>1544</v>
      </c>
      <c r="E7">
        <v>4</v>
      </c>
      <c r="I7">
        <v>696</v>
      </c>
      <c r="O7">
        <v>928</v>
      </c>
      <c r="P7">
        <v>928</v>
      </c>
      <c r="Q7">
        <v>111700</v>
      </c>
      <c r="R7">
        <v>7450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4</v>
      </c>
      <c r="I8">
        <v>696</v>
      </c>
      <c r="O8">
        <v>928</v>
      </c>
      <c r="P8">
        <v>928</v>
      </c>
      <c r="Q8">
        <v>111700</v>
      </c>
      <c r="R8">
        <v>7450</v>
      </c>
    </row>
    <row r="9" spans="1:19" x14ac:dyDescent="0.3">
      <c r="A9" s="320" t="s">
        <v>172</v>
      </c>
      <c r="B9" s="319">
        <v>6</v>
      </c>
      <c r="C9">
        <v>1</v>
      </c>
      <c r="D9" t="s">
        <v>1545</v>
      </c>
      <c r="E9">
        <v>53.25</v>
      </c>
      <c r="I9">
        <v>8586.15</v>
      </c>
      <c r="J9">
        <v>366.5</v>
      </c>
      <c r="L9">
        <v>6</v>
      </c>
      <c r="O9">
        <v>1500</v>
      </c>
      <c r="P9">
        <v>1500</v>
      </c>
      <c r="Q9">
        <v>1551243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E10">
        <v>11.5</v>
      </c>
      <c r="I10">
        <v>1901.9</v>
      </c>
      <c r="J10">
        <v>19</v>
      </c>
      <c r="Q10">
        <v>320756</v>
      </c>
    </row>
    <row r="11" spans="1:19" x14ac:dyDescent="0.3">
      <c r="A11" s="320" t="s">
        <v>174</v>
      </c>
      <c r="B11" s="319">
        <v>8</v>
      </c>
      <c r="C11">
        <v>1</v>
      </c>
      <c r="D11">
        <v>304</v>
      </c>
      <c r="E11">
        <v>7</v>
      </c>
      <c r="I11">
        <v>1183.25</v>
      </c>
      <c r="J11">
        <v>13</v>
      </c>
      <c r="Q11">
        <v>226995</v>
      </c>
    </row>
    <row r="12" spans="1:19" x14ac:dyDescent="0.3">
      <c r="A12" s="322" t="s">
        <v>175</v>
      </c>
      <c r="B12" s="321">
        <v>9</v>
      </c>
      <c r="C12">
        <v>1</v>
      </c>
      <c r="D12">
        <v>305</v>
      </c>
      <c r="E12">
        <v>4</v>
      </c>
      <c r="I12">
        <v>662.5</v>
      </c>
      <c r="J12">
        <v>7</v>
      </c>
      <c r="O12">
        <v>500</v>
      </c>
      <c r="P12">
        <v>500</v>
      </c>
      <c r="Q12">
        <v>148135</v>
      </c>
    </row>
    <row r="13" spans="1:19" x14ac:dyDescent="0.3">
      <c r="A13" s="320" t="s">
        <v>176</v>
      </c>
      <c r="B13" s="319">
        <v>10</v>
      </c>
      <c r="C13">
        <v>1</v>
      </c>
      <c r="D13">
        <v>409</v>
      </c>
      <c r="E13">
        <v>21</v>
      </c>
      <c r="I13">
        <v>3288</v>
      </c>
      <c r="J13">
        <v>327.5</v>
      </c>
      <c r="L13">
        <v>6</v>
      </c>
      <c r="O13">
        <v>1000</v>
      </c>
      <c r="P13">
        <v>1000</v>
      </c>
      <c r="Q13">
        <v>664144</v>
      </c>
    </row>
    <row r="14" spans="1:19" x14ac:dyDescent="0.3">
      <c r="A14" s="322" t="s">
        <v>177</v>
      </c>
      <c r="B14" s="321">
        <v>11</v>
      </c>
      <c r="C14">
        <v>1</v>
      </c>
      <c r="D14">
        <v>629</v>
      </c>
      <c r="E14">
        <v>1.75</v>
      </c>
      <c r="I14">
        <v>298.5</v>
      </c>
      <c r="Q14">
        <v>34596</v>
      </c>
    </row>
    <row r="15" spans="1:19" x14ac:dyDescent="0.3">
      <c r="A15" s="320" t="s">
        <v>178</v>
      </c>
      <c r="B15" s="319">
        <v>12</v>
      </c>
      <c r="C15">
        <v>1</v>
      </c>
      <c r="D15">
        <v>636</v>
      </c>
      <c r="E15">
        <v>1</v>
      </c>
      <c r="I15">
        <v>175.5</v>
      </c>
      <c r="Q15">
        <v>23110</v>
      </c>
    </row>
    <row r="16" spans="1:19" x14ac:dyDescent="0.3">
      <c r="A16" s="318" t="s">
        <v>166</v>
      </c>
      <c r="B16" s="317">
        <v>2017</v>
      </c>
      <c r="C16">
        <v>1</v>
      </c>
      <c r="D16">
        <v>642</v>
      </c>
      <c r="E16">
        <v>7</v>
      </c>
      <c r="I16">
        <v>1076.5</v>
      </c>
      <c r="Q16">
        <v>133507</v>
      </c>
    </row>
    <row r="17" spans="3:18" x14ac:dyDescent="0.3">
      <c r="C17">
        <v>1</v>
      </c>
      <c r="D17" t="s">
        <v>1546</v>
      </c>
      <c r="E17">
        <v>8</v>
      </c>
      <c r="I17">
        <v>1232</v>
      </c>
      <c r="J17">
        <v>20</v>
      </c>
      <c r="L17">
        <v>4</v>
      </c>
      <c r="Q17">
        <v>160825</v>
      </c>
    </row>
    <row r="18" spans="3:18" x14ac:dyDescent="0.3">
      <c r="C18">
        <v>1</v>
      </c>
      <c r="D18">
        <v>25</v>
      </c>
      <c r="E18">
        <v>3</v>
      </c>
      <c r="I18">
        <v>436</v>
      </c>
      <c r="Q18">
        <v>38462</v>
      </c>
    </row>
    <row r="19" spans="3:18" x14ac:dyDescent="0.3">
      <c r="C19">
        <v>1</v>
      </c>
      <c r="D19">
        <v>30</v>
      </c>
      <c r="E19">
        <v>5</v>
      </c>
      <c r="I19">
        <v>796</v>
      </c>
      <c r="J19">
        <v>20</v>
      </c>
      <c r="L19">
        <v>4</v>
      </c>
      <c r="Q19">
        <v>122363</v>
      </c>
    </row>
    <row r="20" spans="3:18" x14ac:dyDescent="0.3">
      <c r="C20" t="s">
        <v>1547</v>
      </c>
      <c r="E20">
        <v>71.55</v>
      </c>
      <c r="I20">
        <v>11556.15</v>
      </c>
      <c r="J20">
        <v>447.5</v>
      </c>
      <c r="K20">
        <v>12</v>
      </c>
      <c r="L20">
        <v>10</v>
      </c>
      <c r="O20">
        <v>2428</v>
      </c>
      <c r="P20">
        <v>2428</v>
      </c>
      <c r="Q20">
        <v>2278868</v>
      </c>
      <c r="R20">
        <v>7450</v>
      </c>
    </row>
    <row r="21" spans="3:18" x14ac:dyDescent="0.3">
      <c r="C21">
        <v>2</v>
      </c>
      <c r="D21" t="s">
        <v>241</v>
      </c>
      <c r="E21">
        <v>6.3</v>
      </c>
      <c r="I21">
        <v>932.5</v>
      </c>
      <c r="J21">
        <v>58</v>
      </c>
      <c r="Q21">
        <v>450347</v>
      </c>
    </row>
    <row r="22" spans="3:18" x14ac:dyDescent="0.3">
      <c r="C22">
        <v>2</v>
      </c>
      <c r="D22">
        <v>99</v>
      </c>
      <c r="E22">
        <v>1.3</v>
      </c>
      <c r="I22">
        <v>208.5</v>
      </c>
      <c r="Q22">
        <v>46482</v>
      </c>
    </row>
    <row r="23" spans="3:18" x14ac:dyDescent="0.3">
      <c r="C23">
        <v>2</v>
      </c>
      <c r="D23">
        <v>101</v>
      </c>
      <c r="E23">
        <v>5</v>
      </c>
      <c r="I23">
        <v>724</v>
      </c>
      <c r="J23">
        <v>58</v>
      </c>
      <c r="Q23">
        <v>403865</v>
      </c>
    </row>
    <row r="24" spans="3:18" x14ac:dyDescent="0.3">
      <c r="C24">
        <v>2</v>
      </c>
      <c r="D24" t="s">
        <v>1544</v>
      </c>
      <c r="E24">
        <v>4</v>
      </c>
      <c r="I24">
        <v>592</v>
      </c>
      <c r="Q24">
        <v>110466</v>
      </c>
      <c r="R24">
        <v>3300</v>
      </c>
    </row>
    <row r="25" spans="3:18" x14ac:dyDescent="0.3">
      <c r="C25">
        <v>2</v>
      </c>
      <c r="D25">
        <v>526</v>
      </c>
      <c r="E25">
        <v>4</v>
      </c>
      <c r="I25">
        <v>592</v>
      </c>
      <c r="Q25">
        <v>110466</v>
      </c>
      <c r="R25">
        <v>3300</v>
      </c>
    </row>
    <row r="26" spans="3:18" x14ac:dyDescent="0.3">
      <c r="C26">
        <v>2</v>
      </c>
      <c r="D26" t="s">
        <v>1545</v>
      </c>
      <c r="E26">
        <v>52.25</v>
      </c>
      <c r="I26">
        <v>7289.15</v>
      </c>
      <c r="J26">
        <v>315.5</v>
      </c>
      <c r="O26">
        <v>25478</v>
      </c>
      <c r="P26">
        <v>25478</v>
      </c>
      <c r="Q26">
        <v>1493428</v>
      </c>
    </row>
    <row r="27" spans="3:18" x14ac:dyDescent="0.3">
      <c r="C27">
        <v>2</v>
      </c>
      <c r="D27">
        <v>303</v>
      </c>
      <c r="E27">
        <v>11.5</v>
      </c>
      <c r="I27">
        <v>1657.4</v>
      </c>
      <c r="J27">
        <v>17</v>
      </c>
      <c r="O27">
        <v>2500</v>
      </c>
      <c r="P27">
        <v>2500</v>
      </c>
      <c r="Q27">
        <v>312986</v>
      </c>
    </row>
    <row r="28" spans="3:18" x14ac:dyDescent="0.3">
      <c r="C28">
        <v>2</v>
      </c>
      <c r="D28">
        <v>304</v>
      </c>
      <c r="E28">
        <v>7</v>
      </c>
      <c r="I28">
        <v>1053.5</v>
      </c>
      <c r="J28">
        <v>14</v>
      </c>
      <c r="O28">
        <v>3000</v>
      </c>
      <c r="P28">
        <v>3000</v>
      </c>
      <c r="Q28">
        <v>229386</v>
      </c>
    </row>
    <row r="29" spans="3:18" x14ac:dyDescent="0.3">
      <c r="C29">
        <v>2</v>
      </c>
      <c r="D29">
        <v>305</v>
      </c>
      <c r="E29">
        <v>4</v>
      </c>
      <c r="I29">
        <v>556.25</v>
      </c>
      <c r="Q29">
        <v>145428</v>
      </c>
    </row>
    <row r="30" spans="3:18" x14ac:dyDescent="0.3">
      <c r="C30">
        <v>2</v>
      </c>
      <c r="D30">
        <v>409</v>
      </c>
      <c r="E30">
        <v>21</v>
      </c>
      <c r="I30">
        <v>2724</v>
      </c>
      <c r="J30">
        <v>284.5</v>
      </c>
      <c r="O30">
        <v>10748</v>
      </c>
      <c r="P30">
        <v>10748</v>
      </c>
      <c r="Q30">
        <v>620400</v>
      </c>
    </row>
    <row r="31" spans="3:18" x14ac:dyDescent="0.3">
      <c r="C31">
        <v>2</v>
      </c>
      <c r="D31">
        <v>629</v>
      </c>
      <c r="E31">
        <v>1.75</v>
      </c>
      <c r="I31">
        <v>234.5</v>
      </c>
      <c r="Q31">
        <v>34610</v>
      </c>
    </row>
    <row r="32" spans="3:18" x14ac:dyDescent="0.3">
      <c r="C32">
        <v>2</v>
      </c>
      <c r="D32">
        <v>636</v>
      </c>
      <c r="E32">
        <v>1</v>
      </c>
      <c r="I32">
        <v>152</v>
      </c>
      <c r="O32">
        <v>1000</v>
      </c>
      <c r="P32">
        <v>1000</v>
      </c>
      <c r="Q32">
        <v>24109</v>
      </c>
    </row>
    <row r="33" spans="3:18" x14ac:dyDescent="0.3">
      <c r="C33">
        <v>2</v>
      </c>
      <c r="D33">
        <v>642</v>
      </c>
      <c r="E33">
        <v>6</v>
      </c>
      <c r="I33">
        <v>911.5</v>
      </c>
      <c r="O33">
        <v>8230</v>
      </c>
      <c r="P33">
        <v>8230</v>
      </c>
      <c r="Q33">
        <v>126509</v>
      </c>
    </row>
    <row r="34" spans="3:18" x14ac:dyDescent="0.3">
      <c r="C34">
        <v>2</v>
      </c>
      <c r="D34" t="s">
        <v>1546</v>
      </c>
      <c r="E34">
        <v>8</v>
      </c>
      <c r="I34">
        <v>1128</v>
      </c>
      <c r="J34">
        <v>20</v>
      </c>
      <c r="L34">
        <v>5</v>
      </c>
      <c r="O34">
        <v>2500</v>
      </c>
      <c r="P34">
        <v>2500</v>
      </c>
      <c r="Q34">
        <v>169099</v>
      </c>
    </row>
    <row r="35" spans="3:18" x14ac:dyDescent="0.3">
      <c r="C35">
        <v>2</v>
      </c>
      <c r="D35">
        <v>25</v>
      </c>
      <c r="E35">
        <v>3</v>
      </c>
      <c r="I35">
        <v>400</v>
      </c>
      <c r="O35">
        <v>2500</v>
      </c>
      <c r="P35">
        <v>2500</v>
      </c>
      <c r="Q35">
        <v>41976</v>
      </c>
    </row>
    <row r="36" spans="3:18" x14ac:dyDescent="0.3">
      <c r="C36">
        <v>2</v>
      </c>
      <c r="D36">
        <v>30</v>
      </c>
      <c r="E36">
        <v>5</v>
      </c>
      <c r="I36">
        <v>728</v>
      </c>
      <c r="J36">
        <v>20</v>
      </c>
      <c r="L36">
        <v>5</v>
      </c>
      <c r="Q36">
        <v>127123</v>
      </c>
    </row>
    <row r="37" spans="3:18" x14ac:dyDescent="0.3">
      <c r="C37" t="s">
        <v>1548</v>
      </c>
      <c r="E37">
        <v>70.55</v>
      </c>
      <c r="I37">
        <v>9941.65</v>
      </c>
      <c r="J37">
        <v>393.5</v>
      </c>
      <c r="L37">
        <v>5</v>
      </c>
      <c r="O37">
        <v>27978</v>
      </c>
      <c r="P37">
        <v>27978</v>
      </c>
      <c r="Q37">
        <v>2223340</v>
      </c>
      <c r="R37">
        <v>3300</v>
      </c>
    </row>
    <row r="38" spans="3:18" x14ac:dyDescent="0.3">
      <c r="C38">
        <v>3</v>
      </c>
      <c r="D38" t="s">
        <v>241</v>
      </c>
      <c r="E38">
        <v>6.3</v>
      </c>
      <c r="I38">
        <v>1076</v>
      </c>
      <c r="J38">
        <v>56</v>
      </c>
      <c r="Q38">
        <v>444050</v>
      </c>
    </row>
    <row r="39" spans="3:18" x14ac:dyDescent="0.3">
      <c r="C39">
        <v>3</v>
      </c>
      <c r="D39">
        <v>99</v>
      </c>
      <c r="E39">
        <v>1.3</v>
      </c>
      <c r="I39">
        <v>231</v>
      </c>
      <c r="Q39">
        <v>43771</v>
      </c>
    </row>
    <row r="40" spans="3:18" x14ac:dyDescent="0.3">
      <c r="C40">
        <v>3</v>
      </c>
      <c r="D40">
        <v>101</v>
      </c>
      <c r="E40">
        <v>5</v>
      </c>
      <c r="I40">
        <v>845</v>
      </c>
      <c r="J40">
        <v>56</v>
      </c>
      <c r="Q40">
        <v>400279</v>
      </c>
    </row>
    <row r="41" spans="3:18" x14ac:dyDescent="0.3">
      <c r="C41">
        <v>3</v>
      </c>
      <c r="D41" t="s">
        <v>1544</v>
      </c>
      <c r="E41">
        <v>4</v>
      </c>
      <c r="I41">
        <v>652</v>
      </c>
      <c r="Q41">
        <v>112136</v>
      </c>
      <c r="R41">
        <v>5500</v>
      </c>
    </row>
    <row r="42" spans="3:18" x14ac:dyDescent="0.3">
      <c r="C42">
        <v>3</v>
      </c>
      <c r="D42">
        <v>526</v>
      </c>
      <c r="E42">
        <v>4</v>
      </c>
      <c r="I42">
        <v>652</v>
      </c>
      <c r="Q42">
        <v>112136</v>
      </c>
      <c r="R42">
        <v>5500</v>
      </c>
    </row>
    <row r="43" spans="3:18" x14ac:dyDescent="0.3">
      <c r="C43">
        <v>3</v>
      </c>
      <c r="D43" t="s">
        <v>1545</v>
      </c>
      <c r="E43">
        <v>52.25</v>
      </c>
      <c r="I43">
        <v>8556.4</v>
      </c>
      <c r="J43">
        <v>330</v>
      </c>
      <c r="L43">
        <v>15</v>
      </c>
      <c r="O43">
        <v>30568</v>
      </c>
      <c r="P43">
        <v>30568</v>
      </c>
      <c r="Q43">
        <v>1529870</v>
      </c>
      <c r="R43">
        <v>500</v>
      </c>
    </row>
    <row r="44" spans="3:18" x14ac:dyDescent="0.3">
      <c r="C44">
        <v>3</v>
      </c>
      <c r="D44">
        <v>303</v>
      </c>
      <c r="E44">
        <v>11.5</v>
      </c>
      <c r="I44">
        <v>1946.9</v>
      </c>
      <c r="J44">
        <v>19.5</v>
      </c>
      <c r="O44">
        <v>3600</v>
      </c>
      <c r="P44">
        <v>3600</v>
      </c>
      <c r="Q44">
        <v>332424</v>
      </c>
      <c r="R44">
        <v>500</v>
      </c>
    </row>
    <row r="45" spans="3:18" x14ac:dyDescent="0.3">
      <c r="C45">
        <v>3</v>
      </c>
      <c r="D45">
        <v>304</v>
      </c>
      <c r="E45">
        <v>7</v>
      </c>
      <c r="I45">
        <v>1153</v>
      </c>
      <c r="J45">
        <v>9.5</v>
      </c>
      <c r="O45">
        <v>4300</v>
      </c>
      <c r="P45">
        <v>4300</v>
      </c>
      <c r="Q45">
        <v>228056</v>
      </c>
    </row>
    <row r="46" spans="3:18" x14ac:dyDescent="0.3">
      <c r="C46">
        <v>3</v>
      </c>
      <c r="D46">
        <v>305</v>
      </c>
      <c r="E46">
        <v>4</v>
      </c>
      <c r="I46">
        <v>721</v>
      </c>
      <c r="J46">
        <v>9</v>
      </c>
      <c r="O46">
        <v>1830</v>
      </c>
      <c r="P46">
        <v>1830</v>
      </c>
      <c r="Q46">
        <v>150097</v>
      </c>
    </row>
    <row r="47" spans="3:18" x14ac:dyDescent="0.3">
      <c r="C47">
        <v>3</v>
      </c>
      <c r="D47">
        <v>409</v>
      </c>
      <c r="E47">
        <v>22</v>
      </c>
      <c r="I47">
        <v>3396</v>
      </c>
      <c r="J47">
        <v>292</v>
      </c>
      <c r="L47">
        <v>15</v>
      </c>
      <c r="O47">
        <v>17248</v>
      </c>
      <c r="P47">
        <v>17248</v>
      </c>
      <c r="Q47">
        <v>658635</v>
      </c>
    </row>
    <row r="48" spans="3:18" x14ac:dyDescent="0.3">
      <c r="C48">
        <v>3</v>
      </c>
      <c r="D48">
        <v>629</v>
      </c>
      <c r="E48">
        <v>0.75</v>
      </c>
      <c r="I48">
        <v>132</v>
      </c>
      <c r="Q48">
        <v>14220</v>
      </c>
    </row>
    <row r="49" spans="3:18" x14ac:dyDescent="0.3">
      <c r="C49">
        <v>3</v>
      </c>
      <c r="D49">
        <v>636</v>
      </c>
      <c r="E49">
        <v>1</v>
      </c>
      <c r="I49">
        <v>157</v>
      </c>
      <c r="Q49">
        <v>23633</v>
      </c>
    </row>
    <row r="50" spans="3:18" x14ac:dyDescent="0.3">
      <c r="C50">
        <v>3</v>
      </c>
      <c r="D50">
        <v>642</v>
      </c>
      <c r="E50">
        <v>6</v>
      </c>
      <c r="I50">
        <v>1050.5</v>
      </c>
      <c r="O50">
        <v>3590</v>
      </c>
      <c r="P50">
        <v>3590</v>
      </c>
      <c r="Q50">
        <v>122805</v>
      </c>
    </row>
    <row r="51" spans="3:18" x14ac:dyDescent="0.3">
      <c r="C51">
        <v>3</v>
      </c>
      <c r="D51" t="s">
        <v>1546</v>
      </c>
      <c r="E51">
        <v>8</v>
      </c>
      <c r="I51">
        <v>1372.5</v>
      </c>
      <c r="J51">
        <v>20</v>
      </c>
      <c r="L51">
        <v>13</v>
      </c>
      <c r="O51">
        <v>6000</v>
      </c>
      <c r="P51">
        <v>6000</v>
      </c>
      <c r="Q51">
        <v>177998</v>
      </c>
    </row>
    <row r="52" spans="3:18" x14ac:dyDescent="0.3">
      <c r="C52">
        <v>3</v>
      </c>
      <c r="D52">
        <v>25</v>
      </c>
      <c r="E52">
        <v>3</v>
      </c>
      <c r="I52">
        <v>516</v>
      </c>
      <c r="O52">
        <v>3300</v>
      </c>
      <c r="P52">
        <v>3300</v>
      </c>
      <c r="Q52">
        <v>47028</v>
      </c>
    </row>
    <row r="53" spans="3:18" x14ac:dyDescent="0.3">
      <c r="C53">
        <v>3</v>
      </c>
      <c r="D53">
        <v>30</v>
      </c>
      <c r="E53">
        <v>5</v>
      </c>
      <c r="I53">
        <v>856.5</v>
      </c>
      <c r="J53">
        <v>20</v>
      </c>
      <c r="L53">
        <v>13</v>
      </c>
      <c r="O53">
        <v>2700</v>
      </c>
      <c r="P53">
        <v>2700</v>
      </c>
      <c r="Q53">
        <v>130970</v>
      </c>
    </row>
    <row r="54" spans="3:18" x14ac:dyDescent="0.3">
      <c r="C54" t="s">
        <v>1549</v>
      </c>
      <c r="E54">
        <v>70.55</v>
      </c>
      <c r="I54">
        <v>11656.9</v>
      </c>
      <c r="J54">
        <v>406</v>
      </c>
      <c r="L54">
        <v>28</v>
      </c>
      <c r="O54">
        <v>36568</v>
      </c>
      <c r="P54">
        <v>36568</v>
      </c>
      <c r="Q54">
        <v>2264054</v>
      </c>
      <c r="R54">
        <v>6000</v>
      </c>
    </row>
    <row r="55" spans="3:18" x14ac:dyDescent="0.3">
      <c r="C55">
        <v>4</v>
      </c>
      <c r="D55" t="s">
        <v>241</v>
      </c>
      <c r="E55">
        <v>7</v>
      </c>
      <c r="I55">
        <v>1018.5</v>
      </c>
      <c r="J55">
        <v>61</v>
      </c>
      <c r="Q55">
        <v>472278</v>
      </c>
      <c r="R55">
        <v>920</v>
      </c>
    </row>
    <row r="56" spans="3:18" x14ac:dyDescent="0.3">
      <c r="C56">
        <v>4</v>
      </c>
      <c r="D56">
        <v>99</v>
      </c>
      <c r="E56">
        <v>1.3</v>
      </c>
      <c r="I56">
        <v>194.5</v>
      </c>
      <c r="Q56">
        <v>43388</v>
      </c>
      <c r="R56">
        <v>920</v>
      </c>
    </row>
    <row r="57" spans="3:18" x14ac:dyDescent="0.3">
      <c r="C57">
        <v>4</v>
      </c>
      <c r="D57">
        <v>101</v>
      </c>
      <c r="E57">
        <v>5.7</v>
      </c>
      <c r="I57">
        <v>824</v>
      </c>
      <c r="J57">
        <v>61</v>
      </c>
      <c r="Q57">
        <v>428890</v>
      </c>
    </row>
    <row r="58" spans="3:18" x14ac:dyDescent="0.3">
      <c r="C58">
        <v>4</v>
      </c>
      <c r="D58" t="s">
        <v>1544</v>
      </c>
      <c r="E58">
        <v>4</v>
      </c>
      <c r="I58">
        <v>612</v>
      </c>
      <c r="Q58">
        <v>110647</v>
      </c>
      <c r="R58">
        <v>300</v>
      </c>
    </row>
    <row r="59" spans="3:18" x14ac:dyDescent="0.3">
      <c r="C59">
        <v>4</v>
      </c>
      <c r="D59">
        <v>526</v>
      </c>
      <c r="E59">
        <v>4</v>
      </c>
      <c r="I59">
        <v>612</v>
      </c>
      <c r="Q59">
        <v>110647</v>
      </c>
      <c r="R59">
        <v>300</v>
      </c>
    </row>
    <row r="60" spans="3:18" x14ac:dyDescent="0.3">
      <c r="C60">
        <v>4</v>
      </c>
      <c r="D60" t="s">
        <v>1545</v>
      </c>
      <c r="E60">
        <v>52.25</v>
      </c>
      <c r="I60">
        <v>7509.8</v>
      </c>
      <c r="J60">
        <v>451.5</v>
      </c>
      <c r="L60">
        <v>10</v>
      </c>
      <c r="O60">
        <v>23278</v>
      </c>
      <c r="P60">
        <v>23278</v>
      </c>
      <c r="Q60">
        <v>1567265</v>
      </c>
    </row>
    <row r="61" spans="3:18" x14ac:dyDescent="0.3">
      <c r="C61">
        <v>4</v>
      </c>
      <c r="D61">
        <v>303</v>
      </c>
      <c r="E61">
        <v>12.25</v>
      </c>
      <c r="I61">
        <v>1828.55</v>
      </c>
      <c r="J61">
        <v>23.5</v>
      </c>
      <c r="O61">
        <v>4030</v>
      </c>
      <c r="P61">
        <v>4030</v>
      </c>
      <c r="Q61">
        <v>344476</v>
      </c>
    </row>
    <row r="62" spans="3:18" x14ac:dyDescent="0.3">
      <c r="C62">
        <v>4</v>
      </c>
      <c r="D62">
        <v>304</v>
      </c>
      <c r="E62">
        <v>7</v>
      </c>
      <c r="I62">
        <v>1064.25</v>
      </c>
      <c r="J62">
        <v>20.5</v>
      </c>
      <c r="O62">
        <v>1500</v>
      </c>
      <c r="P62">
        <v>1500</v>
      </c>
      <c r="Q62">
        <v>230474</v>
      </c>
    </row>
    <row r="63" spans="3:18" x14ac:dyDescent="0.3">
      <c r="C63">
        <v>4</v>
      </c>
      <c r="D63">
        <v>305</v>
      </c>
      <c r="E63">
        <v>4</v>
      </c>
      <c r="I63">
        <v>528</v>
      </c>
      <c r="J63">
        <v>9.5</v>
      </c>
      <c r="O63">
        <v>500</v>
      </c>
      <c r="P63">
        <v>500</v>
      </c>
      <c r="Q63">
        <v>141143</v>
      </c>
    </row>
    <row r="64" spans="3:18" x14ac:dyDescent="0.3">
      <c r="C64">
        <v>4</v>
      </c>
      <c r="D64">
        <v>409</v>
      </c>
      <c r="E64">
        <v>22</v>
      </c>
      <c r="I64">
        <v>3056</v>
      </c>
      <c r="J64">
        <v>395.5</v>
      </c>
      <c r="L64">
        <v>10</v>
      </c>
      <c r="O64">
        <v>11748</v>
      </c>
      <c r="P64">
        <v>11748</v>
      </c>
      <c r="Q64">
        <v>703696</v>
      </c>
    </row>
    <row r="65" spans="3:18" x14ac:dyDescent="0.3">
      <c r="C65">
        <v>4</v>
      </c>
      <c r="D65">
        <v>636</v>
      </c>
      <c r="E65">
        <v>1</v>
      </c>
      <c r="I65">
        <v>152.5</v>
      </c>
      <c r="J65">
        <v>2.5</v>
      </c>
      <c r="O65">
        <v>500</v>
      </c>
      <c r="P65">
        <v>500</v>
      </c>
      <c r="Q65">
        <v>24249</v>
      </c>
    </row>
    <row r="66" spans="3:18" x14ac:dyDescent="0.3">
      <c r="C66">
        <v>4</v>
      </c>
      <c r="D66">
        <v>642</v>
      </c>
      <c r="E66">
        <v>6</v>
      </c>
      <c r="I66">
        <v>880.5</v>
      </c>
      <c r="O66">
        <v>5000</v>
      </c>
      <c r="P66">
        <v>5000</v>
      </c>
      <c r="Q66">
        <v>123227</v>
      </c>
    </row>
    <row r="67" spans="3:18" x14ac:dyDescent="0.3">
      <c r="C67">
        <v>4</v>
      </c>
      <c r="D67" t="s">
        <v>1546</v>
      </c>
      <c r="E67">
        <v>8</v>
      </c>
      <c r="I67">
        <v>1232</v>
      </c>
      <c r="J67">
        <v>20</v>
      </c>
      <c r="L67">
        <v>10</v>
      </c>
      <c r="O67">
        <v>2500</v>
      </c>
      <c r="P67">
        <v>2500</v>
      </c>
      <c r="Q67">
        <v>173811</v>
      </c>
    </row>
    <row r="68" spans="3:18" x14ac:dyDescent="0.3">
      <c r="C68">
        <v>4</v>
      </c>
      <c r="D68">
        <v>25</v>
      </c>
      <c r="E68">
        <v>3</v>
      </c>
      <c r="I68">
        <v>448</v>
      </c>
      <c r="Q68">
        <v>43522</v>
      </c>
    </row>
    <row r="69" spans="3:18" x14ac:dyDescent="0.3">
      <c r="C69">
        <v>4</v>
      </c>
      <c r="D69">
        <v>30</v>
      </c>
      <c r="E69">
        <v>5</v>
      </c>
      <c r="I69">
        <v>784</v>
      </c>
      <c r="J69">
        <v>20</v>
      </c>
      <c r="L69">
        <v>10</v>
      </c>
      <c r="O69">
        <v>2500</v>
      </c>
      <c r="P69">
        <v>2500</v>
      </c>
      <c r="Q69">
        <v>130289</v>
      </c>
    </row>
    <row r="70" spans="3:18" x14ac:dyDescent="0.3">
      <c r="C70" t="s">
        <v>1550</v>
      </c>
      <c r="E70">
        <v>71.25</v>
      </c>
      <c r="I70">
        <v>10372.299999999999</v>
      </c>
      <c r="J70">
        <v>532.5</v>
      </c>
      <c r="L70">
        <v>20</v>
      </c>
      <c r="O70">
        <v>25778</v>
      </c>
      <c r="P70">
        <v>25778</v>
      </c>
      <c r="Q70">
        <v>2324001</v>
      </c>
      <c r="R70">
        <v>1220</v>
      </c>
    </row>
    <row r="71" spans="3:18" x14ac:dyDescent="0.3">
      <c r="C71">
        <v>5</v>
      </c>
      <c r="D71" t="s">
        <v>241</v>
      </c>
      <c r="E71">
        <v>7</v>
      </c>
      <c r="I71">
        <v>1161</v>
      </c>
      <c r="J71">
        <v>59</v>
      </c>
      <c r="Q71">
        <v>468504</v>
      </c>
      <c r="R71">
        <v>2200</v>
      </c>
    </row>
    <row r="72" spans="3:18" x14ac:dyDescent="0.3">
      <c r="C72">
        <v>5</v>
      </c>
      <c r="D72">
        <v>99</v>
      </c>
      <c r="E72">
        <v>1.3</v>
      </c>
      <c r="I72">
        <v>223.5</v>
      </c>
      <c r="Q72">
        <v>43587</v>
      </c>
      <c r="R72">
        <v>2200</v>
      </c>
    </row>
    <row r="73" spans="3:18" x14ac:dyDescent="0.3">
      <c r="C73">
        <v>5</v>
      </c>
      <c r="D73">
        <v>101</v>
      </c>
      <c r="E73">
        <v>5.7</v>
      </c>
      <c r="I73">
        <v>937.5</v>
      </c>
      <c r="J73">
        <v>59</v>
      </c>
      <c r="Q73">
        <v>424917</v>
      </c>
    </row>
    <row r="74" spans="3:18" x14ac:dyDescent="0.3">
      <c r="C74">
        <v>5</v>
      </c>
      <c r="D74" t="s">
        <v>1544</v>
      </c>
      <c r="E74">
        <v>4</v>
      </c>
      <c r="I74">
        <v>724</v>
      </c>
      <c r="Q74">
        <v>110975</v>
      </c>
      <c r="R74">
        <v>13200</v>
      </c>
    </row>
    <row r="75" spans="3:18" x14ac:dyDescent="0.3">
      <c r="C75">
        <v>5</v>
      </c>
      <c r="D75">
        <v>526</v>
      </c>
      <c r="E75">
        <v>4</v>
      </c>
      <c r="I75">
        <v>724</v>
      </c>
      <c r="Q75">
        <v>110975</v>
      </c>
      <c r="R75">
        <v>13200</v>
      </c>
    </row>
    <row r="76" spans="3:18" x14ac:dyDescent="0.3">
      <c r="C76">
        <v>5</v>
      </c>
      <c r="D76" t="s">
        <v>1545</v>
      </c>
      <c r="E76">
        <v>52.25</v>
      </c>
      <c r="I76">
        <v>8159.15</v>
      </c>
      <c r="J76">
        <v>383.5</v>
      </c>
      <c r="L76">
        <v>2</v>
      </c>
      <c r="O76">
        <v>22998</v>
      </c>
      <c r="P76">
        <v>22998</v>
      </c>
      <c r="Q76">
        <v>1553259</v>
      </c>
      <c r="R76">
        <v>2650</v>
      </c>
    </row>
    <row r="77" spans="3:18" x14ac:dyDescent="0.3">
      <c r="C77">
        <v>5</v>
      </c>
      <c r="D77">
        <v>303</v>
      </c>
      <c r="E77">
        <v>13.25</v>
      </c>
      <c r="I77">
        <v>2091.65</v>
      </c>
      <c r="J77">
        <v>26</v>
      </c>
      <c r="O77">
        <v>6000</v>
      </c>
      <c r="P77">
        <v>6000</v>
      </c>
      <c r="Q77">
        <v>380015</v>
      </c>
      <c r="R77">
        <v>2650</v>
      </c>
    </row>
    <row r="78" spans="3:18" x14ac:dyDescent="0.3">
      <c r="C78">
        <v>5</v>
      </c>
      <c r="D78">
        <v>304</v>
      </c>
      <c r="E78">
        <v>7</v>
      </c>
      <c r="I78">
        <v>1086.5</v>
      </c>
      <c r="J78">
        <v>9.5</v>
      </c>
      <c r="O78">
        <v>3250</v>
      </c>
      <c r="P78">
        <v>3250</v>
      </c>
      <c r="Q78">
        <v>215942</v>
      </c>
    </row>
    <row r="79" spans="3:18" x14ac:dyDescent="0.3">
      <c r="C79">
        <v>5</v>
      </c>
      <c r="D79">
        <v>305</v>
      </c>
      <c r="E79">
        <v>3</v>
      </c>
      <c r="I79">
        <v>510.5</v>
      </c>
      <c r="J79">
        <v>4.5</v>
      </c>
      <c r="Q79">
        <v>119601</v>
      </c>
    </row>
    <row r="80" spans="3:18" x14ac:dyDescent="0.3">
      <c r="C80">
        <v>5</v>
      </c>
      <c r="D80">
        <v>409</v>
      </c>
      <c r="E80">
        <v>22</v>
      </c>
      <c r="I80">
        <v>3416</v>
      </c>
      <c r="J80">
        <v>343.5</v>
      </c>
      <c r="L80">
        <v>2</v>
      </c>
      <c r="O80">
        <v>12748</v>
      </c>
      <c r="P80">
        <v>12748</v>
      </c>
      <c r="Q80">
        <v>694753</v>
      </c>
    </row>
    <row r="81" spans="3:18" x14ac:dyDescent="0.3">
      <c r="C81">
        <v>5</v>
      </c>
      <c r="D81">
        <v>636</v>
      </c>
      <c r="E81">
        <v>1</v>
      </c>
      <c r="I81">
        <v>168</v>
      </c>
      <c r="Q81">
        <v>23408</v>
      </c>
    </row>
    <row r="82" spans="3:18" x14ac:dyDescent="0.3">
      <c r="C82">
        <v>5</v>
      </c>
      <c r="D82">
        <v>642</v>
      </c>
      <c r="E82">
        <v>6</v>
      </c>
      <c r="I82">
        <v>886.5</v>
      </c>
      <c r="O82">
        <v>1000</v>
      </c>
      <c r="P82">
        <v>1000</v>
      </c>
      <c r="Q82">
        <v>119540</v>
      </c>
    </row>
    <row r="83" spans="3:18" x14ac:dyDescent="0.3">
      <c r="C83">
        <v>5</v>
      </c>
      <c r="D83" t="s">
        <v>1546</v>
      </c>
      <c r="E83">
        <v>8</v>
      </c>
      <c r="I83">
        <v>1379.5</v>
      </c>
      <c r="J83">
        <v>20</v>
      </c>
      <c r="O83">
        <v>1000</v>
      </c>
      <c r="P83">
        <v>1000</v>
      </c>
      <c r="Q83">
        <v>173964</v>
      </c>
    </row>
    <row r="84" spans="3:18" x14ac:dyDescent="0.3">
      <c r="C84">
        <v>5</v>
      </c>
      <c r="D84">
        <v>25</v>
      </c>
      <c r="E84">
        <v>3</v>
      </c>
      <c r="I84">
        <v>480</v>
      </c>
      <c r="Q84">
        <v>44317</v>
      </c>
    </row>
    <row r="85" spans="3:18" x14ac:dyDescent="0.3">
      <c r="C85">
        <v>5</v>
      </c>
      <c r="D85">
        <v>30</v>
      </c>
      <c r="E85">
        <v>5</v>
      </c>
      <c r="I85">
        <v>899.5</v>
      </c>
      <c r="J85">
        <v>20</v>
      </c>
      <c r="O85">
        <v>1000</v>
      </c>
      <c r="P85">
        <v>1000</v>
      </c>
      <c r="Q85">
        <v>129647</v>
      </c>
    </row>
    <row r="86" spans="3:18" x14ac:dyDescent="0.3">
      <c r="C86" t="s">
        <v>1551</v>
      </c>
      <c r="E86">
        <v>71.25</v>
      </c>
      <c r="I86">
        <v>11423.65</v>
      </c>
      <c r="J86">
        <v>462.5</v>
      </c>
      <c r="L86">
        <v>2</v>
      </c>
      <c r="O86">
        <v>23998</v>
      </c>
      <c r="P86">
        <v>23998</v>
      </c>
      <c r="Q86">
        <v>2306702</v>
      </c>
      <c r="R86">
        <v>18050</v>
      </c>
    </row>
    <row r="87" spans="3:18" x14ac:dyDescent="0.3">
      <c r="C87">
        <v>6</v>
      </c>
      <c r="D87" t="s">
        <v>241</v>
      </c>
      <c r="E87">
        <v>7.3000000000000007</v>
      </c>
      <c r="I87">
        <v>1001.5</v>
      </c>
      <c r="J87">
        <v>58</v>
      </c>
      <c r="O87">
        <v>10853</v>
      </c>
      <c r="P87">
        <v>10853</v>
      </c>
      <c r="Q87">
        <v>467442</v>
      </c>
    </row>
    <row r="88" spans="3:18" x14ac:dyDescent="0.3">
      <c r="C88">
        <v>6</v>
      </c>
      <c r="D88">
        <v>99</v>
      </c>
      <c r="E88">
        <v>1.6</v>
      </c>
      <c r="I88">
        <v>237</v>
      </c>
      <c r="O88">
        <v>6553</v>
      </c>
      <c r="P88">
        <v>6553</v>
      </c>
      <c r="Q88">
        <v>62429</v>
      </c>
    </row>
    <row r="89" spans="3:18" x14ac:dyDescent="0.3">
      <c r="C89">
        <v>6</v>
      </c>
      <c r="D89">
        <v>101</v>
      </c>
      <c r="E89">
        <v>5.7</v>
      </c>
      <c r="I89">
        <v>764.5</v>
      </c>
      <c r="J89">
        <v>58</v>
      </c>
      <c r="O89">
        <v>4300</v>
      </c>
      <c r="P89">
        <v>4300</v>
      </c>
      <c r="Q89">
        <v>405013</v>
      </c>
    </row>
    <row r="90" spans="3:18" x14ac:dyDescent="0.3">
      <c r="C90">
        <v>6</v>
      </c>
      <c r="D90" t="s">
        <v>1544</v>
      </c>
      <c r="E90">
        <v>4</v>
      </c>
      <c r="I90">
        <v>604</v>
      </c>
      <c r="Q90">
        <v>112863</v>
      </c>
    </row>
    <row r="91" spans="3:18" x14ac:dyDescent="0.3">
      <c r="C91">
        <v>6</v>
      </c>
      <c r="D91">
        <v>526</v>
      </c>
      <c r="E91">
        <v>4</v>
      </c>
      <c r="I91">
        <v>604</v>
      </c>
      <c r="Q91">
        <v>112863</v>
      </c>
    </row>
    <row r="92" spans="3:18" x14ac:dyDescent="0.3">
      <c r="C92">
        <v>6</v>
      </c>
      <c r="D92" t="s">
        <v>1545</v>
      </c>
      <c r="E92">
        <v>52.5</v>
      </c>
      <c r="I92">
        <v>7477.95</v>
      </c>
      <c r="J92">
        <v>332</v>
      </c>
      <c r="L92">
        <v>10</v>
      </c>
      <c r="O92">
        <v>20748</v>
      </c>
      <c r="P92">
        <v>20748</v>
      </c>
      <c r="Q92">
        <v>1572272</v>
      </c>
    </row>
    <row r="93" spans="3:18" x14ac:dyDescent="0.3">
      <c r="C93">
        <v>6</v>
      </c>
      <c r="D93">
        <v>303</v>
      </c>
      <c r="E93">
        <v>13.5</v>
      </c>
      <c r="I93">
        <v>1933.95</v>
      </c>
      <c r="J93">
        <v>14.5</v>
      </c>
      <c r="O93">
        <v>4248</v>
      </c>
      <c r="P93">
        <v>4248</v>
      </c>
      <c r="Q93">
        <v>382485</v>
      </c>
    </row>
    <row r="94" spans="3:18" x14ac:dyDescent="0.3">
      <c r="C94">
        <v>6</v>
      </c>
      <c r="D94">
        <v>304</v>
      </c>
      <c r="E94">
        <v>7</v>
      </c>
      <c r="I94">
        <v>920.5</v>
      </c>
      <c r="J94">
        <v>14.5</v>
      </c>
      <c r="O94">
        <v>3000</v>
      </c>
      <c r="P94">
        <v>3000</v>
      </c>
      <c r="Q94">
        <v>227345</v>
      </c>
    </row>
    <row r="95" spans="3:18" x14ac:dyDescent="0.3">
      <c r="C95">
        <v>6</v>
      </c>
      <c r="D95">
        <v>305</v>
      </c>
      <c r="E95">
        <v>3</v>
      </c>
      <c r="I95">
        <v>441</v>
      </c>
      <c r="J95">
        <v>9</v>
      </c>
      <c r="Q95">
        <v>120707</v>
      </c>
    </row>
    <row r="96" spans="3:18" x14ac:dyDescent="0.3">
      <c r="C96">
        <v>6</v>
      </c>
      <c r="D96">
        <v>409</v>
      </c>
      <c r="E96">
        <v>22</v>
      </c>
      <c r="I96">
        <v>3068</v>
      </c>
      <c r="J96">
        <v>294</v>
      </c>
      <c r="L96">
        <v>10</v>
      </c>
      <c r="O96">
        <v>9800</v>
      </c>
      <c r="P96">
        <v>9800</v>
      </c>
      <c r="Q96">
        <v>694970</v>
      </c>
    </row>
    <row r="97" spans="3:17" x14ac:dyDescent="0.3">
      <c r="C97">
        <v>6</v>
      </c>
      <c r="D97">
        <v>636</v>
      </c>
      <c r="E97">
        <v>1</v>
      </c>
      <c r="I97">
        <v>161</v>
      </c>
      <c r="O97">
        <v>1000</v>
      </c>
      <c r="P97">
        <v>1000</v>
      </c>
      <c r="Q97">
        <v>24331</v>
      </c>
    </row>
    <row r="98" spans="3:17" x14ac:dyDescent="0.3">
      <c r="C98">
        <v>6</v>
      </c>
      <c r="D98">
        <v>642</v>
      </c>
      <c r="E98">
        <v>6</v>
      </c>
      <c r="I98">
        <v>953.5</v>
      </c>
      <c r="O98">
        <v>2700</v>
      </c>
      <c r="P98">
        <v>2700</v>
      </c>
      <c r="Q98">
        <v>122434</v>
      </c>
    </row>
    <row r="99" spans="3:17" x14ac:dyDescent="0.3">
      <c r="C99">
        <v>6</v>
      </c>
      <c r="D99" t="s">
        <v>1546</v>
      </c>
      <c r="E99">
        <v>8</v>
      </c>
      <c r="I99">
        <v>1176</v>
      </c>
      <c r="O99">
        <v>10250</v>
      </c>
      <c r="P99">
        <v>10250</v>
      </c>
      <c r="Q99">
        <v>180924</v>
      </c>
    </row>
    <row r="100" spans="3:17" x14ac:dyDescent="0.3">
      <c r="C100">
        <v>6</v>
      </c>
      <c r="D100">
        <v>25</v>
      </c>
      <c r="E100">
        <v>3</v>
      </c>
      <c r="I100">
        <v>480</v>
      </c>
      <c r="O100">
        <v>2250</v>
      </c>
      <c r="P100">
        <v>2250</v>
      </c>
      <c r="Q100">
        <v>46249</v>
      </c>
    </row>
    <row r="101" spans="3:17" x14ac:dyDescent="0.3">
      <c r="C101">
        <v>6</v>
      </c>
      <c r="D101">
        <v>30</v>
      </c>
      <c r="E101">
        <v>5</v>
      </c>
      <c r="I101">
        <v>696</v>
      </c>
      <c r="O101">
        <v>8000</v>
      </c>
      <c r="P101">
        <v>8000</v>
      </c>
      <c r="Q101">
        <v>134675</v>
      </c>
    </row>
    <row r="102" spans="3:17" x14ac:dyDescent="0.3">
      <c r="C102" t="s">
        <v>1552</v>
      </c>
      <c r="E102">
        <v>71.8</v>
      </c>
      <c r="I102">
        <v>10259.450000000001</v>
      </c>
      <c r="J102">
        <v>390</v>
      </c>
      <c r="L102">
        <v>10</v>
      </c>
      <c r="O102">
        <v>41851</v>
      </c>
      <c r="P102">
        <v>41851</v>
      </c>
      <c r="Q102">
        <v>2333501</v>
      </c>
    </row>
    <row r="103" spans="3:17" x14ac:dyDescent="0.3">
      <c r="C103">
        <v>7</v>
      </c>
      <c r="D103" t="s">
        <v>241</v>
      </c>
      <c r="E103">
        <v>6.5</v>
      </c>
      <c r="I103">
        <v>764.8</v>
      </c>
      <c r="J103">
        <v>66</v>
      </c>
      <c r="O103">
        <v>184114</v>
      </c>
      <c r="P103">
        <v>184114</v>
      </c>
      <c r="Q103">
        <v>668564</v>
      </c>
    </row>
    <row r="104" spans="3:17" x14ac:dyDescent="0.3">
      <c r="C104">
        <v>7</v>
      </c>
      <c r="D104">
        <v>99</v>
      </c>
      <c r="E104">
        <v>1.5</v>
      </c>
      <c r="I104">
        <v>232.3</v>
      </c>
      <c r="O104">
        <v>19115</v>
      </c>
      <c r="P104">
        <v>19115</v>
      </c>
      <c r="Q104">
        <v>71381</v>
      </c>
    </row>
    <row r="105" spans="3:17" x14ac:dyDescent="0.3">
      <c r="C105">
        <v>7</v>
      </c>
      <c r="D105">
        <v>101</v>
      </c>
      <c r="E105">
        <v>5</v>
      </c>
      <c r="I105">
        <v>532.5</v>
      </c>
      <c r="J105">
        <v>66</v>
      </c>
      <c r="O105">
        <v>164999</v>
      </c>
      <c r="P105">
        <v>164999</v>
      </c>
      <c r="Q105">
        <v>597183</v>
      </c>
    </row>
    <row r="106" spans="3:17" x14ac:dyDescent="0.3">
      <c r="C106">
        <v>7</v>
      </c>
      <c r="D106" t="s">
        <v>1544</v>
      </c>
      <c r="E106">
        <v>4</v>
      </c>
      <c r="I106">
        <v>520</v>
      </c>
      <c r="O106">
        <v>37624</v>
      </c>
      <c r="P106">
        <v>37624</v>
      </c>
      <c r="Q106">
        <v>148574</v>
      </c>
    </row>
    <row r="107" spans="3:17" x14ac:dyDescent="0.3">
      <c r="C107">
        <v>7</v>
      </c>
      <c r="D107">
        <v>526</v>
      </c>
      <c r="E107">
        <v>4</v>
      </c>
      <c r="I107">
        <v>520</v>
      </c>
      <c r="O107">
        <v>37624</v>
      </c>
      <c r="P107">
        <v>37624</v>
      </c>
      <c r="Q107">
        <v>148574</v>
      </c>
    </row>
    <row r="108" spans="3:17" x14ac:dyDescent="0.3">
      <c r="C108">
        <v>7</v>
      </c>
      <c r="D108" t="s">
        <v>1545</v>
      </c>
      <c r="E108">
        <v>53.5</v>
      </c>
      <c r="I108">
        <v>6926.7</v>
      </c>
      <c r="J108">
        <v>449</v>
      </c>
      <c r="O108">
        <v>490159</v>
      </c>
      <c r="P108">
        <v>490159</v>
      </c>
      <c r="Q108">
        <v>2077352</v>
      </c>
    </row>
    <row r="109" spans="3:17" x14ac:dyDescent="0.3">
      <c r="C109">
        <v>7</v>
      </c>
      <c r="D109">
        <v>303</v>
      </c>
      <c r="E109">
        <v>13.5</v>
      </c>
      <c r="I109">
        <v>1693.7</v>
      </c>
      <c r="J109">
        <v>28.5</v>
      </c>
      <c r="O109">
        <v>119523</v>
      </c>
      <c r="P109">
        <v>119523</v>
      </c>
      <c r="Q109">
        <v>496726</v>
      </c>
    </row>
    <row r="110" spans="3:17" x14ac:dyDescent="0.3">
      <c r="C110">
        <v>7</v>
      </c>
      <c r="D110">
        <v>304</v>
      </c>
      <c r="E110">
        <v>7</v>
      </c>
      <c r="I110">
        <v>897</v>
      </c>
      <c r="J110">
        <v>9.5</v>
      </c>
      <c r="O110">
        <v>76035</v>
      </c>
      <c r="P110">
        <v>76035</v>
      </c>
      <c r="Q110">
        <v>304603</v>
      </c>
    </row>
    <row r="111" spans="3:17" x14ac:dyDescent="0.3">
      <c r="C111">
        <v>7</v>
      </c>
      <c r="D111">
        <v>305</v>
      </c>
      <c r="E111">
        <v>3</v>
      </c>
      <c r="I111">
        <v>455.5</v>
      </c>
      <c r="J111">
        <v>9.5</v>
      </c>
      <c r="O111">
        <v>53421</v>
      </c>
      <c r="P111">
        <v>53421</v>
      </c>
      <c r="Q111">
        <v>171611</v>
      </c>
    </row>
    <row r="112" spans="3:17" x14ac:dyDescent="0.3">
      <c r="C112">
        <v>7</v>
      </c>
      <c r="D112">
        <v>409</v>
      </c>
      <c r="E112">
        <v>23</v>
      </c>
      <c r="I112">
        <v>2904</v>
      </c>
      <c r="J112">
        <v>401.5</v>
      </c>
      <c r="O112">
        <v>191776</v>
      </c>
      <c r="P112">
        <v>191776</v>
      </c>
      <c r="Q112">
        <v>913393</v>
      </c>
    </row>
    <row r="113" spans="3:17" x14ac:dyDescent="0.3">
      <c r="C113">
        <v>7</v>
      </c>
      <c r="D113">
        <v>636</v>
      </c>
      <c r="E113">
        <v>1</v>
      </c>
      <c r="I113">
        <v>160.5</v>
      </c>
      <c r="O113">
        <v>8582</v>
      </c>
      <c r="P113">
        <v>8582</v>
      </c>
      <c r="Q113">
        <v>31712</v>
      </c>
    </row>
    <row r="114" spans="3:17" x14ac:dyDescent="0.3">
      <c r="C114">
        <v>7</v>
      </c>
      <c r="D114">
        <v>642</v>
      </c>
      <c r="E114">
        <v>6</v>
      </c>
      <c r="I114">
        <v>816</v>
      </c>
      <c r="O114">
        <v>40822</v>
      </c>
      <c r="P114">
        <v>40822</v>
      </c>
      <c r="Q114">
        <v>159307</v>
      </c>
    </row>
    <row r="115" spans="3:17" x14ac:dyDescent="0.3">
      <c r="C115">
        <v>7</v>
      </c>
      <c r="D115" t="s">
        <v>1546</v>
      </c>
      <c r="E115">
        <v>8</v>
      </c>
      <c r="I115">
        <v>1040</v>
      </c>
      <c r="L115">
        <v>13</v>
      </c>
      <c r="O115">
        <v>50114</v>
      </c>
      <c r="P115">
        <v>50114</v>
      </c>
      <c r="Q115">
        <v>218468</v>
      </c>
    </row>
    <row r="116" spans="3:17" x14ac:dyDescent="0.3">
      <c r="C116">
        <v>7</v>
      </c>
      <c r="D116">
        <v>25</v>
      </c>
      <c r="E116">
        <v>3</v>
      </c>
      <c r="I116">
        <v>392</v>
      </c>
      <c r="O116">
        <v>12971</v>
      </c>
      <c r="P116">
        <v>12971</v>
      </c>
      <c r="Q116">
        <v>56559</v>
      </c>
    </row>
    <row r="117" spans="3:17" x14ac:dyDescent="0.3">
      <c r="C117">
        <v>7</v>
      </c>
      <c r="D117">
        <v>30</v>
      </c>
      <c r="E117">
        <v>5</v>
      </c>
      <c r="I117">
        <v>648</v>
      </c>
      <c r="L117">
        <v>13</v>
      </c>
      <c r="O117">
        <v>37143</v>
      </c>
      <c r="P117">
        <v>37143</v>
      </c>
      <c r="Q117">
        <v>161909</v>
      </c>
    </row>
    <row r="118" spans="3:17" x14ac:dyDescent="0.3">
      <c r="C118" t="s">
        <v>1553</v>
      </c>
      <c r="E118">
        <v>72</v>
      </c>
      <c r="I118">
        <v>9251.5</v>
      </c>
      <c r="J118">
        <v>515</v>
      </c>
      <c r="L118">
        <v>13</v>
      </c>
      <c r="O118">
        <v>762011</v>
      </c>
      <c r="P118">
        <v>762011</v>
      </c>
      <c r="Q118">
        <v>3112958</v>
      </c>
    </row>
    <row r="119" spans="3:17" x14ac:dyDescent="0.3">
      <c r="C119">
        <v>8</v>
      </c>
      <c r="D119" t="s">
        <v>241</v>
      </c>
      <c r="E119">
        <v>6.3</v>
      </c>
      <c r="I119">
        <v>854.6</v>
      </c>
      <c r="J119">
        <v>61</v>
      </c>
      <c r="Q119">
        <v>456910</v>
      </c>
    </row>
    <row r="120" spans="3:17" x14ac:dyDescent="0.3">
      <c r="C120">
        <v>8</v>
      </c>
      <c r="D120">
        <v>99</v>
      </c>
      <c r="E120">
        <v>1.3</v>
      </c>
      <c r="I120">
        <v>155.1</v>
      </c>
      <c r="Q120">
        <v>47351</v>
      </c>
    </row>
    <row r="121" spans="3:17" x14ac:dyDescent="0.3">
      <c r="C121">
        <v>8</v>
      </c>
      <c r="D121">
        <v>101</v>
      </c>
      <c r="E121">
        <v>5</v>
      </c>
      <c r="I121">
        <v>699.5</v>
      </c>
      <c r="J121">
        <v>61</v>
      </c>
      <c r="Q121">
        <v>409559</v>
      </c>
    </row>
    <row r="122" spans="3:17" x14ac:dyDescent="0.3">
      <c r="C122">
        <v>8</v>
      </c>
      <c r="D122" t="s">
        <v>1544</v>
      </c>
      <c r="E122">
        <v>4</v>
      </c>
      <c r="I122">
        <v>560</v>
      </c>
      <c r="Q122">
        <v>113560</v>
      </c>
    </row>
    <row r="123" spans="3:17" x14ac:dyDescent="0.3">
      <c r="C123">
        <v>8</v>
      </c>
      <c r="D123">
        <v>526</v>
      </c>
      <c r="E123">
        <v>4</v>
      </c>
      <c r="I123">
        <v>560</v>
      </c>
      <c r="Q123">
        <v>113560</v>
      </c>
    </row>
    <row r="124" spans="3:17" x14ac:dyDescent="0.3">
      <c r="C124">
        <v>8</v>
      </c>
      <c r="D124" t="s">
        <v>1545</v>
      </c>
      <c r="E124">
        <v>54.5</v>
      </c>
      <c r="I124">
        <v>7317.9</v>
      </c>
      <c r="J124">
        <v>334</v>
      </c>
      <c r="L124">
        <v>7</v>
      </c>
      <c r="O124">
        <v>11000</v>
      </c>
      <c r="P124">
        <v>11000</v>
      </c>
      <c r="Q124">
        <v>1610153</v>
      </c>
    </row>
    <row r="125" spans="3:17" x14ac:dyDescent="0.3">
      <c r="C125">
        <v>8</v>
      </c>
      <c r="D125">
        <v>303</v>
      </c>
      <c r="E125">
        <v>13.5</v>
      </c>
      <c r="I125">
        <v>1898.4</v>
      </c>
      <c r="J125">
        <v>15.5</v>
      </c>
      <c r="O125">
        <v>1500</v>
      </c>
      <c r="P125">
        <v>1500</v>
      </c>
      <c r="Q125">
        <v>382369</v>
      </c>
    </row>
    <row r="126" spans="3:17" x14ac:dyDescent="0.3">
      <c r="C126">
        <v>8</v>
      </c>
      <c r="D126">
        <v>304</v>
      </c>
      <c r="E126">
        <v>7</v>
      </c>
      <c r="I126">
        <v>989.5</v>
      </c>
      <c r="J126">
        <v>14</v>
      </c>
      <c r="O126">
        <v>2500</v>
      </c>
      <c r="P126">
        <v>2500</v>
      </c>
      <c r="Q126">
        <v>235149</v>
      </c>
    </row>
    <row r="127" spans="3:17" x14ac:dyDescent="0.3">
      <c r="C127">
        <v>8</v>
      </c>
      <c r="D127">
        <v>305</v>
      </c>
      <c r="E127">
        <v>3</v>
      </c>
      <c r="I127">
        <v>423.5</v>
      </c>
      <c r="J127">
        <v>10</v>
      </c>
      <c r="Q127">
        <v>120633</v>
      </c>
    </row>
    <row r="128" spans="3:17" x14ac:dyDescent="0.3">
      <c r="C128">
        <v>8</v>
      </c>
      <c r="D128">
        <v>409</v>
      </c>
      <c r="E128">
        <v>24</v>
      </c>
      <c r="I128">
        <v>3048</v>
      </c>
      <c r="J128">
        <v>294.5</v>
      </c>
      <c r="L128">
        <v>7</v>
      </c>
      <c r="O128">
        <v>2500</v>
      </c>
      <c r="P128">
        <v>2500</v>
      </c>
      <c r="Q128">
        <v>725941</v>
      </c>
    </row>
    <row r="129" spans="3:17" x14ac:dyDescent="0.3">
      <c r="C129">
        <v>8</v>
      </c>
      <c r="D129">
        <v>636</v>
      </c>
      <c r="E129">
        <v>1</v>
      </c>
      <c r="I129">
        <v>104</v>
      </c>
      <c r="Q129">
        <v>24234</v>
      </c>
    </row>
    <row r="130" spans="3:17" x14ac:dyDescent="0.3">
      <c r="C130">
        <v>8</v>
      </c>
      <c r="D130">
        <v>642</v>
      </c>
      <c r="E130">
        <v>6</v>
      </c>
      <c r="I130">
        <v>854.5</v>
      </c>
      <c r="O130">
        <v>4500</v>
      </c>
      <c r="P130">
        <v>4500</v>
      </c>
      <c r="Q130">
        <v>121827</v>
      </c>
    </row>
    <row r="131" spans="3:17" x14ac:dyDescent="0.3">
      <c r="C131">
        <v>8</v>
      </c>
      <c r="D131" t="s">
        <v>1546</v>
      </c>
      <c r="E131">
        <v>8</v>
      </c>
      <c r="I131">
        <v>1163.5</v>
      </c>
      <c r="L131">
        <v>3</v>
      </c>
      <c r="O131">
        <v>9170</v>
      </c>
      <c r="P131">
        <v>9170</v>
      </c>
      <c r="Q131">
        <v>173509</v>
      </c>
    </row>
    <row r="132" spans="3:17" x14ac:dyDescent="0.3">
      <c r="C132">
        <v>8</v>
      </c>
      <c r="D132">
        <v>25</v>
      </c>
      <c r="E132">
        <v>3</v>
      </c>
      <c r="I132">
        <v>440</v>
      </c>
      <c r="Q132">
        <v>44401</v>
      </c>
    </row>
    <row r="133" spans="3:17" x14ac:dyDescent="0.3">
      <c r="C133">
        <v>8</v>
      </c>
      <c r="D133">
        <v>30</v>
      </c>
      <c r="E133">
        <v>5</v>
      </c>
      <c r="I133">
        <v>723.5</v>
      </c>
      <c r="L133">
        <v>3</v>
      </c>
      <c r="O133">
        <v>9170</v>
      </c>
      <c r="P133">
        <v>9170</v>
      </c>
      <c r="Q133">
        <v>129108</v>
      </c>
    </row>
    <row r="134" spans="3:17" x14ac:dyDescent="0.3">
      <c r="C134" t="s">
        <v>1554</v>
      </c>
      <c r="E134">
        <v>72.8</v>
      </c>
      <c r="I134">
        <v>9896</v>
      </c>
      <c r="J134">
        <v>395</v>
      </c>
      <c r="L134">
        <v>10</v>
      </c>
      <c r="O134">
        <v>20170</v>
      </c>
      <c r="P134">
        <v>20170</v>
      </c>
      <c r="Q134">
        <v>2354132</v>
      </c>
    </row>
    <row r="135" spans="3:17" x14ac:dyDescent="0.3">
      <c r="C135">
        <v>9</v>
      </c>
      <c r="D135" t="s">
        <v>241</v>
      </c>
      <c r="E135">
        <v>6.5000000000000009</v>
      </c>
      <c r="I135">
        <v>1032.5999999999999</v>
      </c>
      <c r="J135">
        <v>62</v>
      </c>
      <c r="O135">
        <v>11500</v>
      </c>
      <c r="P135">
        <v>11500</v>
      </c>
      <c r="Q135">
        <v>459999</v>
      </c>
    </row>
    <row r="136" spans="3:17" x14ac:dyDescent="0.3">
      <c r="C136">
        <v>9</v>
      </c>
      <c r="D136">
        <v>99</v>
      </c>
      <c r="E136">
        <v>1.7000000000000002</v>
      </c>
      <c r="I136">
        <v>250.2</v>
      </c>
      <c r="O136">
        <v>11500</v>
      </c>
      <c r="P136">
        <v>11500</v>
      </c>
      <c r="Q136">
        <v>61808</v>
      </c>
    </row>
    <row r="137" spans="3:17" x14ac:dyDescent="0.3">
      <c r="C137">
        <v>9</v>
      </c>
      <c r="D137">
        <v>101</v>
      </c>
      <c r="E137">
        <v>4.8000000000000007</v>
      </c>
      <c r="I137">
        <v>782.4</v>
      </c>
      <c r="J137">
        <v>62</v>
      </c>
      <c r="Q137">
        <v>398191</v>
      </c>
    </row>
    <row r="138" spans="3:17" x14ac:dyDescent="0.3">
      <c r="C138">
        <v>9</v>
      </c>
      <c r="D138" t="s">
        <v>1544</v>
      </c>
      <c r="E138">
        <v>4</v>
      </c>
      <c r="I138">
        <v>568</v>
      </c>
      <c r="J138">
        <v>0.5</v>
      </c>
      <c r="Q138">
        <v>111363</v>
      </c>
    </row>
    <row r="139" spans="3:17" x14ac:dyDescent="0.3">
      <c r="C139">
        <v>9</v>
      </c>
      <c r="D139">
        <v>526</v>
      </c>
      <c r="E139">
        <v>4</v>
      </c>
      <c r="I139">
        <v>568</v>
      </c>
      <c r="J139">
        <v>0.5</v>
      </c>
      <c r="Q139">
        <v>111363</v>
      </c>
    </row>
    <row r="140" spans="3:17" x14ac:dyDescent="0.3">
      <c r="C140">
        <v>9</v>
      </c>
      <c r="D140" t="s">
        <v>1545</v>
      </c>
      <c r="E140">
        <v>62.5</v>
      </c>
      <c r="I140">
        <v>8884.2999999999993</v>
      </c>
      <c r="J140">
        <v>435</v>
      </c>
      <c r="L140">
        <v>6.5</v>
      </c>
      <c r="O140">
        <v>34547</v>
      </c>
      <c r="P140">
        <v>34547</v>
      </c>
      <c r="Q140">
        <v>1783105</v>
      </c>
    </row>
    <row r="141" spans="3:17" x14ac:dyDescent="0.3">
      <c r="C141">
        <v>9</v>
      </c>
      <c r="D141">
        <v>303</v>
      </c>
      <c r="E141">
        <v>14.5</v>
      </c>
      <c r="I141">
        <v>2095.8000000000002</v>
      </c>
      <c r="J141">
        <v>28.5</v>
      </c>
      <c r="L141">
        <v>6.5</v>
      </c>
      <c r="O141">
        <v>15250</v>
      </c>
      <c r="P141">
        <v>15250</v>
      </c>
      <c r="Q141">
        <v>396483</v>
      </c>
    </row>
    <row r="142" spans="3:17" x14ac:dyDescent="0.3">
      <c r="C142">
        <v>9</v>
      </c>
      <c r="D142">
        <v>304</v>
      </c>
      <c r="E142">
        <v>6</v>
      </c>
      <c r="I142">
        <v>855.5</v>
      </c>
      <c r="J142">
        <v>15</v>
      </c>
      <c r="O142">
        <v>3800</v>
      </c>
      <c r="P142">
        <v>3800</v>
      </c>
      <c r="Q142">
        <v>204832</v>
      </c>
    </row>
    <row r="143" spans="3:17" x14ac:dyDescent="0.3">
      <c r="C143">
        <v>9</v>
      </c>
      <c r="D143">
        <v>305</v>
      </c>
      <c r="E143">
        <v>3</v>
      </c>
      <c r="I143">
        <v>416</v>
      </c>
      <c r="Q143">
        <v>115777</v>
      </c>
    </row>
    <row r="144" spans="3:17" x14ac:dyDescent="0.3">
      <c r="C144">
        <v>9</v>
      </c>
      <c r="D144">
        <v>409</v>
      </c>
      <c r="E144">
        <v>24</v>
      </c>
      <c r="I144">
        <v>3136</v>
      </c>
      <c r="J144">
        <v>330</v>
      </c>
      <c r="O144">
        <v>10750</v>
      </c>
      <c r="P144">
        <v>10750</v>
      </c>
      <c r="Q144">
        <v>716411</v>
      </c>
    </row>
    <row r="145" spans="3:17" x14ac:dyDescent="0.3">
      <c r="C145">
        <v>9</v>
      </c>
      <c r="D145">
        <v>636</v>
      </c>
      <c r="E145">
        <v>1</v>
      </c>
      <c r="I145">
        <v>160.5</v>
      </c>
      <c r="O145">
        <v>800</v>
      </c>
      <c r="P145">
        <v>800</v>
      </c>
      <c r="Q145">
        <v>23934</v>
      </c>
    </row>
    <row r="146" spans="3:17" x14ac:dyDescent="0.3">
      <c r="C146">
        <v>9</v>
      </c>
      <c r="D146">
        <v>642</v>
      </c>
      <c r="E146">
        <v>14</v>
      </c>
      <c r="I146">
        <v>2220.5</v>
      </c>
      <c r="J146">
        <v>61.5</v>
      </c>
      <c r="O146">
        <v>3947</v>
      </c>
      <c r="P146">
        <v>3947</v>
      </c>
      <c r="Q146">
        <v>325668</v>
      </c>
    </row>
    <row r="147" spans="3:17" x14ac:dyDescent="0.3">
      <c r="C147">
        <v>9</v>
      </c>
      <c r="D147" t="s">
        <v>1546</v>
      </c>
      <c r="E147">
        <v>8</v>
      </c>
      <c r="I147">
        <v>1232.5</v>
      </c>
      <c r="L147">
        <v>8</v>
      </c>
      <c r="O147">
        <v>7570</v>
      </c>
      <c r="P147">
        <v>7570</v>
      </c>
      <c r="Q147">
        <v>175653</v>
      </c>
    </row>
    <row r="148" spans="3:17" x14ac:dyDescent="0.3">
      <c r="C148">
        <v>9</v>
      </c>
      <c r="D148">
        <v>25</v>
      </c>
      <c r="E148">
        <v>3</v>
      </c>
      <c r="I148">
        <v>464</v>
      </c>
      <c r="O148">
        <v>2570</v>
      </c>
      <c r="P148">
        <v>2570</v>
      </c>
      <c r="Q148">
        <v>46014</v>
      </c>
    </row>
    <row r="149" spans="3:17" x14ac:dyDescent="0.3">
      <c r="C149">
        <v>9</v>
      </c>
      <c r="D149">
        <v>30</v>
      </c>
      <c r="E149">
        <v>5</v>
      </c>
      <c r="I149">
        <v>768.5</v>
      </c>
      <c r="L149">
        <v>8</v>
      </c>
      <c r="O149">
        <v>5000</v>
      </c>
      <c r="P149">
        <v>5000</v>
      </c>
      <c r="Q149">
        <v>129639</v>
      </c>
    </row>
    <row r="150" spans="3:17" x14ac:dyDescent="0.3">
      <c r="C150" t="s">
        <v>1555</v>
      </c>
      <c r="E150">
        <v>81</v>
      </c>
      <c r="I150">
        <v>11717.4</v>
      </c>
      <c r="J150">
        <v>497.5</v>
      </c>
      <c r="L150">
        <v>14.5</v>
      </c>
      <c r="O150">
        <v>53617</v>
      </c>
      <c r="P150">
        <v>53617</v>
      </c>
      <c r="Q150">
        <v>2530120</v>
      </c>
    </row>
    <row r="151" spans="3:17" x14ac:dyDescent="0.3">
      <c r="C151">
        <v>10</v>
      </c>
      <c r="D151" t="s">
        <v>241</v>
      </c>
      <c r="E151">
        <v>6.5000000000000009</v>
      </c>
      <c r="I151">
        <v>1053</v>
      </c>
      <c r="J151">
        <v>63</v>
      </c>
      <c r="Q151">
        <v>467718</v>
      </c>
    </row>
    <row r="152" spans="3:17" x14ac:dyDescent="0.3">
      <c r="C152">
        <v>10</v>
      </c>
      <c r="D152">
        <v>99</v>
      </c>
      <c r="E152">
        <v>1.7000000000000002</v>
      </c>
      <c r="I152">
        <v>273.5</v>
      </c>
      <c r="Q152">
        <v>57680</v>
      </c>
    </row>
    <row r="153" spans="3:17" x14ac:dyDescent="0.3">
      <c r="C153">
        <v>10</v>
      </c>
      <c r="D153">
        <v>101</v>
      </c>
      <c r="E153">
        <v>4.8000000000000007</v>
      </c>
      <c r="I153">
        <v>779.5</v>
      </c>
      <c r="J153">
        <v>63</v>
      </c>
      <c r="Q153">
        <v>410038</v>
      </c>
    </row>
    <row r="154" spans="3:17" x14ac:dyDescent="0.3">
      <c r="C154">
        <v>10</v>
      </c>
      <c r="D154" t="s">
        <v>1544</v>
      </c>
      <c r="E154">
        <v>3.5</v>
      </c>
      <c r="I154">
        <v>520</v>
      </c>
      <c r="Q154">
        <v>99638</v>
      </c>
    </row>
    <row r="155" spans="3:17" x14ac:dyDescent="0.3">
      <c r="C155">
        <v>10</v>
      </c>
      <c r="D155">
        <v>526</v>
      </c>
      <c r="E155">
        <v>3.5</v>
      </c>
      <c r="I155">
        <v>520</v>
      </c>
      <c r="Q155">
        <v>99638</v>
      </c>
    </row>
    <row r="156" spans="3:17" x14ac:dyDescent="0.3">
      <c r="C156">
        <v>10</v>
      </c>
      <c r="D156" t="s">
        <v>1545</v>
      </c>
      <c r="E156">
        <v>61.5</v>
      </c>
      <c r="I156">
        <v>9470.9500000000007</v>
      </c>
      <c r="J156">
        <v>381</v>
      </c>
      <c r="L156">
        <v>5</v>
      </c>
      <c r="O156">
        <v>19170</v>
      </c>
      <c r="P156">
        <v>19170</v>
      </c>
      <c r="Q156">
        <v>1748269</v>
      </c>
    </row>
    <row r="157" spans="3:17" x14ac:dyDescent="0.3">
      <c r="C157">
        <v>10</v>
      </c>
      <c r="D157">
        <v>303</v>
      </c>
      <c r="E157">
        <v>14.5</v>
      </c>
      <c r="I157">
        <v>2152.6999999999998</v>
      </c>
      <c r="J157">
        <v>20</v>
      </c>
      <c r="O157">
        <v>3870</v>
      </c>
      <c r="P157">
        <v>3870</v>
      </c>
      <c r="Q157">
        <v>396424</v>
      </c>
    </row>
    <row r="158" spans="3:17" x14ac:dyDescent="0.3">
      <c r="C158">
        <v>10</v>
      </c>
      <c r="D158">
        <v>304</v>
      </c>
      <c r="E158">
        <v>6</v>
      </c>
      <c r="I158">
        <v>1018.25</v>
      </c>
      <c r="J158">
        <v>15</v>
      </c>
      <c r="Q158">
        <v>202247</v>
      </c>
    </row>
    <row r="159" spans="3:17" x14ac:dyDescent="0.3">
      <c r="C159">
        <v>10</v>
      </c>
      <c r="D159">
        <v>305</v>
      </c>
      <c r="E159">
        <v>3</v>
      </c>
      <c r="I159">
        <v>518.75</v>
      </c>
      <c r="J159">
        <v>10</v>
      </c>
      <c r="Q159">
        <v>119457</v>
      </c>
    </row>
    <row r="160" spans="3:17" x14ac:dyDescent="0.3">
      <c r="C160">
        <v>10</v>
      </c>
      <c r="D160">
        <v>409</v>
      </c>
      <c r="E160">
        <v>23</v>
      </c>
      <c r="I160">
        <v>3520</v>
      </c>
      <c r="J160">
        <v>336</v>
      </c>
      <c r="L160">
        <v>5</v>
      </c>
      <c r="O160">
        <v>11000</v>
      </c>
      <c r="P160">
        <v>11000</v>
      </c>
      <c r="Q160">
        <v>717615</v>
      </c>
    </row>
    <row r="161" spans="3:18" x14ac:dyDescent="0.3">
      <c r="C161">
        <v>10</v>
      </c>
      <c r="D161">
        <v>636</v>
      </c>
      <c r="E161">
        <v>1</v>
      </c>
      <c r="I161">
        <v>159.5</v>
      </c>
      <c r="Q161">
        <v>23365</v>
      </c>
    </row>
    <row r="162" spans="3:18" x14ac:dyDescent="0.3">
      <c r="C162">
        <v>10</v>
      </c>
      <c r="D162">
        <v>642</v>
      </c>
      <c r="E162">
        <v>14</v>
      </c>
      <c r="I162">
        <v>2101.75</v>
      </c>
      <c r="O162">
        <v>4300</v>
      </c>
      <c r="P162">
        <v>4300</v>
      </c>
      <c r="Q162">
        <v>289161</v>
      </c>
    </row>
    <row r="163" spans="3:18" x14ac:dyDescent="0.3">
      <c r="C163">
        <v>10</v>
      </c>
      <c r="D163" t="s">
        <v>1546</v>
      </c>
      <c r="E163">
        <v>8</v>
      </c>
      <c r="I163">
        <v>1179.5</v>
      </c>
      <c r="L163">
        <v>3</v>
      </c>
      <c r="O163">
        <v>4000</v>
      </c>
      <c r="P163">
        <v>4000</v>
      </c>
      <c r="Q163">
        <v>164930</v>
      </c>
    </row>
    <row r="164" spans="3:18" x14ac:dyDescent="0.3">
      <c r="C164">
        <v>10</v>
      </c>
      <c r="D164">
        <v>25</v>
      </c>
      <c r="E164">
        <v>3</v>
      </c>
      <c r="I164">
        <v>348</v>
      </c>
      <c r="O164">
        <v>2000</v>
      </c>
      <c r="P164">
        <v>2000</v>
      </c>
      <c r="Q164">
        <v>35370</v>
      </c>
    </row>
    <row r="165" spans="3:18" x14ac:dyDescent="0.3">
      <c r="C165">
        <v>10</v>
      </c>
      <c r="D165">
        <v>30</v>
      </c>
      <c r="E165">
        <v>5</v>
      </c>
      <c r="I165">
        <v>831.5</v>
      </c>
      <c r="L165">
        <v>3</v>
      </c>
      <c r="O165">
        <v>2000</v>
      </c>
      <c r="P165">
        <v>2000</v>
      </c>
      <c r="Q165">
        <v>129560</v>
      </c>
    </row>
    <row r="166" spans="3:18" x14ac:dyDescent="0.3">
      <c r="C166" t="s">
        <v>1556</v>
      </c>
      <c r="E166">
        <v>79.5</v>
      </c>
      <c r="I166">
        <v>12223.45</v>
      </c>
      <c r="J166">
        <v>444</v>
      </c>
      <c r="L166">
        <v>8</v>
      </c>
      <c r="O166">
        <v>23170</v>
      </c>
      <c r="P166">
        <v>23170</v>
      </c>
      <c r="Q166">
        <v>2480555</v>
      </c>
    </row>
    <row r="167" spans="3:18" x14ac:dyDescent="0.3">
      <c r="C167">
        <v>11</v>
      </c>
      <c r="D167" t="s">
        <v>241</v>
      </c>
      <c r="E167">
        <v>6.5000000000000009</v>
      </c>
      <c r="I167">
        <v>1066</v>
      </c>
      <c r="J167">
        <v>56</v>
      </c>
      <c r="O167">
        <v>57081</v>
      </c>
      <c r="P167">
        <v>57081</v>
      </c>
      <c r="Q167">
        <v>517170</v>
      </c>
    </row>
    <row r="168" spans="3:18" x14ac:dyDescent="0.3">
      <c r="C168">
        <v>11</v>
      </c>
      <c r="D168">
        <v>99</v>
      </c>
      <c r="E168">
        <v>1.7000000000000002</v>
      </c>
      <c r="I168">
        <v>258</v>
      </c>
      <c r="O168">
        <v>26080</v>
      </c>
      <c r="P168">
        <v>26080</v>
      </c>
      <c r="Q168">
        <v>83998</v>
      </c>
    </row>
    <row r="169" spans="3:18" x14ac:dyDescent="0.3">
      <c r="C169">
        <v>11</v>
      </c>
      <c r="D169">
        <v>101</v>
      </c>
      <c r="E169">
        <v>4.8000000000000007</v>
      </c>
      <c r="I169">
        <v>808</v>
      </c>
      <c r="J169">
        <v>56</v>
      </c>
      <c r="O169">
        <v>31001</v>
      </c>
      <c r="P169">
        <v>31001</v>
      </c>
      <c r="Q169">
        <v>433172</v>
      </c>
    </row>
    <row r="170" spans="3:18" x14ac:dyDescent="0.3">
      <c r="C170">
        <v>11</v>
      </c>
      <c r="D170" t="s">
        <v>1544</v>
      </c>
      <c r="E170">
        <v>4.5</v>
      </c>
      <c r="I170">
        <v>661.5</v>
      </c>
      <c r="O170">
        <v>32390</v>
      </c>
      <c r="P170">
        <v>32390</v>
      </c>
      <c r="Q170">
        <v>139161</v>
      </c>
    </row>
    <row r="171" spans="3:18" x14ac:dyDescent="0.3">
      <c r="C171">
        <v>11</v>
      </c>
      <c r="D171">
        <v>526</v>
      </c>
      <c r="E171">
        <v>4.5</v>
      </c>
      <c r="I171">
        <v>661.5</v>
      </c>
      <c r="O171">
        <v>32390</v>
      </c>
      <c r="P171">
        <v>32390</v>
      </c>
      <c r="Q171">
        <v>139161</v>
      </c>
    </row>
    <row r="172" spans="3:18" x14ac:dyDescent="0.3">
      <c r="C172">
        <v>11</v>
      </c>
      <c r="D172" t="s">
        <v>1545</v>
      </c>
      <c r="E172">
        <v>59.5</v>
      </c>
      <c r="I172">
        <v>9413.9</v>
      </c>
      <c r="J172">
        <v>488.5</v>
      </c>
      <c r="K172">
        <v>9.5</v>
      </c>
      <c r="L172">
        <v>1</v>
      </c>
      <c r="O172">
        <v>538250</v>
      </c>
      <c r="P172">
        <v>538250</v>
      </c>
      <c r="Q172">
        <v>2312607</v>
      </c>
      <c r="R172">
        <v>500</v>
      </c>
    </row>
    <row r="173" spans="3:18" x14ac:dyDescent="0.3">
      <c r="C173">
        <v>11</v>
      </c>
      <c r="D173">
        <v>303</v>
      </c>
      <c r="E173">
        <v>14.5</v>
      </c>
      <c r="I173">
        <v>2348.9</v>
      </c>
      <c r="J173">
        <v>19</v>
      </c>
      <c r="K173">
        <v>9.5</v>
      </c>
      <c r="O173">
        <v>112893</v>
      </c>
      <c r="P173">
        <v>112893</v>
      </c>
      <c r="Q173">
        <v>524142</v>
      </c>
      <c r="R173">
        <v>500</v>
      </c>
    </row>
    <row r="174" spans="3:18" x14ac:dyDescent="0.3">
      <c r="C174">
        <v>11</v>
      </c>
      <c r="D174">
        <v>304</v>
      </c>
      <c r="E174">
        <v>6</v>
      </c>
      <c r="I174">
        <v>975.5</v>
      </c>
      <c r="J174">
        <v>14</v>
      </c>
      <c r="O174">
        <v>80425</v>
      </c>
      <c r="P174">
        <v>80425</v>
      </c>
      <c r="Q174">
        <v>283349</v>
      </c>
    </row>
    <row r="175" spans="3:18" x14ac:dyDescent="0.3">
      <c r="C175">
        <v>11</v>
      </c>
      <c r="D175">
        <v>305</v>
      </c>
      <c r="E175">
        <v>3</v>
      </c>
      <c r="I175">
        <v>480</v>
      </c>
      <c r="J175">
        <v>4.5</v>
      </c>
      <c r="O175">
        <v>62188</v>
      </c>
      <c r="P175">
        <v>62188</v>
      </c>
      <c r="Q175">
        <v>181309</v>
      </c>
    </row>
    <row r="176" spans="3:18" x14ac:dyDescent="0.3">
      <c r="C176">
        <v>11</v>
      </c>
      <c r="D176">
        <v>409</v>
      </c>
      <c r="E176">
        <v>22</v>
      </c>
      <c r="I176">
        <v>3628</v>
      </c>
      <c r="J176">
        <v>311</v>
      </c>
      <c r="L176">
        <v>1</v>
      </c>
      <c r="O176">
        <v>191320</v>
      </c>
      <c r="P176">
        <v>191320</v>
      </c>
      <c r="Q176">
        <v>912972</v>
      </c>
    </row>
    <row r="177" spans="3:18" x14ac:dyDescent="0.3">
      <c r="C177">
        <v>11</v>
      </c>
      <c r="D177">
        <v>636</v>
      </c>
      <c r="E177">
        <v>1</v>
      </c>
      <c r="I177">
        <v>161</v>
      </c>
      <c r="O177">
        <v>8582</v>
      </c>
      <c r="P177">
        <v>8582</v>
      </c>
      <c r="Q177">
        <v>31937</v>
      </c>
    </row>
    <row r="178" spans="3:18" x14ac:dyDescent="0.3">
      <c r="C178">
        <v>11</v>
      </c>
      <c r="D178">
        <v>642</v>
      </c>
      <c r="E178">
        <v>13</v>
      </c>
      <c r="I178">
        <v>1820.5</v>
      </c>
      <c r="J178">
        <v>140</v>
      </c>
      <c r="O178">
        <v>82842</v>
      </c>
      <c r="P178">
        <v>82842</v>
      </c>
      <c r="Q178">
        <v>378898</v>
      </c>
    </row>
    <row r="179" spans="3:18" x14ac:dyDescent="0.3">
      <c r="C179">
        <v>11</v>
      </c>
      <c r="D179" t="s">
        <v>1546</v>
      </c>
      <c r="E179">
        <v>8</v>
      </c>
      <c r="I179">
        <v>1288</v>
      </c>
      <c r="O179">
        <v>51207</v>
      </c>
      <c r="P179">
        <v>51207</v>
      </c>
      <c r="Q179">
        <v>222184</v>
      </c>
    </row>
    <row r="180" spans="3:18" x14ac:dyDescent="0.3">
      <c r="C180">
        <v>11</v>
      </c>
      <c r="D180">
        <v>25</v>
      </c>
      <c r="E180">
        <v>3</v>
      </c>
      <c r="I180">
        <v>432</v>
      </c>
      <c r="O180">
        <v>14064</v>
      </c>
      <c r="P180">
        <v>14064</v>
      </c>
      <c r="Q180">
        <v>57849</v>
      </c>
    </row>
    <row r="181" spans="3:18" x14ac:dyDescent="0.3">
      <c r="C181">
        <v>11</v>
      </c>
      <c r="D181">
        <v>30</v>
      </c>
      <c r="E181">
        <v>5</v>
      </c>
      <c r="I181">
        <v>856</v>
      </c>
      <c r="O181">
        <v>37143</v>
      </c>
      <c r="P181">
        <v>37143</v>
      </c>
      <c r="Q181">
        <v>164335</v>
      </c>
    </row>
    <row r="182" spans="3:18" x14ac:dyDescent="0.3">
      <c r="C182" t="s">
        <v>1557</v>
      </c>
      <c r="E182">
        <v>78.5</v>
      </c>
      <c r="I182">
        <v>12429.4</v>
      </c>
      <c r="J182">
        <v>544.5</v>
      </c>
      <c r="K182">
        <v>9.5</v>
      </c>
      <c r="L182">
        <v>1</v>
      </c>
      <c r="O182">
        <v>678928</v>
      </c>
      <c r="P182">
        <v>678928</v>
      </c>
      <c r="Q182">
        <v>3191122</v>
      </c>
      <c r="R182">
        <v>500</v>
      </c>
    </row>
    <row r="183" spans="3:18" x14ac:dyDescent="0.3">
      <c r="C183">
        <v>12</v>
      </c>
      <c r="D183" t="s">
        <v>241</v>
      </c>
      <c r="E183">
        <v>6.5000000000000009</v>
      </c>
      <c r="I183">
        <v>986</v>
      </c>
      <c r="J183">
        <v>66</v>
      </c>
      <c r="O183">
        <v>117495</v>
      </c>
      <c r="P183">
        <v>117495</v>
      </c>
      <c r="Q183">
        <v>576023</v>
      </c>
      <c r="R183">
        <v>400</v>
      </c>
    </row>
    <row r="184" spans="3:18" x14ac:dyDescent="0.3">
      <c r="C184">
        <v>12</v>
      </c>
      <c r="D184">
        <v>99</v>
      </c>
      <c r="E184">
        <v>1.7000000000000002</v>
      </c>
      <c r="I184">
        <v>234.5</v>
      </c>
      <c r="O184">
        <v>750</v>
      </c>
      <c r="P184">
        <v>750</v>
      </c>
      <c r="Q184">
        <v>52925</v>
      </c>
      <c r="R184">
        <v>400</v>
      </c>
    </row>
    <row r="185" spans="3:18" x14ac:dyDescent="0.3">
      <c r="C185">
        <v>12</v>
      </c>
      <c r="D185">
        <v>101</v>
      </c>
      <c r="E185">
        <v>4.8000000000000007</v>
      </c>
      <c r="I185">
        <v>751.5</v>
      </c>
      <c r="J185">
        <v>66</v>
      </c>
      <c r="O185">
        <v>116745</v>
      </c>
      <c r="P185">
        <v>116745</v>
      </c>
      <c r="Q185">
        <v>523098</v>
      </c>
    </row>
    <row r="186" spans="3:18" x14ac:dyDescent="0.3">
      <c r="C186">
        <v>12</v>
      </c>
      <c r="D186" t="s">
        <v>1544</v>
      </c>
      <c r="E186">
        <v>3.5</v>
      </c>
      <c r="I186">
        <v>489.5</v>
      </c>
      <c r="Q186">
        <v>105115</v>
      </c>
      <c r="R186">
        <v>400</v>
      </c>
    </row>
    <row r="187" spans="3:18" x14ac:dyDescent="0.3">
      <c r="C187">
        <v>12</v>
      </c>
      <c r="D187">
        <v>526</v>
      </c>
      <c r="E187">
        <v>3.5</v>
      </c>
      <c r="I187">
        <v>489.5</v>
      </c>
      <c r="Q187">
        <v>105115</v>
      </c>
      <c r="R187">
        <v>400</v>
      </c>
    </row>
    <row r="188" spans="3:18" x14ac:dyDescent="0.3">
      <c r="C188">
        <v>12</v>
      </c>
      <c r="D188" t="s">
        <v>1545</v>
      </c>
      <c r="E188">
        <v>60.5</v>
      </c>
      <c r="I188">
        <v>8583.85</v>
      </c>
      <c r="J188">
        <v>744.5</v>
      </c>
      <c r="K188">
        <v>14</v>
      </c>
      <c r="L188">
        <v>1</v>
      </c>
      <c r="O188">
        <v>13831</v>
      </c>
      <c r="P188">
        <v>13831</v>
      </c>
      <c r="Q188">
        <v>1910656</v>
      </c>
      <c r="R188">
        <v>1950</v>
      </c>
    </row>
    <row r="189" spans="3:18" x14ac:dyDescent="0.3">
      <c r="C189">
        <v>12</v>
      </c>
      <c r="D189">
        <v>303</v>
      </c>
      <c r="E189">
        <v>14.5</v>
      </c>
      <c r="I189">
        <v>2013.85</v>
      </c>
      <c r="J189">
        <v>25</v>
      </c>
      <c r="K189">
        <v>14</v>
      </c>
      <c r="O189">
        <v>2000</v>
      </c>
      <c r="P189">
        <v>2000</v>
      </c>
      <c r="Q189">
        <v>422147</v>
      </c>
      <c r="R189">
        <v>1950</v>
      </c>
    </row>
    <row r="190" spans="3:18" x14ac:dyDescent="0.3">
      <c r="C190">
        <v>12</v>
      </c>
      <c r="D190">
        <v>304</v>
      </c>
      <c r="E190">
        <v>6</v>
      </c>
      <c r="I190">
        <v>847.5</v>
      </c>
      <c r="J190">
        <v>29</v>
      </c>
      <c r="O190">
        <v>10000</v>
      </c>
      <c r="P190">
        <v>10000</v>
      </c>
      <c r="Q190">
        <v>223980</v>
      </c>
    </row>
    <row r="191" spans="3:18" x14ac:dyDescent="0.3">
      <c r="C191">
        <v>12</v>
      </c>
      <c r="D191">
        <v>305</v>
      </c>
      <c r="E191">
        <v>3</v>
      </c>
      <c r="I191">
        <v>424.5</v>
      </c>
      <c r="J191">
        <v>13.5</v>
      </c>
      <c r="Q191">
        <v>122087</v>
      </c>
    </row>
    <row r="192" spans="3:18" x14ac:dyDescent="0.3">
      <c r="C192">
        <v>12</v>
      </c>
      <c r="D192">
        <v>409</v>
      </c>
      <c r="E192">
        <v>22</v>
      </c>
      <c r="I192">
        <v>3128</v>
      </c>
      <c r="J192">
        <v>402</v>
      </c>
      <c r="L192">
        <v>1</v>
      </c>
      <c r="O192">
        <v>331</v>
      </c>
      <c r="P192">
        <v>331</v>
      </c>
      <c r="Q192">
        <v>756906</v>
      </c>
    </row>
    <row r="193" spans="3:18" x14ac:dyDescent="0.3">
      <c r="C193">
        <v>12</v>
      </c>
      <c r="D193">
        <v>636</v>
      </c>
      <c r="E193">
        <v>1</v>
      </c>
      <c r="I193">
        <v>137</v>
      </c>
      <c r="J193">
        <v>4.5</v>
      </c>
      <c r="Q193">
        <v>25638</v>
      </c>
    </row>
    <row r="194" spans="3:18" x14ac:dyDescent="0.3">
      <c r="C194">
        <v>12</v>
      </c>
      <c r="D194">
        <v>642</v>
      </c>
      <c r="E194">
        <v>14</v>
      </c>
      <c r="I194">
        <v>2033</v>
      </c>
      <c r="J194">
        <v>270.5</v>
      </c>
      <c r="O194">
        <v>1500</v>
      </c>
      <c r="P194">
        <v>1500</v>
      </c>
      <c r="Q194">
        <v>359898</v>
      </c>
    </row>
    <row r="195" spans="3:18" x14ac:dyDescent="0.3">
      <c r="C195">
        <v>12</v>
      </c>
      <c r="D195" t="s">
        <v>1546</v>
      </c>
      <c r="E195">
        <v>8</v>
      </c>
      <c r="I195">
        <v>1089</v>
      </c>
      <c r="L195">
        <v>159</v>
      </c>
      <c r="O195">
        <v>2350</v>
      </c>
      <c r="P195">
        <v>2350</v>
      </c>
      <c r="Q195">
        <v>196987</v>
      </c>
    </row>
    <row r="196" spans="3:18" x14ac:dyDescent="0.3">
      <c r="C196">
        <v>12</v>
      </c>
      <c r="D196">
        <v>25</v>
      </c>
      <c r="E196">
        <v>3</v>
      </c>
      <c r="I196">
        <v>352</v>
      </c>
      <c r="Q196">
        <v>44639</v>
      </c>
    </row>
    <row r="197" spans="3:18" x14ac:dyDescent="0.3">
      <c r="C197">
        <v>12</v>
      </c>
      <c r="D197">
        <v>30</v>
      </c>
      <c r="E197">
        <v>5</v>
      </c>
      <c r="I197">
        <v>737</v>
      </c>
      <c r="L197">
        <v>159</v>
      </c>
      <c r="O197">
        <v>2350</v>
      </c>
      <c r="P197">
        <v>2350</v>
      </c>
      <c r="Q197">
        <v>152348</v>
      </c>
    </row>
    <row r="198" spans="3:18" x14ac:dyDescent="0.3">
      <c r="C198" t="s">
        <v>1558</v>
      </c>
      <c r="E198">
        <v>78.5</v>
      </c>
      <c r="I198">
        <v>11148.35</v>
      </c>
      <c r="J198">
        <v>810.5</v>
      </c>
      <c r="K198">
        <v>14</v>
      </c>
      <c r="L198">
        <v>160</v>
      </c>
      <c r="O198">
        <v>133676</v>
      </c>
      <c r="P198">
        <v>133676</v>
      </c>
      <c r="Q198">
        <v>2788781</v>
      </c>
      <c r="R198">
        <v>2750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1576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15796363</v>
      </c>
      <c r="C3" s="222">
        <f t="shared" ref="C3:Z3" si="0">SUBTOTAL(9,C6:C1048576)</f>
        <v>9</v>
      </c>
      <c r="D3" s="222"/>
      <c r="E3" s="222">
        <f>SUBTOTAL(9,E6:E1048576)/4</f>
        <v>16902789.649999999</v>
      </c>
      <c r="F3" s="222"/>
      <c r="G3" s="222">
        <f t="shared" si="0"/>
        <v>11</v>
      </c>
      <c r="H3" s="222">
        <f>SUBTOTAL(9,H6:H1048576)/4</f>
        <v>15941832.66</v>
      </c>
      <c r="I3" s="225">
        <f>IF(B3&lt;&gt;0,H3/B3,"")</f>
        <v>1.0092090603387629</v>
      </c>
      <c r="J3" s="223">
        <f>IF(E3&lt;&gt;0,H3/E3,"")</f>
        <v>0.94314802408962128</v>
      </c>
      <c r="K3" s="224">
        <f t="shared" si="0"/>
        <v>717808</v>
      </c>
      <c r="L3" s="224"/>
      <c r="M3" s="222">
        <f t="shared" si="0"/>
        <v>2.6298342541436464</v>
      </c>
      <c r="N3" s="222">
        <f t="shared" si="0"/>
        <v>545896</v>
      </c>
      <c r="O3" s="222"/>
      <c r="P3" s="222">
        <f t="shared" si="0"/>
        <v>2</v>
      </c>
      <c r="Q3" s="222">
        <f t="shared" si="0"/>
        <v>250783.19999999995</v>
      </c>
      <c r="R3" s="225">
        <f>IF(K3&lt;&gt;0,Q3/K3,"")</f>
        <v>0.34937364866370946</v>
      </c>
      <c r="S3" s="225">
        <f>IF(N3&lt;&gt;0,Q3/N3,"")</f>
        <v>0.45939739437548538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3"/>
      <c r="B5" s="604">
        <v>2015</v>
      </c>
      <c r="C5" s="605"/>
      <c r="D5" s="605"/>
      <c r="E5" s="605">
        <v>2016</v>
      </c>
      <c r="F5" s="605"/>
      <c r="G5" s="605"/>
      <c r="H5" s="605">
        <v>2017</v>
      </c>
      <c r="I5" s="606" t="s">
        <v>232</v>
      </c>
      <c r="J5" s="607" t="s">
        <v>2</v>
      </c>
      <c r="K5" s="604">
        <v>2015</v>
      </c>
      <c r="L5" s="605"/>
      <c r="M5" s="605"/>
      <c r="N5" s="605">
        <v>2016</v>
      </c>
      <c r="O5" s="605"/>
      <c r="P5" s="605"/>
      <c r="Q5" s="605">
        <v>2017</v>
      </c>
      <c r="R5" s="606" t="s">
        <v>232</v>
      </c>
      <c r="S5" s="607" t="s">
        <v>2</v>
      </c>
      <c r="T5" s="604">
        <v>2015</v>
      </c>
      <c r="U5" s="605"/>
      <c r="V5" s="605"/>
      <c r="W5" s="605">
        <v>2016</v>
      </c>
      <c r="X5" s="605"/>
      <c r="Y5" s="605"/>
      <c r="Z5" s="605">
        <v>2017</v>
      </c>
      <c r="AA5" s="606" t="s">
        <v>232</v>
      </c>
      <c r="AB5" s="607" t="s">
        <v>2</v>
      </c>
    </row>
    <row r="6" spans="1:28" ht="14.4" customHeight="1" x14ac:dyDescent="0.3">
      <c r="A6" s="608" t="s">
        <v>1572</v>
      </c>
      <c r="B6" s="609">
        <v>1115023</v>
      </c>
      <c r="C6" s="610">
        <v>1</v>
      </c>
      <c r="D6" s="610">
        <v>1.0006177228716706</v>
      </c>
      <c r="E6" s="609">
        <v>1114334.6499999999</v>
      </c>
      <c r="F6" s="610">
        <v>0.9993826584743094</v>
      </c>
      <c r="G6" s="610">
        <v>1</v>
      </c>
      <c r="H6" s="609">
        <v>1057802.6600000001</v>
      </c>
      <c r="I6" s="610">
        <v>0.94868236798702821</v>
      </c>
      <c r="J6" s="610">
        <v>0.94926839078368441</v>
      </c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" customHeight="1" x14ac:dyDescent="0.3">
      <c r="A7" s="622" t="s">
        <v>1573</v>
      </c>
      <c r="B7" s="612">
        <v>1115023</v>
      </c>
      <c r="C7" s="613">
        <v>1</v>
      </c>
      <c r="D7" s="613">
        <v>1.0006177228716706</v>
      </c>
      <c r="E7" s="612">
        <v>1114334.6499999999</v>
      </c>
      <c r="F7" s="613">
        <v>0.9993826584743094</v>
      </c>
      <c r="G7" s="613">
        <v>1</v>
      </c>
      <c r="H7" s="612">
        <v>1057802.6600000001</v>
      </c>
      <c r="I7" s="613">
        <v>0.94868236798702821</v>
      </c>
      <c r="J7" s="613">
        <v>0.94926839078368441</v>
      </c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" customHeight="1" x14ac:dyDescent="0.3">
      <c r="A8" s="615" t="s">
        <v>1574</v>
      </c>
      <c r="B8" s="616">
        <v>14681340</v>
      </c>
      <c r="C8" s="617">
        <v>1</v>
      </c>
      <c r="D8" s="617">
        <v>0.92987819264139526</v>
      </c>
      <c r="E8" s="616">
        <v>15788455</v>
      </c>
      <c r="F8" s="617">
        <v>1.0754096696895514</v>
      </c>
      <c r="G8" s="617">
        <v>1</v>
      </c>
      <c r="H8" s="616">
        <v>14884030</v>
      </c>
      <c r="I8" s="617">
        <v>1.0138059604913447</v>
      </c>
      <c r="J8" s="617">
        <v>0.94271605423076543</v>
      </c>
      <c r="K8" s="616">
        <v>358904</v>
      </c>
      <c r="L8" s="617">
        <v>1</v>
      </c>
      <c r="M8" s="617">
        <v>1.3149171270718232</v>
      </c>
      <c r="N8" s="616">
        <v>272948</v>
      </c>
      <c r="O8" s="617">
        <v>0.76050420168067223</v>
      </c>
      <c r="P8" s="617">
        <v>1</v>
      </c>
      <c r="Q8" s="616">
        <v>125391.59999999998</v>
      </c>
      <c r="R8" s="617">
        <v>0.34937364866370946</v>
      </c>
      <c r="S8" s="617">
        <v>0.45939739437548538</v>
      </c>
      <c r="T8" s="616"/>
      <c r="U8" s="617"/>
      <c r="V8" s="617"/>
      <c r="W8" s="616"/>
      <c r="X8" s="617"/>
      <c r="Y8" s="617"/>
      <c r="Z8" s="616"/>
      <c r="AA8" s="617"/>
      <c r="AB8" s="618"/>
    </row>
    <row r="9" spans="1:28" ht="14.4" customHeight="1" thickBot="1" x14ac:dyDescent="0.35">
      <c r="A9" s="623" t="s">
        <v>1575</v>
      </c>
      <c r="B9" s="619">
        <v>14681340</v>
      </c>
      <c r="C9" s="620">
        <v>1</v>
      </c>
      <c r="D9" s="620">
        <v>0.92987819264139526</v>
      </c>
      <c r="E9" s="619">
        <v>15788455</v>
      </c>
      <c r="F9" s="620">
        <v>1.0754096696895514</v>
      </c>
      <c r="G9" s="620">
        <v>1</v>
      </c>
      <c r="H9" s="619">
        <v>14884030</v>
      </c>
      <c r="I9" s="620">
        <v>1.0138059604913447</v>
      </c>
      <c r="J9" s="620">
        <v>0.94271605423076543</v>
      </c>
      <c r="K9" s="619">
        <v>358904</v>
      </c>
      <c r="L9" s="620">
        <v>1</v>
      </c>
      <c r="M9" s="620">
        <v>1.3149171270718232</v>
      </c>
      <c r="N9" s="619">
        <v>272948</v>
      </c>
      <c r="O9" s="620">
        <v>0.76050420168067223</v>
      </c>
      <c r="P9" s="620">
        <v>1</v>
      </c>
      <c r="Q9" s="619">
        <v>125391.59999999998</v>
      </c>
      <c r="R9" s="620">
        <v>0.34937364866370946</v>
      </c>
      <c r="S9" s="620">
        <v>0.45939739437548538</v>
      </c>
      <c r="T9" s="619"/>
      <c r="U9" s="620"/>
      <c r="V9" s="620"/>
      <c r="W9" s="619"/>
      <c r="X9" s="620"/>
      <c r="Y9" s="620"/>
      <c r="Z9" s="619"/>
      <c r="AA9" s="620"/>
      <c r="AB9" s="621"/>
    </row>
    <row r="10" spans="1:28" ht="14.4" customHeight="1" thickBot="1" x14ac:dyDescent="0.35"/>
    <row r="11" spans="1:28" ht="14.4" customHeight="1" x14ac:dyDescent="0.3">
      <c r="A11" s="608" t="s">
        <v>1577</v>
      </c>
      <c r="B11" s="609">
        <v>1115023</v>
      </c>
      <c r="C11" s="610">
        <v>1</v>
      </c>
      <c r="D11" s="610">
        <v>1.0006177228716706</v>
      </c>
      <c r="E11" s="609">
        <v>1114334.6499999999</v>
      </c>
      <c r="F11" s="610">
        <v>0.9993826584743094</v>
      </c>
      <c r="G11" s="610">
        <v>1</v>
      </c>
      <c r="H11" s="609">
        <v>1057802.6600000001</v>
      </c>
      <c r="I11" s="610">
        <v>0.94868236798702821</v>
      </c>
      <c r="J11" s="611">
        <v>0.94926839078368441</v>
      </c>
    </row>
    <row r="12" spans="1:28" ht="14.4" customHeight="1" x14ac:dyDescent="0.3">
      <c r="A12" s="622" t="s">
        <v>1578</v>
      </c>
      <c r="B12" s="612">
        <v>17315.330000000002</v>
      </c>
      <c r="C12" s="613">
        <v>1</v>
      </c>
      <c r="D12" s="613">
        <v>0.89374058015897606</v>
      </c>
      <c r="E12" s="612">
        <v>19374</v>
      </c>
      <c r="F12" s="613">
        <v>1.1188929116568958</v>
      </c>
      <c r="G12" s="613">
        <v>1</v>
      </c>
      <c r="H12" s="612">
        <v>15110</v>
      </c>
      <c r="I12" s="613">
        <v>0.87263713714956626</v>
      </c>
      <c r="J12" s="614">
        <v>0.77991122122432122</v>
      </c>
    </row>
    <row r="13" spans="1:28" ht="14.4" customHeight="1" x14ac:dyDescent="0.3">
      <c r="A13" s="622" t="s">
        <v>1579</v>
      </c>
      <c r="B13" s="612">
        <v>1097707.67</v>
      </c>
      <c r="C13" s="613">
        <v>1</v>
      </c>
      <c r="D13" s="613">
        <v>1.00250878421978</v>
      </c>
      <c r="E13" s="612">
        <v>1094960.6499999999</v>
      </c>
      <c r="F13" s="613">
        <v>0.99749749402771326</v>
      </c>
      <c r="G13" s="613">
        <v>1</v>
      </c>
      <c r="H13" s="612">
        <v>1042692.66</v>
      </c>
      <c r="I13" s="613">
        <v>0.94988191163864244</v>
      </c>
      <c r="J13" s="614">
        <v>0.95226496038921593</v>
      </c>
    </row>
    <row r="14" spans="1:28" ht="14.4" customHeight="1" x14ac:dyDescent="0.3">
      <c r="A14" s="615" t="s">
        <v>549</v>
      </c>
      <c r="B14" s="616">
        <v>14681340</v>
      </c>
      <c r="C14" s="617">
        <v>1</v>
      </c>
      <c r="D14" s="617">
        <v>0.93187551711038319</v>
      </c>
      <c r="E14" s="616">
        <v>15754615</v>
      </c>
      <c r="F14" s="617">
        <v>1.0731047029767038</v>
      </c>
      <c r="G14" s="617">
        <v>1</v>
      </c>
      <c r="H14" s="616">
        <v>14539957</v>
      </c>
      <c r="I14" s="617">
        <v>0.99036988449283236</v>
      </c>
      <c r="J14" s="618">
        <v>0.92290144824230869</v>
      </c>
    </row>
    <row r="15" spans="1:28" ht="14.4" customHeight="1" x14ac:dyDescent="0.3">
      <c r="A15" s="622" t="s">
        <v>1578</v>
      </c>
      <c r="B15" s="612">
        <v>14681340</v>
      </c>
      <c r="C15" s="613">
        <v>1</v>
      </c>
      <c r="D15" s="613">
        <v>0.93187551711038319</v>
      </c>
      <c r="E15" s="612">
        <v>15754615</v>
      </c>
      <c r="F15" s="613">
        <v>1.0731047029767038</v>
      </c>
      <c r="G15" s="613">
        <v>1</v>
      </c>
      <c r="H15" s="612">
        <v>14539957</v>
      </c>
      <c r="I15" s="613">
        <v>0.99036988449283236</v>
      </c>
      <c r="J15" s="614">
        <v>0.92290144824230869</v>
      </c>
    </row>
    <row r="16" spans="1:28" ht="14.4" customHeight="1" x14ac:dyDescent="0.3">
      <c r="A16" s="615" t="s">
        <v>554</v>
      </c>
      <c r="B16" s="616"/>
      <c r="C16" s="617"/>
      <c r="D16" s="617"/>
      <c r="E16" s="616">
        <v>33840</v>
      </c>
      <c r="F16" s="617"/>
      <c r="G16" s="617">
        <v>1</v>
      </c>
      <c r="H16" s="616">
        <v>344073</v>
      </c>
      <c r="I16" s="617"/>
      <c r="J16" s="618">
        <v>10.167641843971632</v>
      </c>
    </row>
    <row r="17" spans="1:10" ht="14.4" customHeight="1" thickBot="1" x14ac:dyDescent="0.35">
      <c r="A17" s="623" t="s">
        <v>1578</v>
      </c>
      <c r="B17" s="619"/>
      <c r="C17" s="620"/>
      <c r="D17" s="620"/>
      <c r="E17" s="619">
        <v>33840</v>
      </c>
      <c r="F17" s="620"/>
      <c r="G17" s="620">
        <v>1</v>
      </c>
      <c r="H17" s="619">
        <v>344073</v>
      </c>
      <c r="I17" s="620"/>
      <c r="J17" s="621">
        <v>10.167641843971632</v>
      </c>
    </row>
    <row r="18" spans="1:10" ht="14.4" customHeight="1" x14ac:dyDescent="0.3">
      <c r="A18" s="561" t="s">
        <v>270</v>
      </c>
    </row>
    <row r="19" spans="1:10" ht="14.4" customHeight="1" x14ac:dyDescent="0.3">
      <c r="A19" s="562" t="s">
        <v>655</v>
      </c>
    </row>
    <row r="20" spans="1:10" ht="14.4" customHeight="1" x14ac:dyDescent="0.3">
      <c r="A20" s="561" t="s">
        <v>1580</v>
      </c>
    </row>
    <row r="21" spans="1:10" ht="14.4" customHeight="1" x14ac:dyDescent="0.3">
      <c r="A21" s="561" t="s">
        <v>1581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1585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65409</v>
      </c>
      <c r="C3" s="260">
        <f t="shared" si="0"/>
        <v>69146</v>
      </c>
      <c r="D3" s="272">
        <f t="shared" si="0"/>
        <v>62489</v>
      </c>
      <c r="E3" s="224">
        <f t="shared" si="0"/>
        <v>15796363</v>
      </c>
      <c r="F3" s="222">
        <f t="shared" si="0"/>
        <v>16902789.649999999</v>
      </c>
      <c r="G3" s="261">
        <f t="shared" si="0"/>
        <v>15941832.66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3"/>
      <c r="B5" s="604">
        <v>2015</v>
      </c>
      <c r="C5" s="605">
        <v>2016</v>
      </c>
      <c r="D5" s="624">
        <v>2017</v>
      </c>
      <c r="E5" s="604">
        <v>2015</v>
      </c>
      <c r="F5" s="605">
        <v>2016</v>
      </c>
      <c r="G5" s="624">
        <v>2017</v>
      </c>
    </row>
    <row r="6" spans="1:7" ht="14.4" customHeight="1" x14ac:dyDescent="0.3">
      <c r="A6" s="598" t="s">
        <v>1578</v>
      </c>
      <c r="B6" s="116">
        <v>65022</v>
      </c>
      <c r="C6" s="116">
        <v>68811</v>
      </c>
      <c r="D6" s="116">
        <v>62155</v>
      </c>
      <c r="E6" s="625">
        <v>14698655.33</v>
      </c>
      <c r="F6" s="625">
        <v>15807829</v>
      </c>
      <c r="G6" s="626">
        <v>14899140</v>
      </c>
    </row>
    <row r="7" spans="1:7" ht="14.4" customHeight="1" x14ac:dyDescent="0.3">
      <c r="A7" s="539" t="s">
        <v>657</v>
      </c>
      <c r="B7" s="512">
        <v>35</v>
      </c>
      <c r="C7" s="512">
        <v>24</v>
      </c>
      <c r="D7" s="512">
        <v>62</v>
      </c>
      <c r="E7" s="627">
        <v>92160.67</v>
      </c>
      <c r="F7" s="627">
        <v>100721.66</v>
      </c>
      <c r="G7" s="628">
        <v>329745</v>
      </c>
    </row>
    <row r="8" spans="1:7" ht="14.4" customHeight="1" x14ac:dyDescent="0.3">
      <c r="A8" s="539" t="s">
        <v>658</v>
      </c>
      <c r="B8" s="512">
        <v>35</v>
      </c>
      <c r="C8" s="512">
        <v>27</v>
      </c>
      <c r="D8" s="512">
        <v>26</v>
      </c>
      <c r="E8" s="627">
        <v>46516</v>
      </c>
      <c r="F8" s="627">
        <v>46270</v>
      </c>
      <c r="G8" s="628">
        <v>10152.33</v>
      </c>
    </row>
    <row r="9" spans="1:7" ht="14.4" customHeight="1" x14ac:dyDescent="0.3">
      <c r="A9" s="539" t="s">
        <v>1582</v>
      </c>
      <c r="B9" s="512">
        <v>2</v>
      </c>
      <c r="C9" s="512"/>
      <c r="D9" s="512"/>
      <c r="E9" s="627">
        <v>70</v>
      </c>
      <c r="F9" s="627"/>
      <c r="G9" s="628"/>
    </row>
    <row r="10" spans="1:7" ht="14.4" customHeight="1" x14ac:dyDescent="0.3">
      <c r="A10" s="539" t="s">
        <v>659</v>
      </c>
      <c r="B10" s="512">
        <v>13</v>
      </c>
      <c r="C10" s="512">
        <v>9</v>
      </c>
      <c r="D10" s="512">
        <v>8</v>
      </c>
      <c r="E10" s="627">
        <v>455</v>
      </c>
      <c r="F10" s="627">
        <v>333</v>
      </c>
      <c r="G10" s="628">
        <v>296</v>
      </c>
    </row>
    <row r="11" spans="1:7" ht="14.4" customHeight="1" x14ac:dyDescent="0.3">
      <c r="A11" s="539" t="s">
        <v>660</v>
      </c>
      <c r="B11" s="512">
        <v>25</v>
      </c>
      <c r="C11" s="512">
        <v>29</v>
      </c>
      <c r="D11" s="512">
        <v>44</v>
      </c>
      <c r="E11" s="627">
        <v>875</v>
      </c>
      <c r="F11" s="627">
        <v>1073</v>
      </c>
      <c r="G11" s="628">
        <v>1628</v>
      </c>
    </row>
    <row r="12" spans="1:7" ht="14.4" customHeight="1" x14ac:dyDescent="0.3">
      <c r="A12" s="539" t="s">
        <v>1583</v>
      </c>
      <c r="B12" s="512">
        <v>36</v>
      </c>
      <c r="C12" s="512">
        <v>7</v>
      </c>
      <c r="D12" s="512"/>
      <c r="E12" s="627">
        <v>1260</v>
      </c>
      <c r="F12" s="627">
        <v>259</v>
      </c>
      <c r="G12" s="628"/>
    </row>
    <row r="13" spans="1:7" ht="14.4" customHeight="1" x14ac:dyDescent="0.3">
      <c r="A13" s="539" t="s">
        <v>661</v>
      </c>
      <c r="B13" s="512">
        <v>224</v>
      </c>
      <c r="C13" s="512">
        <v>219</v>
      </c>
      <c r="D13" s="512">
        <v>152</v>
      </c>
      <c r="E13" s="627">
        <v>892409</v>
      </c>
      <c r="F13" s="627">
        <v>863518.99999999988</v>
      </c>
      <c r="G13" s="628">
        <v>534580.66999999993</v>
      </c>
    </row>
    <row r="14" spans="1:7" ht="14.4" customHeight="1" x14ac:dyDescent="0.3">
      <c r="A14" s="539" t="s">
        <v>662</v>
      </c>
      <c r="B14" s="512">
        <v>1</v>
      </c>
      <c r="C14" s="512">
        <v>2</v>
      </c>
      <c r="D14" s="512">
        <v>6</v>
      </c>
      <c r="E14" s="627">
        <v>35</v>
      </c>
      <c r="F14" s="627">
        <v>74</v>
      </c>
      <c r="G14" s="628">
        <v>222</v>
      </c>
    </row>
    <row r="15" spans="1:7" ht="14.4" customHeight="1" thickBot="1" x14ac:dyDescent="0.35">
      <c r="A15" s="631" t="s">
        <v>1584</v>
      </c>
      <c r="B15" s="519">
        <v>16</v>
      </c>
      <c r="C15" s="519">
        <v>18</v>
      </c>
      <c r="D15" s="519">
        <v>36</v>
      </c>
      <c r="E15" s="629">
        <v>63927</v>
      </c>
      <c r="F15" s="629">
        <v>82710.990000000005</v>
      </c>
      <c r="G15" s="630">
        <v>166068.66</v>
      </c>
    </row>
    <row r="16" spans="1:7" ht="14.4" customHeight="1" x14ac:dyDescent="0.3">
      <c r="A16" s="561" t="s">
        <v>270</v>
      </c>
    </row>
    <row r="17" spans="1:1" ht="14.4" customHeight="1" x14ac:dyDescent="0.3">
      <c r="A17" s="562" t="s">
        <v>655</v>
      </c>
    </row>
    <row r="18" spans="1:1" ht="14.4" customHeight="1" x14ac:dyDescent="0.3">
      <c r="A18" s="561" t="s">
        <v>1580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1672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271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65885</v>
      </c>
      <c r="H3" s="103">
        <f t="shared" si="0"/>
        <v>16155267</v>
      </c>
      <c r="I3" s="74"/>
      <c r="J3" s="74"/>
      <c r="K3" s="103">
        <f t="shared" si="0"/>
        <v>69508</v>
      </c>
      <c r="L3" s="103">
        <f t="shared" si="0"/>
        <v>17175737.649999999</v>
      </c>
      <c r="M3" s="74"/>
      <c r="N3" s="74"/>
      <c r="O3" s="103">
        <f t="shared" si="0"/>
        <v>62609</v>
      </c>
      <c r="P3" s="103">
        <f t="shared" si="0"/>
        <v>16067224.26</v>
      </c>
      <c r="Q3" s="75">
        <f>IF(L3=0,0,P3/L3)</f>
        <v>0.93546050757243615</v>
      </c>
      <c r="R3" s="104">
        <f>IF(O3=0,0,P3/O3)</f>
        <v>256.62802887763741</v>
      </c>
    </row>
    <row r="4" spans="1:18" ht="14.4" customHeight="1" x14ac:dyDescent="0.3">
      <c r="A4" s="446" t="s">
        <v>233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2016</v>
      </c>
      <c r="L4" s="451"/>
      <c r="M4" s="101"/>
      <c r="N4" s="101"/>
      <c r="O4" s="450">
        <v>2017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2"/>
      <c r="B5" s="632"/>
      <c r="C5" s="633"/>
      <c r="D5" s="634"/>
      <c r="E5" s="635"/>
      <c r="F5" s="636"/>
      <c r="G5" s="637" t="s">
        <v>71</v>
      </c>
      <c r="H5" s="638" t="s">
        <v>14</v>
      </c>
      <c r="I5" s="639"/>
      <c r="J5" s="639"/>
      <c r="K5" s="637" t="s">
        <v>71</v>
      </c>
      <c r="L5" s="638" t="s">
        <v>14</v>
      </c>
      <c r="M5" s="639"/>
      <c r="N5" s="639"/>
      <c r="O5" s="637" t="s">
        <v>71</v>
      </c>
      <c r="P5" s="638" t="s">
        <v>14</v>
      </c>
      <c r="Q5" s="640"/>
      <c r="R5" s="641"/>
    </row>
    <row r="6" spans="1:18" ht="14.4" customHeight="1" x14ac:dyDescent="0.3">
      <c r="A6" s="583" t="s">
        <v>1586</v>
      </c>
      <c r="B6" s="584" t="s">
        <v>1587</v>
      </c>
      <c r="C6" s="584" t="s">
        <v>1577</v>
      </c>
      <c r="D6" s="584" t="s">
        <v>1588</v>
      </c>
      <c r="E6" s="584" t="s">
        <v>1589</v>
      </c>
      <c r="F6" s="584" t="s">
        <v>1590</v>
      </c>
      <c r="G6" s="116">
        <v>183</v>
      </c>
      <c r="H6" s="116">
        <v>6405</v>
      </c>
      <c r="I6" s="584">
        <v>1.3738738738738738</v>
      </c>
      <c r="J6" s="584">
        <v>35</v>
      </c>
      <c r="K6" s="116">
        <v>126</v>
      </c>
      <c r="L6" s="116">
        <v>4662</v>
      </c>
      <c r="M6" s="584">
        <v>1</v>
      </c>
      <c r="N6" s="584">
        <v>37</v>
      </c>
      <c r="O6" s="116">
        <v>128</v>
      </c>
      <c r="P6" s="116">
        <v>4736</v>
      </c>
      <c r="Q6" s="589">
        <v>1.0158730158730158</v>
      </c>
      <c r="R6" s="597">
        <v>37</v>
      </c>
    </row>
    <row r="7" spans="1:18" ht="14.4" customHeight="1" x14ac:dyDescent="0.3">
      <c r="A7" s="507" t="s">
        <v>1586</v>
      </c>
      <c r="B7" s="508" t="s">
        <v>1587</v>
      </c>
      <c r="C7" s="508" t="s">
        <v>1577</v>
      </c>
      <c r="D7" s="508" t="s">
        <v>1588</v>
      </c>
      <c r="E7" s="508" t="s">
        <v>1591</v>
      </c>
      <c r="F7" s="508" t="s">
        <v>1592</v>
      </c>
      <c r="G7" s="512">
        <v>51</v>
      </c>
      <c r="H7" s="512">
        <v>1000.0000000000001</v>
      </c>
      <c r="I7" s="508">
        <v>0.85715510221574609</v>
      </c>
      <c r="J7" s="508">
        <v>19.607843137254903</v>
      </c>
      <c r="K7" s="512">
        <v>35</v>
      </c>
      <c r="L7" s="512">
        <v>1166.6499999999999</v>
      </c>
      <c r="M7" s="508">
        <v>1</v>
      </c>
      <c r="N7" s="508">
        <v>33.332857142857137</v>
      </c>
      <c r="O7" s="512">
        <v>44</v>
      </c>
      <c r="P7" s="512">
        <v>1466.6599999999999</v>
      </c>
      <c r="Q7" s="534">
        <v>1.2571551022157459</v>
      </c>
      <c r="R7" s="513">
        <v>33.333181818181814</v>
      </c>
    </row>
    <row r="8" spans="1:18" ht="14.4" customHeight="1" x14ac:dyDescent="0.3">
      <c r="A8" s="507" t="s">
        <v>1586</v>
      </c>
      <c r="B8" s="508" t="s">
        <v>1587</v>
      </c>
      <c r="C8" s="508" t="s">
        <v>1577</v>
      </c>
      <c r="D8" s="508" t="s">
        <v>1588</v>
      </c>
      <c r="E8" s="508" t="s">
        <v>1593</v>
      </c>
      <c r="F8" s="508" t="s">
        <v>1594</v>
      </c>
      <c r="G8" s="512">
        <v>157</v>
      </c>
      <c r="H8" s="512">
        <v>5652</v>
      </c>
      <c r="I8" s="508">
        <v>0.85818402672335259</v>
      </c>
      <c r="J8" s="508">
        <v>36</v>
      </c>
      <c r="K8" s="512">
        <v>178</v>
      </c>
      <c r="L8" s="512">
        <v>6586</v>
      </c>
      <c r="M8" s="508">
        <v>1</v>
      </c>
      <c r="N8" s="508">
        <v>37</v>
      </c>
      <c r="O8" s="512">
        <v>125</v>
      </c>
      <c r="P8" s="512">
        <v>4625</v>
      </c>
      <c r="Q8" s="534">
        <v>0.702247191011236</v>
      </c>
      <c r="R8" s="513">
        <v>37</v>
      </c>
    </row>
    <row r="9" spans="1:18" ht="14.4" customHeight="1" x14ac:dyDescent="0.3">
      <c r="A9" s="507" t="s">
        <v>1586</v>
      </c>
      <c r="B9" s="508" t="s">
        <v>1587</v>
      </c>
      <c r="C9" s="508" t="s">
        <v>1577</v>
      </c>
      <c r="D9" s="508" t="s">
        <v>1588</v>
      </c>
      <c r="E9" s="508" t="s">
        <v>1595</v>
      </c>
      <c r="F9" s="508" t="s">
        <v>1596</v>
      </c>
      <c r="G9" s="512">
        <v>254</v>
      </c>
      <c r="H9" s="512">
        <v>11430</v>
      </c>
      <c r="I9" s="508">
        <v>0.84385382059800662</v>
      </c>
      <c r="J9" s="508">
        <v>45</v>
      </c>
      <c r="K9" s="512">
        <v>301</v>
      </c>
      <c r="L9" s="512">
        <v>13545</v>
      </c>
      <c r="M9" s="508">
        <v>1</v>
      </c>
      <c r="N9" s="508">
        <v>45</v>
      </c>
      <c r="O9" s="512">
        <v>233</v>
      </c>
      <c r="P9" s="512">
        <v>10485</v>
      </c>
      <c r="Q9" s="534">
        <v>0.77408637873754149</v>
      </c>
      <c r="R9" s="513">
        <v>45</v>
      </c>
    </row>
    <row r="10" spans="1:18" ht="14.4" customHeight="1" x14ac:dyDescent="0.3">
      <c r="A10" s="507" t="s">
        <v>1586</v>
      </c>
      <c r="B10" s="508" t="s">
        <v>1587</v>
      </c>
      <c r="C10" s="508" t="s">
        <v>1577</v>
      </c>
      <c r="D10" s="508" t="s">
        <v>1588</v>
      </c>
      <c r="E10" s="508" t="s">
        <v>1597</v>
      </c>
      <c r="F10" s="508" t="s">
        <v>1598</v>
      </c>
      <c r="G10" s="512">
        <v>120</v>
      </c>
      <c r="H10" s="512">
        <v>1080960</v>
      </c>
      <c r="I10" s="508">
        <v>0.99952657119185706</v>
      </c>
      <c r="J10" s="508">
        <v>9008</v>
      </c>
      <c r="K10" s="512">
        <v>119</v>
      </c>
      <c r="L10" s="512">
        <v>1081472</v>
      </c>
      <c r="M10" s="508">
        <v>1</v>
      </c>
      <c r="N10" s="508">
        <v>9088</v>
      </c>
      <c r="O10" s="512">
        <v>113</v>
      </c>
      <c r="P10" s="512">
        <v>1027283</v>
      </c>
      <c r="Q10" s="534">
        <v>0.9498932935850396</v>
      </c>
      <c r="R10" s="513">
        <v>9091</v>
      </c>
    </row>
    <row r="11" spans="1:18" ht="14.4" customHeight="1" x14ac:dyDescent="0.3">
      <c r="A11" s="507" t="s">
        <v>1586</v>
      </c>
      <c r="B11" s="508" t="s">
        <v>1587</v>
      </c>
      <c r="C11" s="508" t="s">
        <v>1577</v>
      </c>
      <c r="D11" s="508" t="s">
        <v>1588</v>
      </c>
      <c r="E11" s="508" t="s">
        <v>1599</v>
      </c>
      <c r="F11" s="508" t="s">
        <v>1600</v>
      </c>
      <c r="G11" s="512">
        <v>6</v>
      </c>
      <c r="H11" s="512">
        <v>1986</v>
      </c>
      <c r="I11" s="508">
        <v>5.6101694915254239</v>
      </c>
      <c r="J11" s="508">
        <v>331</v>
      </c>
      <c r="K11" s="512">
        <v>1</v>
      </c>
      <c r="L11" s="512">
        <v>354</v>
      </c>
      <c r="M11" s="508">
        <v>1</v>
      </c>
      <c r="N11" s="508">
        <v>354</v>
      </c>
      <c r="O11" s="512">
        <v>3</v>
      </c>
      <c r="P11" s="512">
        <v>1065</v>
      </c>
      <c r="Q11" s="534">
        <v>3.0084745762711864</v>
      </c>
      <c r="R11" s="513">
        <v>355</v>
      </c>
    </row>
    <row r="12" spans="1:18" ht="14.4" customHeight="1" x14ac:dyDescent="0.3">
      <c r="A12" s="507" t="s">
        <v>1586</v>
      </c>
      <c r="B12" s="508" t="s">
        <v>1587</v>
      </c>
      <c r="C12" s="508" t="s">
        <v>1577</v>
      </c>
      <c r="D12" s="508" t="s">
        <v>1588</v>
      </c>
      <c r="E12" s="508" t="s">
        <v>1601</v>
      </c>
      <c r="F12" s="508" t="s">
        <v>1602</v>
      </c>
      <c r="G12" s="512">
        <v>46</v>
      </c>
      <c r="H12" s="512">
        <v>7590</v>
      </c>
      <c r="I12" s="508">
        <v>1.1589555657352268</v>
      </c>
      <c r="J12" s="508">
        <v>165</v>
      </c>
      <c r="K12" s="512">
        <v>37</v>
      </c>
      <c r="L12" s="512">
        <v>6549</v>
      </c>
      <c r="M12" s="508">
        <v>1</v>
      </c>
      <c r="N12" s="508">
        <v>177</v>
      </c>
      <c r="O12" s="512">
        <v>46</v>
      </c>
      <c r="P12" s="512">
        <v>8142</v>
      </c>
      <c r="Q12" s="534">
        <v>1.2432432432432432</v>
      </c>
      <c r="R12" s="513">
        <v>177</v>
      </c>
    </row>
    <row r="13" spans="1:18" ht="14.4" customHeight="1" x14ac:dyDescent="0.3">
      <c r="A13" s="507" t="s">
        <v>1603</v>
      </c>
      <c r="B13" s="508" t="s">
        <v>1604</v>
      </c>
      <c r="C13" s="508" t="s">
        <v>549</v>
      </c>
      <c r="D13" s="508" t="s">
        <v>1605</v>
      </c>
      <c r="E13" s="508" t="s">
        <v>1606</v>
      </c>
      <c r="F13" s="508" t="s">
        <v>1607</v>
      </c>
      <c r="G13" s="512">
        <v>476</v>
      </c>
      <c r="H13" s="512">
        <v>358904</v>
      </c>
      <c r="I13" s="508">
        <v>1.3149171270718232</v>
      </c>
      <c r="J13" s="508">
        <v>754</v>
      </c>
      <c r="K13" s="512">
        <v>362</v>
      </c>
      <c r="L13" s="512">
        <v>272948</v>
      </c>
      <c r="M13" s="508">
        <v>1</v>
      </c>
      <c r="N13" s="508">
        <v>754</v>
      </c>
      <c r="O13" s="512"/>
      <c r="P13" s="512"/>
      <c r="Q13" s="534"/>
      <c r="R13" s="513"/>
    </row>
    <row r="14" spans="1:18" ht="14.4" customHeight="1" x14ac:dyDescent="0.3">
      <c r="A14" s="507" t="s">
        <v>1603</v>
      </c>
      <c r="B14" s="508" t="s">
        <v>1604</v>
      </c>
      <c r="C14" s="508" t="s">
        <v>549</v>
      </c>
      <c r="D14" s="508" t="s">
        <v>1588</v>
      </c>
      <c r="E14" s="508" t="s">
        <v>1608</v>
      </c>
      <c r="F14" s="508" t="s">
        <v>1609</v>
      </c>
      <c r="G14" s="512">
        <v>2594</v>
      </c>
      <c r="H14" s="512">
        <v>534364</v>
      </c>
      <c r="I14" s="508">
        <v>0.59226632499700749</v>
      </c>
      <c r="J14" s="508">
        <v>206</v>
      </c>
      <c r="K14" s="512">
        <v>4276</v>
      </c>
      <c r="L14" s="512">
        <v>902236</v>
      </c>
      <c r="M14" s="508">
        <v>1</v>
      </c>
      <c r="N14" s="508">
        <v>211</v>
      </c>
      <c r="O14" s="512">
        <v>2603</v>
      </c>
      <c r="P14" s="512">
        <v>549233</v>
      </c>
      <c r="Q14" s="534">
        <v>0.60874649204864362</v>
      </c>
      <c r="R14" s="513">
        <v>211</v>
      </c>
    </row>
    <row r="15" spans="1:18" ht="14.4" customHeight="1" x14ac:dyDescent="0.3">
      <c r="A15" s="507" t="s">
        <v>1603</v>
      </c>
      <c r="B15" s="508" t="s">
        <v>1604</v>
      </c>
      <c r="C15" s="508" t="s">
        <v>549</v>
      </c>
      <c r="D15" s="508" t="s">
        <v>1588</v>
      </c>
      <c r="E15" s="508" t="s">
        <v>1610</v>
      </c>
      <c r="F15" s="508" t="s">
        <v>1609</v>
      </c>
      <c r="G15" s="512">
        <v>341</v>
      </c>
      <c r="H15" s="512">
        <v>28985</v>
      </c>
      <c r="I15" s="508">
        <v>1.0188407325389293</v>
      </c>
      <c r="J15" s="508">
        <v>85</v>
      </c>
      <c r="K15" s="512">
        <v>327</v>
      </c>
      <c r="L15" s="512">
        <v>28449</v>
      </c>
      <c r="M15" s="508">
        <v>1</v>
      </c>
      <c r="N15" s="508">
        <v>87</v>
      </c>
      <c r="O15" s="512">
        <v>320</v>
      </c>
      <c r="P15" s="512">
        <v>27840</v>
      </c>
      <c r="Q15" s="534">
        <v>0.9785932721712538</v>
      </c>
      <c r="R15" s="513">
        <v>87</v>
      </c>
    </row>
    <row r="16" spans="1:18" ht="14.4" customHeight="1" x14ac:dyDescent="0.3">
      <c r="A16" s="507" t="s">
        <v>1603</v>
      </c>
      <c r="B16" s="508" t="s">
        <v>1604</v>
      </c>
      <c r="C16" s="508" t="s">
        <v>549</v>
      </c>
      <c r="D16" s="508" t="s">
        <v>1588</v>
      </c>
      <c r="E16" s="508" t="s">
        <v>1611</v>
      </c>
      <c r="F16" s="508" t="s">
        <v>1612</v>
      </c>
      <c r="G16" s="512">
        <v>16928</v>
      </c>
      <c r="H16" s="512">
        <v>4993760</v>
      </c>
      <c r="I16" s="508">
        <v>0.94852008370322771</v>
      </c>
      <c r="J16" s="508">
        <v>295</v>
      </c>
      <c r="K16" s="512">
        <v>17491</v>
      </c>
      <c r="L16" s="512">
        <v>5264791</v>
      </c>
      <c r="M16" s="508">
        <v>1</v>
      </c>
      <c r="N16" s="508">
        <v>301</v>
      </c>
      <c r="O16" s="512">
        <v>17271</v>
      </c>
      <c r="P16" s="512">
        <v>5198571</v>
      </c>
      <c r="Q16" s="534">
        <v>0.98742210279572351</v>
      </c>
      <c r="R16" s="513">
        <v>301</v>
      </c>
    </row>
    <row r="17" spans="1:18" ht="14.4" customHeight="1" x14ac:dyDescent="0.3">
      <c r="A17" s="507" t="s">
        <v>1603</v>
      </c>
      <c r="B17" s="508" t="s">
        <v>1604</v>
      </c>
      <c r="C17" s="508" t="s">
        <v>549</v>
      </c>
      <c r="D17" s="508" t="s">
        <v>1588</v>
      </c>
      <c r="E17" s="508" t="s">
        <v>1613</v>
      </c>
      <c r="F17" s="508" t="s">
        <v>1614</v>
      </c>
      <c r="G17" s="512">
        <v>330</v>
      </c>
      <c r="H17" s="512">
        <v>31350</v>
      </c>
      <c r="I17" s="508">
        <v>0.75757575757575757</v>
      </c>
      <c r="J17" s="508">
        <v>95</v>
      </c>
      <c r="K17" s="512">
        <v>418</v>
      </c>
      <c r="L17" s="512">
        <v>41382</v>
      </c>
      <c r="M17" s="508">
        <v>1</v>
      </c>
      <c r="N17" s="508">
        <v>99</v>
      </c>
      <c r="O17" s="512">
        <v>555</v>
      </c>
      <c r="P17" s="512">
        <v>54945</v>
      </c>
      <c r="Q17" s="534">
        <v>1.3277511961722488</v>
      </c>
      <c r="R17" s="513">
        <v>99</v>
      </c>
    </row>
    <row r="18" spans="1:18" ht="14.4" customHeight="1" x14ac:dyDescent="0.3">
      <c r="A18" s="507" t="s">
        <v>1603</v>
      </c>
      <c r="B18" s="508" t="s">
        <v>1604</v>
      </c>
      <c r="C18" s="508" t="s">
        <v>549</v>
      </c>
      <c r="D18" s="508" t="s">
        <v>1588</v>
      </c>
      <c r="E18" s="508" t="s">
        <v>1615</v>
      </c>
      <c r="F18" s="508" t="s">
        <v>1616</v>
      </c>
      <c r="G18" s="512">
        <v>17</v>
      </c>
      <c r="H18" s="512">
        <v>3808</v>
      </c>
      <c r="I18" s="508">
        <v>1.098989898989899</v>
      </c>
      <c r="J18" s="508">
        <v>224</v>
      </c>
      <c r="K18" s="512">
        <v>15</v>
      </c>
      <c r="L18" s="512">
        <v>3465</v>
      </c>
      <c r="M18" s="508">
        <v>1</v>
      </c>
      <c r="N18" s="508">
        <v>231</v>
      </c>
      <c r="O18" s="512">
        <v>28</v>
      </c>
      <c r="P18" s="512">
        <v>6496</v>
      </c>
      <c r="Q18" s="534">
        <v>1.8747474747474748</v>
      </c>
      <c r="R18" s="513">
        <v>232</v>
      </c>
    </row>
    <row r="19" spans="1:18" ht="14.4" customHeight="1" x14ac:dyDescent="0.3">
      <c r="A19" s="507" t="s">
        <v>1603</v>
      </c>
      <c r="B19" s="508" t="s">
        <v>1604</v>
      </c>
      <c r="C19" s="508" t="s">
        <v>549</v>
      </c>
      <c r="D19" s="508" t="s">
        <v>1588</v>
      </c>
      <c r="E19" s="508" t="s">
        <v>1617</v>
      </c>
      <c r="F19" s="508" t="s">
        <v>1618</v>
      </c>
      <c r="G19" s="512">
        <v>3058</v>
      </c>
      <c r="H19" s="512">
        <v>412830</v>
      </c>
      <c r="I19" s="508">
        <v>1.0054580127572827</v>
      </c>
      <c r="J19" s="508">
        <v>135</v>
      </c>
      <c r="K19" s="512">
        <v>2997</v>
      </c>
      <c r="L19" s="512">
        <v>410589</v>
      </c>
      <c r="M19" s="508">
        <v>1</v>
      </c>
      <c r="N19" s="508">
        <v>137</v>
      </c>
      <c r="O19" s="512">
        <v>2826</v>
      </c>
      <c r="P19" s="512">
        <v>387162</v>
      </c>
      <c r="Q19" s="534">
        <v>0.9429429429429429</v>
      </c>
      <c r="R19" s="513">
        <v>137</v>
      </c>
    </row>
    <row r="20" spans="1:18" ht="14.4" customHeight="1" x14ac:dyDescent="0.3">
      <c r="A20" s="507" t="s">
        <v>1603</v>
      </c>
      <c r="B20" s="508" t="s">
        <v>1604</v>
      </c>
      <c r="C20" s="508" t="s">
        <v>549</v>
      </c>
      <c r="D20" s="508" t="s">
        <v>1588</v>
      </c>
      <c r="E20" s="508" t="s">
        <v>1619</v>
      </c>
      <c r="F20" s="508" t="s">
        <v>1618</v>
      </c>
      <c r="G20" s="512">
        <v>296</v>
      </c>
      <c r="H20" s="512">
        <v>52688</v>
      </c>
      <c r="I20" s="508">
        <v>1.0102195379158279</v>
      </c>
      <c r="J20" s="508">
        <v>178</v>
      </c>
      <c r="K20" s="512">
        <v>285</v>
      </c>
      <c r="L20" s="512">
        <v>52155</v>
      </c>
      <c r="M20" s="508">
        <v>1</v>
      </c>
      <c r="N20" s="508">
        <v>183</v>
      </c>
      <c r="O20" s="512">
        <v>308</v>
      </c>
      <c r="P20" s="512">
        <v>56364</v>
      </c>
      <c r="Q20" s="534">
        <v>1.0807017543859649</v>
      </c>
      <c r="R20" s="513">
        <v>183</v>
      </c>
    </row>
    <row r="21" spans="1:18" ht="14.4" customHeight="1" x14ac:dyDescent="0.3">
      <c r="A21" s="507" t="s">
        <v>1603</v>
      </c>
      <c r="B21" s="508" t="s">
        <v>1604</v>
      </c>
      <c r="C21" s="508" t="s">
        <v>549</v>
      </c>
      <c r="D21" s="508" t="s">
        <v>1588</v>
      </c>
      <c r="E21" s="508" t="s">
        <v>1620</v>
      </c>
      <c r="F21" s="508" t="s">
        <v>1621</v>
      </c>
      <c r="G21" s="512">
        <v>85</v>
      </c>
      <c r="H21" s="512">
        <v>52700</v>
      </c>
      <c r="I21" s="508">
        <v>0.72984613680114119</v>
      </c>
      <c r="J21" s="508">
        <v>620</v>
      </c>
      <c r="K21" s="512">
        <v>113</v>
      </c>
      <c r="L21" s="512">
        <v>72207</v>
      </c>
      <c r="M21" s="508">
        <v>1</v>
      </c>
      <c r="N21" s="508">
        <v>639</v>
      </c>
      <c r="O21" s="512">
        <v>125</v>
      </c>
      <c r="P21" s="512">
        <v>79875</v>
      </c>
      <c r="Q21" s="534">
        <v>1.1061946902654867</v>
      </c>
      <c r="R21" s="513">
        <v>639</v>
      </c>
    </row>
    <row r="22" spans="1:18" ht="14.4" customHeight="1" x14ac:dyDescent="0.3">
      <c r="A22" s="507" t="s">
        <v>1603</v>
      </c>
      <c r="B22" s="508" t="s">
        <v>1604</v>
      </c>
      <c r="C22" s="508" t="s">
        <v>549</v>
      </c>
      <c r="D22" s="508" t="s">
        <v>1588</v>
      </c>
      <c r="E22" s="508" t="s">
        <v>1622</v>
      </c>
      <c r="F22" s="508" t="s">
        <v>1623</v>
      </c>
      <c r="G22" s="512">
        <v>143</v>
      </c>
      <c r="H22" s="512">
        <v>84799</v>
      </c>
      <c r="I22" s="508">
        <v>1.0566063596491229</v>
      </c>
      <c r="J22" s="508">
        <v>593</v>
      </c>
      <c r="K22" s="512">
        <v>132</v>
      </c>
      <c r="L22" s="512">
        <v>80256</v>
      </c>
      <c r="M22" s="508">
        <v>1</v>
      </c>
      <c r="N22" s="508">
        <v>608</v>
      </c>
      <c r="O22" s="512">
        <v>188</v>
      </c>
      <c r="P22" s="512">
        <v>114304</v>
      </c>
      <c r="Q22" s="534">
        <v>1.4242424242424243</v>
      </c>
      <c r="R22" s="513">
        <v>608</v>
      </c>
    </row>
    <row r="23" spans="1:18" ht="14.4" customHeight="1" x14ac:dyDescent="0.3">
      <c r="A23" s="507" t="s">
        <v>1603</v>
      </c>
      <c r="B23" s="508" t="s">
        <v>1604</v>
      </c>
      <c r="C23" s="508" t="s">
        <v>549</v>
      </c>
      <c r="D23" s="508" t="s">
        <v>1588</v>
      </c>
      <c r="E23" s="508" t="s">
        <v>1624</v>
      </c>
      <c r="F23" s="508" t="s">
        <v>1625</v>
      </c>
      <c r="G23" s="512">
        <v>1352</v>
      </c>
      <c r="H23" s="512">
        <v>217672</v>
      </c>
      <c r="I23" s="508">
        <v>0.86594607926991796</v>
      </c>
      <c r="J23" s="508">
        <v>161</v>
      </c>
      <c r="K23" s="512">
        <v>1453</v>
      </c>
      <c r="L23" s="512">
        <v>251369</v>
      </c>
      <c r="M23" s="508">
        <v>1</v>
      </c>
      <c r="N23" s="508">
        <v>173</v>
      </c>
      <c r="O23" s="512">
        <v>1519</v>
      </c>
      <c r="P23" s="512">
        <v>262787</v>
      </c>
      <c r="Q23" s="534">
        <v>1.0454232622161046</v>
      </c>
      <c r="R23" s="513">
        <v>173</v>
      </c>
    </row>
    <row r="24" spans="1:18" ht="14.4" customHeight="1" x14ac:dyDescent="0.3">
      <c r="A24" s="507" t="s">
        <v>1603</v>
      </c>
      <c r="B24" s="508" t="s">
        <v>1604</v>
      </c>
      <c r="C24" s="508" t="s">
        <v>549</v>
      </c>
      <c r="D24" s="508" t="s">
        <v>1588</v>
      </c>
      <c r="E24" s="508" t="s">
        <v>1626</v>
      </c>
      <c r="F24" s="508" t="s">
        <v>1627</v>
      </c>
      <c r="G24" s="512">
        <v>1600</v>
      </c>
      <c r="H24" s="512">
        <v>612800</v>
      </c>
      <c r="I24" s="508">
        <v>0.99181686347627929</v>
      </c>
      <c r="J24" s="508">
        <v>383</v>
      </c>
      <c r="K24" s="512">
        <v>1609</v>
      </c>
      <c r="L24" s="512">
        <v>617856</v>
      </c>
      <c r="M24" s="508">
        <v>1</v>
      </c>
      <c r="N24" s="508">
        <v>384</v>
      </c>
      <c r="O24" s="512">
        <v>1130</v>
      </c>
      <c r="P24" s="512">
        <v>392110</v>
      </c>
      <c r="Q24" s="534">
        <v>0.63463007561632478</v>
      </c>
      <c r="R24" s="513">
        <v>347</v>
      </c>
    </row>
    <row r="25" spans="1:18" ht="14.4" customHeight="1" x14ac:dyDescent="0.3">
      <c r="A25" s="507" t="s">
        <v>1603</v>
      </c>
      <c r="B25" s="508" t="s">
        <v>1604</v>
      </c>
      <c r="C25" s="508" t="s">
        <v>549</v>
      </c>
      <c r="D25" s="508" t="s">
        <v>1588</v>
      </c>
      <c r="E25" s="508" t="s">
        <v>1626</v>
      </c>
      <c r="F25" s="508" t="s">
        <v>1628</v>
      </c>
      <c r="G25" s="512">
        <v>1001</v>
      </c>
      <c r="H25" s="512">
        <v>383383</v>
      </c>
      <c r="I25" s="508">
        <v>1.166347230334891</v>
      </c>
      <c r="J25" s="508">
        <v>383</v>
      </c>
      <c r="K25" s="512">
        <v>856</v>
      </c>
      <c r="L25" s="512">
        <v>328704</v>
      </c>
      <c r="M25" s="508">
        <v>1</v>
      </c>
      <c r="N25" s="508">
        <v>384</v>
      </c>
      <c r="O25" s="512">
        <v>750</v>
      </c>
      <c r="P25" s="512">
        <v>260250</v>
      </c>
      <c r="Q25" s="534">
        <v>0.79174576518691586</v>
      </c>
      <c r="R25" s="513">
        <v>347</v>
      </c>
    </row>
    <row r="26" spans="1:18" ht="14.4" customHeight="1" x14ac:dyDescent="0.3">
      <c r="A26" s="507" t="s">
        <v>1603</v>
      </c>
      <c r="B26" s="508" t="s">
        <v>1604</v>
      </c>
      <c r="C26" s="508" t="s">
        <v>549</v>
      </c>
      <c r="D26" s="508" t="s">
        <v>1588</v>
      </c>
      <c r="E26" s="508" t="s">
        <v>1629</v>
      </c>
      <c r="F26" s="508" t="s">
        <v>1630</v>
      </c>
      <c r="G26" s="512">
        <v>8648</v>
      </c>
      <c r="H26" s="512">
        <v>138368</v>
      </c>
      <c r="I26" s="508">
        <v>0.96323007309432651</v>
      </c>
      <c r="J26" s="508">
        <v>16</v>
      </c>
      <c r="K26" s="512">
        <v>8450</v>
      </c>
      <c r="L26" s="512">
        <v>143650</v>
      </c>
      <c r="M26" s="508">
        <v>1</v>
      </c>
      <c r="N26" s="508">
        <v>17</v>
      </c>
      <c r="O26" s="512">
        <v>7241</v>
      </c>
      <c r="P26" s="512">
        <v>123097</v>
      </c>
      <c r="Q26" s="534">
        <v>0.8569230769230769</v>
      </c>
      <c r="R26" s="513">
        <v>17</v>
      </c>
    </row>
    <row r="27" spans="1:18" ht="14.4" customHeight="1" x14ac:dyDescent="0.3">
      <c r="A27" s="507" t="s">
        <v>1603</v>
      </c>
      <c r="B27" s="508" t="s">
        <v>1604</v>
      </c>
      <c r="C27" s="508" t="s">
        <v>549</v>
      </c>
      <c r="D27" s="508" t="s">
        <v>1588</v>
      </c>
      <c r="E27" s="508" t="s">
        <v>1631</v>
      </c>
      <c r="F27" s="508" t="s">
        <v>1632</v>
      </c>
      <c r="G27" s="512">
        <v>1388</v>
      </c>
      <c r="H27" s="512">
        <v>369208</v>
      </c>
      <c r="I27" s="508">
        <v>0.75050513674265062</v>
      </c>
      <c r="J27" s="508">
        <v>266</v>
      </c>
      <c r="K27" s="512">
        <v>1802</v>
      </c>
      <c r="L27" s="512">
        <v>491946</v>
      </c>
      <c r="M27" s="508">
        <v>1</v>
      </c>
      <c r="N27" s="508">
        <v>273</v>
      </c>
      <c r="O27" s="512">
        <v>556</v>
      </c>
      <c r="P27" s="512">
        <v>152344</v>
      </c>
      <c r="Q27" s="534">
        <v>0.30967626528114872</v>
      </c>
      <c r="R27" s="513">
        <v>274</v>
      </c>
    </row>
    <row r="28" spans="1:18" ht="14.4" customHeight="1" x14ac:dyDescent="0.3">
      <c r="A28" s="507" t="s">
        <v>1603</v>
      </c>
      <c r="B28" s="508" t="s">
        <v>1604</v>
      </c>
      <c r="C28" s="508" t="s">
        <v>549</v>
      </c>
      <c r="D28" s="508" t="s">
        <v>1588</v>
      </c>
      <c r="E28" s="508" t="s">
        <v>1633</v>
      </c>
      <c r="F28" s="508" t="s">
        <v>1634</v>
      </c>
      <c r="G28" s="512">
        <v>1496</v>
      </c>
      <c r="H28" s="512">
        <v>210936</v>
      </c>
      <c r="I28" s="508">
        <v>0.70467969104952299</v>
      </c>
      <c r="J28" s="508">
        <v>141</v>
      </c>
      <c r="K28" s="512">
        <v>2108</v>
      </c>
      <c r="L28" s="512">
        <v>299336</v>
      </c>
      <c r="M28" s="508">
        <v>1</v>
      </c>
      <c r="N28" s="508">
        <v>142</v>
      </c>
      <c r="O28" s="512">
        <v>1563</v>
      </c>
      <c r="P28" s="512">
        <v>221946</v>
      </c>
      <c r="Q28" s="534">
        <v>0.74146110056925996</v>
      </c>
      <c r="R28" s="513">
        <v>142</v>
      </c>
    </row>
    <row r="29" spans="1:18" ht="14.4" customHeight="1" x14ac:dyDescent="0.3">
      <c r="A29" s="507" t="s">
        <v>1603</v>
      </c>
      <c r="B29" s="508" t="s">
        <v>1604</v>
      </c>
      <c r="C29" s="508" t="s">
        <v>549</v>
      </c>
      <c r="D29" s="508" t="s">
        <v>1588</v>
      </c>
      <c r="E29" s="508" t="s">
        <v>1635</v>
      </c>
      <c r="F29" s="508" t="s">
        <v>1634</v>
      </c>
      <c r="G29" s="512">
        <v>3053</v>
      </c>
      <c r="H29" s="512">
        <v>238134</v>
      </c>
      <c r="I29" s="508">
        <v>1.0227805695142378</v>
      </c>
      <c r="J29" s="508">
        <v>78</v>
      </c>
      <c r="K29" s="512">
        <v>2985</v>
      </c>
      <c r="L29" s="512">
        <v>232830</v>
      </c>
      <c r="M29" s="508">
        <v>1</v>
      </c>
      <c r="N29" s="508">
        <v>78</v>
      </c>
      <c r="O29" s="512">
        <v>2824</v>
      </c>
      <c r="P29" s="512">
        <v>220272</v>
      </c>
      <c r="Q29" s="534">
        <v>0.9460636515912898</v>
      </c>
      <c r="R29" s="513">
        <v>78</v>
      </c>
    </row>
    <row r="30" spans="1:18" ht="14.4" customHeight="1" x14ac:dyDescent="0.3">
      <c r="A30" s="507" t="s">
        <v>1603</v>
      </c>
      <c r="B30" s="508" t="s">
        <v>1604</v>
      </c>
      <c r="C30" s="508" t="s">
        <v>549</v>
      </c>
      <c r="D30" s="508" t="s">
        <v>1588</v>
      </c>
      <c r="E30" s="508" t="s">
        <v>1636</v>
      </c>
      <c r="F30" s="508" t="s">
        <v>1637</v>
      </c>
      <c r="G30" s="512">
        <v>1498</v>
      </c>
      <c r="H30" s="512">
        <v>459886</v>
      </c>
      <c r="I30" s="508">
        <v>0.69799731356195882</v>
      </c>
      <c r="J30" s="508">
        <v>307</v>
      </c>
      <c r="K30" s="512">
        <v>2105</v>
      </c>
      <c r="L30" s="512">
        <v>658865</v>
      </c>
      <c r="M30" s="508">
        <v>1</v>
      </c>
      <c r="N30" s="508">
        <v>313</v>
      </c>
      <c r="O30" s="512">
        <v>1563</v>
      </c>
      <c r="P30" s="512">
        <v>490782</v>
      </c>
      <c r="Q30" s="534">
        <v>0.74489007611574454</v>
      </c>
      <c r="R30" s="513">
        <v>314</v>
      </c>
    </row>
    <row r="31" spans="1:18" ht="14.4" customHeight="1" x14ac:dyDescent="0.3">
      <c r="A31" s="507" t="s">
        <v>1603</v>
      </c>
      <c r="B31" s="508" t="s">
        <v>1604</v>
      </c>
      <c r="C31" s="508" t="s">
        <v>549</v>
      </c>
      <c r="D31" s="508" t="s">
        <v>1588</v>
      </c>
      <c r="E31" s="508" t="s">
        <v>1638</v>
      </c>
      <c r="F31" s="508" t="s">
        <v>1639</v>
      </c>
      <c r="G31" s="512">
        <v>2029</v>
      </c>
      <c r="H31" s="512">
        <v>988123</v>
      </c>
      <c r="I31" s="508">
        <v>1.0822245927924929</v>
      </c>
      <c r="J31" s="508">
        <v>487</v>
      </c>
      <c r="K31" s="512">
        <v>1871</v>
      </c>
      <c r="L31" s="512">
        <v>913048</v>
      </c>
      <c r="M31" s="508">
        <v>1</v>
      </c>
      <c r="N31" s="508">
        <v>488</v>
      </c>
      <c r="O31" s="512">
        <v>1378</v>
      </c>
      <c r="P31" s="512">
        <v>451984</v>
      </c>
      <c r="Q31" s="534">
        <v>0.49502764367262181</v>
      </c>
      <c r="R31" s="513">
        <v>328</v>
      </c>
    </row>
    <row r="32" spans="1:18" ht="14.4" customHeight="1" x14ac:dyDescent="0.3">
      <c r="A32" s="507" t="s">
        <v>1603</v>
      </c>
      <c r="B32" s="508" t="s">
        <v>1604</v>
      </c>
      <c r="C32" s="508" t="s">
        <v>549</v>
      </c>
      <c r="D32" s="508" t="s">
        <v>1588</v>
      </c>
      <c r="E32" s="508" t="s">
        <v>1638</v>
      </c>
      <c r="F32" s="508" t="s">
        <v>1640</v>
      </c>
      <c r="G32" s="512">
        <v>1224</v>
      </c>
      <c r="H32" s="512">
        <v>596088</v>
      </c>
      <c r="I32" s="508">
        <v>1.1987161955629917</v>
      </c>
      <c r="J32" s="508">
        <v>487</v>
      </c>
      <c r="K32" s="512">
        <v>1019</v>
      </c>
      <c r="L32" s="512">
        <v>497272</v>
      </c>
      <c r="M32" s="508">
        <v>1</v>
      </c>
      <c r="N32" s="508">
        <v>488</v>
      </c>
      <c r="O32" s="512">
        <v>875</v>
      </c>
      <c r="P32" s="512">
        <v>287000</v>
      </c>
      <c r="Q32" s="534">
        <v>0.57714892453224798</v>
      </c>
      <c r="R32" s="513">
        <v>328</v>
      </c>
    </row>
    <row r="33" spans="1:18" ht="14.4" customHeight="1" x14ac:dyDescent="0.3">
      <c r="A33" s="507" t="s">
        <v>1603</v>
      </c>
      <c r="B33" s="508" t="s">
        <v>1604</v>
      </c>
      <c r="C33" s="508" t="s">
        <v>549</v>
      </c>
      <c r="D33" s="508" t="s">
        <v>1588</v>
      </c>
      <c r="E33" s="508" t="s">
        <v>1641</v>
      </c>
      <c r="F33" s="508" t="s">
        <v>1642</v>
      </c>
      <c r="G33" s="512">
        <v>2635</v>
      </c>
      <c r="H33" s="512">
        <v>424235</v>
      </c>
      <c r="I33" s="508">
        <v>0.91967092284679919</v>
      </c>
      <c r="J33" s="508">
        <v>161</v>
      </c>
      <c r="K33" s="512">
        <v>2830</v>
      </c>
      <c r="L33" s="512">
        <v>461290</v>
      </c>
      <c r="M33" s="508">
        <v>1</v>
      </c>
      <c r="N33" s="508">
        <v>163</v>
      </c>
      <c r="O33" s="512">
        <v>3581</v>
      </c>
      <c r="P33" s="512">
        <v>583703</v>
      </c>
      <c r="Q33" s="534">
        <v>1.2653710247349823</v>
      </c>
      <c r="R33" s="513">
        <v>163</v>
      </c>
    </row>
    <row r="34" spans="1:18" ht="14.4" customHeight="1" x14ac:dyDescent="0.3">
      <c r="A34" s="507" t="s">
        <v>1603</v>
      </c>
      <c r="B34" s="508" t="s">
        <v>1604</v>
      </c>
      <c r="C34" s="508" t="s">
        <v>549</v>
      </c>
      <c r="D34" s="508" t="s">
        <v>1588</v>
      </c>
      <c r="E34" s="508" t="s">
        <v>1643</v>
      </c>
      <c r="F34" s="508" t="s">
        <v>1644</v>
      </c>
      <c r="G34" s="512">
        <v>1965</v>
      </c>
      <c r="H34" s="512">
        <v>461775</v>
      </c>
      <c r="I34" s="508">
        <v>1.0553795732543469</v>
      </c>
      <c r="J34" s="508">
        <v>235</v>
      </c>
      <c r="K34" s="512">
        <v>1854</v>
      </c>
      <c r="L34" s="512">
        <v>437544</v>
      </c>
      <c r="M34" s="508">
        <v>1</v>
      </c>
      <c r="N34" s="508">
        <v>236</v>
      </c>
      <c r="O34" s="512">
        <v>1344</v>
      </c>
      <c r="P34" s="512">
        <v>302400</v>
      </c>
      <c r="Q34" s="534">
        <v>0.69113049201908838</v>
      </c>
      <c r="R34" s="513">
        <v>225</v>
      </c>
    </row>
    <row r="35" spans="1:18" ht="14.4" customHeight="1" x14ac:dyDescent="0.3">
      <c r="A35" s="507" t="s">
        <v>1603</v>
      </c>
      <c r="B35" s="508" t="s">
        <v>1604</v>
      </c>
      <c r="C35" s="508" t="s">
        <v>549</v>
      </c>
      <c r="D35" s="508" t="s">
        <v>1588</v>
      </c>
      <c r="E35" s="508" t="s">
        <v>1643</v>
      </c>
      <c r="F35" s="508" t="s">
        <v>1645</v>
      </c>
      <c r="G35" s="512">
        <v>1201</v>
      </c>
      <c r="H35" s="512">
        <v>282235</v>
      </c>
      <c r="I35" s="508">
        <v>1.1864196596717784</v>
      </c>
      <c r="J35" s="508">
        <v>235</v>
      </c>
      <c r="K35" s="512">
        <v>1008</v>
      </c>
      <c r="L35" s="512">
        <v>237888</v>
      </c>
      <c r="M35" s="508">
        <v>1</v>
      </c>
      <c r="N35" s="508">
        <v>236</v>
      </c>
      <c r="O35" s="512">
        <v>868</v>
      </c>
      <c r="P35" s="512">
        <v>195300</v>
      </c>
      <c r="Q35" s="534">
        <v>0.82097457627118642</v>
      </c>
      <c r="R35" s="513">
        <v>225</v>
      </c>
    </row>
    <row r="36" spans="1:18" ht="14.4" customHeight="1" x14ac:dyDescent="0.3">
      <c r="A36" s="507" t="s">
        <v>1603</v>
      </c>
      <c r="B36" s="508" t="s">
        <v>1604</v>
      </c>
      <c r="C36" s="508" t="s">
        <v>549</v>
      </c>
      <c r="D36" s="508" t="s">
        <v>1588</v>
      </c>
      <c r="E36" s="508" t="s">
        <v>1646</v>
      </c>
      <c r="F36" s="508" t="s">
        <v>1609</v>
      </c>
      <c r="G36" s="512">
        <v>3102</v>
      </c>
      <c r="H36" s="512">
        <v>220242</v>
      </c>
      <c r="I36" s="508">
        <v>0.75734505240571104</v>
      </c>
      <c r="J36" s="508">
        <v>71</v>
      </c>
      <c r="K36" s="512">
        <v>4039</v>
      </c>
      <c r="L36" s="512">
        <v>290808</v>
      </c>
      <c r="M36" s="508">
        <v>1</v>
      </c>
      <c r="N36" s="508">
        <v>72</v>
      </c>
      <c r="O36" s="512">
        <v>3622</v>
      </c>
      <c r="P36" s="512">
        <v>260784</v>
      </c>
      <c r="Q36" s="534">
        <v>0.89675662292646696</v>
      </c>
      <c r="R36" s="513">
        <v>72</v>
      </c>
    </row>
    <row r="37" spans="1:18" ht="14.4" customHeight="1" x14ac:dyDescent="0.3">
      <c r="A37" s="507" t="s">
        <v>1603</v>
      </c>
      <c r="B37" s="508" t="s">
        <v>1604</v>
      </c>
      <c r="C37" s="508" t="s">
        <v>549</v>
      </c>
      <c r="D37" s="508" t="s">
        <v>1588</v>
      </c>
      <c r="E37" s="508" t="s">
        <v>1647</v>
      </c>
      <c r="F37" s="508" t="s">
        <v>1648</v>
      </c>
      <c r="G37" s="512">
        <v>921</v>
      </c>
      <c r="H37" s="512">
        <v>67233</v>
      </c>
      <c r="I37" s="508">
        <v>1.4064304242322818</v>
      </c>
      <c r="J37" s="508">
        <v>73</v>
      </c>
      <c r="K37" s="512">
        <v>646</v>
      </c>
      <c r="L37" s="512">
        <v>47804</v>
      </c>
      <c r="M37" s="508">
        <v>1</v>
      </c>
      <c r="N37" s="508">
        <v>74</v>
      </c>
      <c r="O37" s="512">
        <v>548</v>
      </c>
      <c r="P37" s="512">
        <v>28496</v>
      </c>
      <c r="Q37" s="534">
        <v>0.59610074470755581</v>
      </c>
      <c r="R37" s="513">
        <v>52</v>
      </c>
    </row>
    <row r="38" spans="1:18" ht="14.4" customHeight="1" x14ac:dyDescent="0.3">
      <c r="A38" s="507" t="s">
        <v>1603</v>
      </c>
      <c r="B38" s="508" t="s">
        <v>1604</v>
      </c>
      <c r="C38" s="508" t="s">
        <v>549</v>
      </c>
      <c r="D38" s="508" t="s">
        <v>1588</v>
      </c>
      <c r="E38" s="508" t="s">
        <v>1649</v>
      </c>
      <c r="F38" s="508" t="s">
        <v>1650</v>
      </c>
      <c r="G38" s="512">
        <v>2888</v>
      </c>
      <c r="H38" s="512">
        <v>820192</v>
      </c>
      <c r="I38" s="508">
        <v>0.99305268000920177</v>
      </c>
      <c r="J38" s="508">
        <v>284</v>
      </c>
      <c r="K38" s="512">
        <v>2898</v>
      </c>
      <c r="L38" s="512">
        <v>825930</v>
      </c>
      <c r="M38" s="508">
        <v>1</v>
      </c>
      <c r="N38" s="508">
        <v>285</v>
      </c>
      <c r="O38" s="512">
        <v>2337</v>
      </c>
      <c r="P38" s="512">
        <v>1121760</v>
      </c>
      <c r="Q38" s="534">
        <v>1.3581780538302277</v>
      </c>
      <c r="R38" s="513">
        <v>480</v>
      </c>
    </row>
    <row r="39" spans="1:18" ht="14.4" customHeight="1" x14ac:dyDescent="0.3">
      <c r="A39" s="507" t="s">
        <v>1603</v>
      </c>
      <c r="B39" s="508" t="s">
        <v>1604</v>
      </c>
      <c r="C39" s="508" t="s">
        <v>549</v>
      </c>
      <c r="D39" s="508" t="s">
        <v>1588</v>
      </c>
      <c r="E39" s="508" t="s">
        <v>1649</v>
      </c>
      <c r="F39" s="508" t="s">
        <v>1651</v>
      </c>
      <c r="G39" s="512">
        <v>1840</v>
      </c>
      <c r="H39" s="512">
        <v>522560</v>
      </c>
      <c r="I39" s="508">
        <v>1.1524474290692162</v>
      </c>
      <c r="J39" s="508">
        <v>284</v>
      </c>
      <c r="K39" s="512">
        <v>1591</v>
      </c>
      <c r="L39" s="512">
        <v>453435</v>
      </c>
      <c r="M39" s="508">
        <v>1</v>
      </c>
      <c r="N39" s="508">
        <v>285</v>
      </c>
      <c r="O39" s="512">
        <v>1485</v>
      </c>
      <c r="P39" s="512">
        <v>712800</v>
      </c>
      <c r="Q39" s="534">
        <v>1.5720003969697973</v>
      </c>
      <c r="R39" s="513">
        <v>480</v>
      </c>
    </row>
    <row r="40" spans="1:18" ht="14.4" customHeight="1" x14ac:dyDescent="0.3">
      <c r="A40" s="507" t="s">
        <v>1603</v>
      </c>
      <c r="B40" s="508" t="s">
        <v>1604</v>
      </c>
      <c r="C40" s="508" t="s">
        <v>549</v>
      </c>
      <c r="D40" s="508" t="s">
        <v>1588</v>
      </c>
      <c r="E40" s="508" t="s">
        <v>1652</v>
      </c>
      <c r="F40" s="508" t="s">
        <v>1653</v>
      </c>
      <c r="G40" s="512">
        <v>339</v>
      </c>
      <c r="H40" s="512">
        <v>74580</v>
      </c>
      <c r="I40" s="508">
        <v>1.0608366641537346</v>
      </c>
      <c r="J40" s="508">
        <v>220</v>
      </c>
      <c r="K40" s="512">
        <v>307</v>
      </c>
      <c r="L40" s="512">
        <v>70303</v>
      </c>
      <c r="M40" s="508">
        <v>1</v>
      </c>
      <c r="N40" s="508">
        <v>229</v>
      </c>
      <c r="O40" s="512">
        <v>80</v>
      </c>
      <c r="P40" s="512">
        <v>18400</v>
      </c>
      <c r="Q40" s="534">
        <v>0.26172425074321154</v>
      </c>
      <c r="R40" s="513">
        <v>230</v>
      </c>
    </row>
    <row r="41" spans="1:18" ht="14.4" customHeight="1" x14ac:dyDescent="0.3">
      <c r="A41" s="507" t="s">
        <v>1603</v>
      </c>
      <c r="B41" s="508" t="s">
        <v>1604</v>
      </c>
      <c r="C41" s="508" t="s">
        <v>549</v>
      </c>
      <c r="D41" s="508" t="s">
        <v>1588</v>
      </c>
      <c r="E41" s="508" t="s">
        <v>1654</v>
      </c>
      <c r="F41" s="508" t="s">
        <v>1655</v>
      </c>
      <c r="G41" s="512">
        <v>969</v>
      </c>
      <c r="H41" s="512">
        <v>1157955</v>
      </c>
      <c r="I41" s="508">
        <v>0.84769269286856297</v>
      </c>
      <c r="J41" s="508">
        <v>1195</v>
      </c>
      <c r="K41" s="512">
        <v>1128</v>
      </c>
      <c r="L41" s="512">
        <v>1366008</v>
      </c>
      <c r="M41" s="508">
        <v>1</v>
      </c>
      <c r="N41" s="508">
        <v>1211</v>
      </c>
      <c r="O41" s="512">
        <v>1414</v>
      </c>
      <c r="P41" s="512">
        <v>1712354</v>
      </c>
      <c r="Q41" s="534">
        <v>1.2535460992907801</v>
      </c>
      <c r="R41" s="513">
        <v>1211</v>
      </c>
    </row>
    <row r="42" spans="1:18" ht="14.4" customHeight="1" x14ac:dyDescent="0.3">
      <c r="A42" s="507" t="s">
        <v>1603</v>
      </c>
      <c r="B42" s="508" t="s">
        <v>1604</v>
      </c>
      <c r="C42" s="508" t="s">
        <v>549</v>
      </c>
      <c r="D42" s="508" t="s">
        <v>1588</v>
      </c>
      <c r="E42" s="508" t="s">
        <v>1656</v>
      </c>
      <c r="F42" s="508" t="s">
        <v>1657</v>
      </c>
      <c r="G42" s="512">
        <v>1022</v>
      </c>
      <c r="H42" s="512">
        <v>112420</v>
      </c>
      <c r="I42" s="508">
        <v>0.9181939952301611</v>
      </c>
      <c r="J42" s="508">
        <v>110</v>
      </c>
      <c r="K42" s="512">
        <v>1074</v>
      </c>
      <c r="L42" s="512">
        <v>122436</v>
      </c>
      <c r="M42" s="508">
        <v>1</v>
      </c>
      <c r="N42" s="508">
        <v>114</v>
      </c>
      <c r="O42" s="512">
        <v>1190</v>
      </c>
      <c r="P42" s="512">
        <v>135660</v>
      </c>
      <c r="Q42" s="534">
        <v>1.1080074487895717</v>
      </c>
      <c r="R42" s="513">
        <v>114</v>
      </c>
    </row>
    <row r="43" spans="1:18" ht="14.4" customHeight="1" x14ac:dyDescent="0.3">
      <c r="A43" s="507" t="s">
        <v>1603</v>
      </c>
      <c r="B43" s="508" t="s">
        <v>1604</v>
      </c>
      <c r="C43" s="508" t="s">
        <v>549</v>
      </c>
      <c r="D43" s="508" t="s">
        <v>1588</v>
      </c>
      <c r="E43" s="508" t="s">
        <v>1658</v>
      </c>
      <c r="F43" s="508" t="s">
        <v>1659</v>
      </c>
      <c r="G43" s="512">
        <v>40</v>
      </c>
      <c r="H43" s="512">
        <v>12920</v>
      </c>
      <c r="I43" s="508">
        <v>0.98265895953757221</v>
      </c>
      <c r="J43" s="508">
        <v>323</v>
      </c>
      <c r="K43" s="512">
        <v>38</v>
      </c>
      <c r="L43" s="512">
        <v>13148</v>
      </c>
      <c r="M43" s="508">
        <v>1</v>
      </c>
      <c r="N43" s="508">
        <v>346</v>
      </c>
      <c r="O43" s="512">
        <v>12</v>
      </c>
      <c r="P43" s="512">
        <v>4164</v>
      </c>
      <c r="Q43" s="534">
        <v>0.31670216002433832</v>
      </c>
      <c r="R43" s="513">
        <v>347</v>
      </c>
    </row>
    <row r="44" spans="1:18" ht="14.4" customHeight="1" x14ac:dyDescent="0.3">
      <c r="A44" s="507" t="s">
        <v>1603</v>
      </c>
      <c r="B44" s="508" t="s">
        <v>1604</v>
      </c>
      <c r="C44" s="508" t="s">
        <v>549</v>
      </c>
      <c r="D44" s="508" t="s">
        <v>1588</v>
      </c>
      <c r="E44" s="508" t="s">
        <v>1660</v>
      </c>
      <c r="F44" s="508" t="s">
        <v>1661</v>
      </c>
      <c r="G44" s="512">
        <v>475</v>
      </c>
      <c r="H44" s="512">
        <v>27075</v>
      </c>
      <c r="I44" s="508">
        <v>1.2782682592889854</v>
      </c>
      <c r="J44" s="508">
        <v>57</v>
      </c>
      <c r="K44" s="512">
        <v>359</v>
      </c>
      <c r="L44" s="512">
        <v>21181</v>
      </c>
      <c r="M44" s="508">
        <v>1</v>
      </c>
      <c r="N44" s="508">
        <v>59</v>
      </c>
      <c r="O44" s="512">
        <v>2</v>
      </c>
      <c r="P44" s="512">
        <v>118</v>
      </c>
      <c r="Q44" s="534">
        <v>5.5710306406685237E-3</v>
      </c>
      <c r="R44" s="513">
        <v>59</v>
      </c>
    </row>
    <row r="45" spans="1:18" ht="14.4" customHeight="1" x14ac:dyDescent="0.3">
      <c r="A45" s="507" t="s">
        <v>1603</v>
      </c>
      <c r="B45" s="508" t="s">
        <v>1604</v>
      </c>
      <c r="C45" s="508" t="s">
        <v>549</v>
      </c>
      <c r="D45" s="508" t="s">
        <v>1588</v>
      </c>
      <c r="E45" s="508" t="s">
        <v>1662</v>
      </c>
      <c r="F45" s="508" t="s">
        <v>1663</v>
      </c>
      <c r="G45" s="512">
        <v>10</v>
      </c>
      <c r="H45" s="512">
        <v>1460</v>
      </c>
      <c r="I45" s="508">
        <v>1.9466666666666668</v>
      </c>
      <c r="J45" s="508">
        <v>146</v>
      </c>
      <c r="K45" s="512">
        <v>5</v>
      </c>
      <c r="L45" s="512">
        <v>750</v>
      </c>
      <c r="M45" s="508">
        <v>1</v>
      </c>
      <c r="N45" s="508">
        <v>150</v>
      </c>
      <c r="O45" s="512">
        <v>18</v>
      </c>
      <c r="P45" s="512">
        <v>2700</v>
      </c>
      <c r="Q45" s="534">
        <v>3.6</v>
      </c>
      <c r="R45" s="513">
        <v>150</v>
      </c>
    </row>
    <row r="46" spans="1:18" ht="14.4" customHeight="1" x14ac:dyDescent="0.3">
      <c r="A46" s="507" t="s">
        <v>1603</v>
      </c>
      <c r="B46" s="508" t="s">
        <v>1604</v>
      </c>
      <c r="C46" s="508" t="s">
        <v>549</v>
      </c>
      <c r="D46" s="508" t="s">
        <v>1588</v>
      </c>
      <c r="E46" s="508" t="s">
        <v>1664</v>
      </c>
      <c r="F46" s="508" t="s">
        <v>1665</v>
      </c>
      <c r="G46" s="512">
        <v>74</v>
      </c>
      <c r="H46" s="512">
        <v>76442</v>
      </c>
      <c r="I46" s="508">
        <v>0.78949434024621989</v>
      </c>
      <c r="J46" s="508">
        <v>1033</v>
      </c>
      <c r="K46" s="512">
        <v>91</v>
      </c>
      <c r="L46" s="512">
        <v>96824</v>
      </c>
      <c r="M46" s="508">
        <v>1</v>
      </c>
      <c r="N46" s="508">
        <v>1064</v>
      </c>
      <c r="O46" s="512">
        <v>97</v>
      </c>
      <c r="P46" s="512">
        <v>103305</v>
      </c>
      <c r="Q46" s="534">
        <v>1.066935883665207</v>
      </c>
      <c r="R46" s="513">
        <v>1065</v>
      </c>
    </row>
    <row r="47" spans="1:18" ht="14.4" customHeight="1" x14ac:dyDescent="0.3">
      <c r="A47" s="507" t="s">
        <v>1603</v>
      </c>
      <c r="B47" s="508" t="s">
        <v>1604</v>
      </c>
      <c r="C47" s="508" t="s">
        <v>549</v>
      </c>
      <c r="D47" s="508" t="s">
        <v>1588</v>
      </c>
      <c r="E47" s="508" t="s">
        <v>1666</v>
      </c>
      <c r="F47" s="508" t="s">
        <v>1667</v>
      </c>
      <c r="G47" s="512">
        <v>27</v>
      </c>
      <c r="H47" s="512">
        <v>7938</v>
      </c>
      <c r="I47" s="508">
        <v>0.65930232558139534</v>
      </c>
      <c r="J47" s="508">
        <v>294</v>
      </c>
      <c r="K47" s="512">
        <v>40</v>
      </c>
      <c r="L47" s="512">
        <v>12040</v>
      </c>
      <c r="M47" s="508">
        <v>1</v>
      </c>
      <c r="N47" s="508">
        <v>301</v>
      </c>
      <c r="O47" s="512">
        <v>46</v>
      </c>
      <c r="P47" s="512">
        <v>13892</v>
      </c>
      <c r="Q47" s="534">
        <v>1.1538205980066445</v>
      </c>
      <c r="R47" s="513">
        <v>302</v>
      </c>
    </row>
    <row r="48" spans="1:18" ht="14.4" customHeight="1" x14ac:dyDescent="0.3">
      <c r="A48" s="507" t="s">
        <v>1603</v>
      </c>
      <c r="B48" s="508" t="s">
        <v>1604</v>
      </c>
      <c r="C48" s="508" t="s">
        <v>549</v>
      </c>
      <c r="D48" s="508" t="s">
        <v>1588</v>
      </c>
      <c r="E48" s="508" t="s">
        <v>1668</v>
      </c>
      <c r="F48" s="508" t="s">
        <v>1669</v>
      </c>
      <c r="G48" s="512"/>
      <c r="H48" s="512"/>
      <c r="I48" s="508"/>
      <c r="J48" s="508"/>
      <c r="K48" s="512">
        <v>1</v>
      </c>
      <c r="L48" s="512">
        <v>812</v>
      </c>
      <c r="M48" s="508">
        <v>1</v>
      </c>
      <c r="N48" s="508">
        <v>812</v>
      </c>
      <c r="O48" s="512"/>
      <c r="P48" s="512"/>
      <c r="Q48" s="534"/>
      <c r="R48" s="513"/>
    </row>
    <row r="49" spans="1:18" ht="14.4" customHeight="1" x14ac:dyDescent="0.3">
      <c r="A49" s="507" t="s">
        <v>1603</v>
      </c>
      <c r="B49" s="508" t="s">
        <v>1604</v>
      </c>
      <c r="C49" s="508" t="s">
        <v>549</v>
      </c>
      <c r="D49" s="508" t="s">
        <v>1588</v>
      </c>
      <c r="E49" s="508" t="s">
        <v>1670</v>
      </c>
      <c r="F49" s="508" t="s">
        <v>1671</v>
      </c>
      <c r="G49" s="512">
        <v>3</v>
      </c>
      <c r="H49" s="512">
        <v>2196</v>
      </c>
      <c r="I49" s="508">
        <v>0.36551264980026632</v>
      </c>
      <c r="J49" s="508">
        <v>732</v>
      </c>
      <c r="K49" s="512">
        <v>8</v>
      </c>
      <c r="L49" s="512">
        <v>6008</v>
      </c>
      <c r="M49" s="508">
        <v>1</v>
      </c>
      <c r="N49" s="508">
        <v>751</v>
      </c>
      <c r="O49" s="512">
        <v>9</v>
      </c>
      <c r="P49" s="512">
        <v>6759</v>
      </c>
      <c r="Q49" s="534">
        <v>1.125</v>
      </c>
      <c r="R49" s="513">
        <v>751</v>
      </c>
    </row>
    <row r="50" spans="1:18" ht="14.4" customHeight="1" x14ac:dyDescent="0.3">
      <c r="A50" s="507" t="s">
        <v>1603</v>
      </c>
      <c r="B50" s="508" t="s">
        <v>1604</v>
      </c>
      <c r="C50" s="508" t="s">
        <v>554</v>
      </c>
      <c r="D50" s="508" t="s">
        <v>1605</v>
      </c>
      <c r="E50" s="508" t="s">
        <v>1606</v>
      </c>
      <c r="F50" s="508" t="s">
        <v>1607</v>
      </c>
      <c r="G50" s="512"/>
      <c r="H50" s="512"/>
      <c r="I50" s="508"/>
      <c r="J50" s="508"/>
      <c r="K50" s="512"/>
      <c r="L50" s="512"/>
      <c r="M50" s="508"/>
      <c r="N50" s="508"/>
      <c r="O50" s="512">
        <v>120</v>
      </c>
      <c r="P50" s="512">
        <v>125391.59999999998</v>
      </c>
      <c r="Q50" s="534"/>
      <c r="R50" s="513">
        <v>1044.9299999999998</v>
      </c>
    </row>
    <row r="51" spans="1:18" ht="14.4" customHeight="1" x14ac:dyDescent="0.3">
      <c r="A51" s="507" t="s">
        <v>1603</v>
      </c>
      <c r="B51" s="508" t="s">
        <v>1604</v>
      </c>
      <c r="C51" s="508" t="s">
        <v>554</v>
      </c>
      <c r="D51" s="508" t="s">
        <v>1588</v>
      </c>
      <c r="E51" s="508" t="s">
        <v>1626</v>
      </c>
      <c r="F51" s="508" t="s">
        <v>1627</v>
      </c>
      <c r="G51" s="512"/>
      <c r="H51" s="512"/>
      <c r="I51" s="508"/>
      <c r="J51" s="508"/>
      <c r="K51" s="512"/>
      <c r="L51" s="512"/>
      <c r="M51" s="508"/>
      <c r="N51" s="508"/>
      <c r="O51" s="512">
        <v>141</v>
      </c>
      <c r="P51" s="512">
        <v>48927</v>
      </c>
      <c r="Q51" s="534"/>
      <c r="R51" s="513">
        <v>347</v>
      </c>
    </row>
    <row r="52" spans="1:18" ht="14.4" customHeight="1" x14ac:dyDescent="0.3">
      <c r="A52" s="507" t="s">
        <v>1603</v>
      </c>
      <c r="B52" s="508" t="s">
        <v>1604</v>
      </c>
      <c r="C52" s="508" t="s">
        <v>554</v>
      </c>
      <c r="D52" s="508" t="s">
        <v>1588</v>
      </c>
      <c r="E52" s="508" t="s">
        <v>1626</v>
      </c>
      <c r="F52" s="508" t="s">
        <v>1628</v>
      </c>
      <c r="G52" s="512"/>
      <c r="H52" s="512"/>
      <c r="I52" s="508"/>
      <c r="J52" s="508"/>
      <c r="K52" s="512">
        <v>24</v>
      </c>
      <c r="L52" s="512">
        <v>9216</v>
      </c>
      <c r="M52" s="508">
        <v>1</v>
      </c>
      <c r="N52" s="508">
        <v>384</v>
      </c>
      <c r="O52" s="512">
        <v>88</v>
      </c>
      <c r="P52" s="512">
        <v>30536</v>
      </c>
      <c r="Q52" s="534">
        <v>3.3133680555555554</v>
      </c>
      <c r="R52" s="513">
        <v>347</v>
      </c>
    </row>
    <row r="53" spans="1:18" ht="14.4" customHeight="1" x14ac:dyDescent="0.3">
      <c r="A53" s="507" t="s">
        <v>1603</v>
      </c>
      <c r="B53" s="508" t="s">
        <v>1604</v>
      </c>
      <c r="C53" s="508" t="s">
        <v>554</v>
      </c>
      <c r="D53" s="508" t="s">
        <v>1588</v>
      </c>
      <c r="E53" s="508" t="s">
        <v>1629</v>
      </c>
      <c r="F53" s="508" t="s">
        <v>1630</v>
      </c>
      <c r="G53" s="512"/>
      <c r="H53" s="512"/>
      <c r="I53" s="508"/>
      <c r="J53" s="508"/>
      <c r="K53" s="512">
        <v>24</v>
      </c>
      <c r="L53" s="512">
        <v>408</v>
      </c>
      <c r="M53" s="508">
        <v>1</v>
      </c>
      <c r="N53" s="508">
        <v>17</v>
      </c>
      <c r="O53" s="512">
        <v>178</v>
      </c>
      <c r="P53" s="512">
        <v>3026</v>
      </c>
      <c r="Q53" s="534">
        <v>7.416666666666667</v>
      </c>
      <c r="R53" s="513">
        <v>17</v>
      </c>
    </row>
    <row r="54" spans="1:18" ht="14.4" customHeight="1" x14ac:dyDescent="0.3">
      <c r="A54" s="507" t="s">
        <v>1603</v>
      </c>
      <c r="B54" s="508" t="s">
        <v>1604</v>
      </c>
      <c r="C54" s="508" t="s">
        <v>554</v>
      </c>
      <c r="D54" s="508" t="s">
        <v>1588</v>
      </c>
      <c r="E54" s="508" t="s">
        <v>1638</v>
      </c>
      <c r="F54" s="508" t="s">
        <v>1639</v>
      </c>
      <c r="G54" s="512"/>
      <c r="H54" s="512"/>
      <c r="I54" s="508"/>
      <c r="J54" s="508"/>
      <c r="K54" s="512"/>
      <c r="L54" s="512"/>
      <c r="M54" s="508"/>
      <c r="N54" s="508"/>
      <c r="O54" s="512">
        <v>141</v>
      </c>
      <c r="P54" s="512">
        <v>46248</v>
      </c>
      <c r="Q54" s="534"/>
      <c r="R54" s="513">
        <v>328</v>
      </c>
    </row>
    <row r="55" spans="1:18" ht="14.4" customHeight="1" x14ac:dyDescent="0.3">
      <c r="A55" s="507" t="s">
        <v>1603</v>
      </c>
      <c r="B55" s="508" t="s">
        <v>1604</v>
      </c>
      <c r="C55" s="508" t="s">
        <v>554</v>
      </c>
      <c r="D55" s="508" t="s">
        <v>1588</v>
      </c>
      <c r="E55" s="508" t="s">
        <v>1638</v>
      </c>
      <c r="F55" s="508" t="s">
        <v>1640</v>
      </c>
      <c r="G55" s="512"/>
      <c r="H55" s="512"/>
      <c r="I55" s="508"/>
      <c r="J55" s="508"/>
      <c r="K55" s="512">
        <v>24</v>
      </c>
      <c r="L55" s="512">
        <v>11712</v>
      </c>
      <c r="M55" s="508">
        <v>1</v>
      </c>
      <c r="N55" s="508">
        <v>488</v>
      </c>
      <c r="O55" s="512">
        <v>88</v>
      </c>
      <c r="P55" s="512">
        <v>28864</v>
      </c>
      <c r="Q55" s="534">
        <v>2.4644808743169397</v>
      </c>
      <c r="R55" s="513">
        <v>328</v>
      </c>
    </row>
    <row r="56" spans="1:18" ht="14.4" customHeight="1" x14ac:dyDescent="0.3">
      <c r="A56" s="507" t="s">
        <v>1603</v>
      </c>
      <c r="B56" s="508" t="s">
        <v>1604</v>
      </c>
      <c r="C56" s="508" t="s">
        <v>554</v>
      </c>
      <c r="D56" s="508" t="s">
        <v>1588</v>
      </c>
      <c r="E56" s="508" t="s">
        <v>1643</v>
      </c>
      <c r="F56" s="508" t="s">
        <v>1644</v>
      </c>
      <c r="G56" s="512"/>
      <c r="H56" s="512"/>
      <c r="I56" s="508"/>
      <c r="J56" s="508"/>
      <c r="K56" s="512"/>
      <c r="L56" s="512"/>
      <c r="M56" s="508"/>
      <c r="N56" s="508"/>
      <c r="O56" s="512">
        <v>141</v>
      </c>
      <c r="P56" s="512">
        <v>31725</v>
      </c>
      <c r="Q56" s="534"/>
      <c r="R56" s="513">
        <v>225</v>
      </c>
    </row>
    <row r="57" spans="1:18" ht="14.4" customHeight="1" x14ac:dyDescent="0.3">
      <c r="A57" s="507" t="s">
        <v>1603</v>
      </c>
      <c r="B57" s="508" t="s">
        <v>1604</v>
      </c>
      <c r="C57" s="508" t="s">
        <v>554</v>
      </c>
      <c r="D57" s="508" t="s">
        <v>1588</v>
      </c>
      <c r="E57" s="508" t="s">
        <v>1643</v>
      </c>
      <c r="F57" s="508" t="s">
        <v>1645</v>
      </c>
      <c r="G57" s="512"/>
      <c r="H57" s="512"/>
      <c r="I57" s="508"/>
      <c r="J57" s="508"/>
      <c r="K57" s="512">
        <v>24</v>
      </c>
      <c r="L57" s="512">
        <v>5664</v>
      </c>
      <c r="M57" s="508">
        <v>1</v>
      </c>
      <c r="N57" s="508">
        <v>236</v>
      </c>
      <c r="O57" s="512">
        <v>87</v>
      </c>
      <c r="P57" s="512">
        <v>19575</v>
      </c>
      <c r="Q57" s="534">
        <v>3.4560381355932202</v>
      </c>
      <c r="R57" s="513">
        <v>225</v>
      </c>
    </row>
    <row r="58" spans="1:18" ht="14.4" customHeight="1" x14ac:dyDescent="0.3">
      <c r="A58" s="507" t="s">
        <v>1603</v>
      </c>
      <c r="B58" s="508" t="s">
        <v>1604</v>
      </c>
      <c r="C58" s="508" t="s">
        <v>554</v>
      </c>
      <c r="D58" s="508" t="s">
        <v>1588</v>
      </c>
      <c r="E58" s="508" t="s">
        <v>1649</v>
      </c>
      <c r="F58" s="508" t="s">
        <v>1650</v>
      </c>
      <c r="G58" s="512"/>
      <c r="H58" s="512"/>
      <c r="I58" s="508"/>
      <c r="J58" s="508"/>
      <c r="K58" s="512"/>
      <c r="L58" s="512"/>
      <c r="M58" s="508"/>
      <c r="N58" s="508"/>
      <c r="O58" s="512">
        <v>141</v>
      </c>
      <c r="P58" s="512">
        <v>67680</v>
      </c>
      <c r="Q58" s="534"/>
      <c r="R58" s="513">
        <v>480</v>
      </c>
    </row>
    <row r="59" spans="1:18" ht="14.4" customHeight="1" x14ac:dyDescent="0.3">
      <c r="A59" s="507" t="s">
        <v>1603</v>
      </c>
      <c r="B59" s="508" t="s">
        <v>1604</v>
      </c>
      <c r="C59" s="508" t="s">
        <v>554</v>
      </c>
      <c r="D59" s="508" t="s">
        <v>1588</v>
      </c>
      <c r="E59" s="508" t="s">
        <v>1649</v>
      </c>
      <c r="F59" s="508" t="s">
        <v>1651</v>
      </c>
      <c r="G59" s="512"/>
      <c r="H59" s="512"/>
      <c r="I59" s="508"/>
      <c r="J59" s="508"/>
      <c r="K59" s="512">
        <v>24</v>
      </c>
      <c r="L59" s="512">
        <v>6840</v>
      </c>
      <c r="M59" s="508">
        <v>1</v>
      </c>
      <c r="N59" s="508">
        <v>285</v>
      </c>
      <c r="O59" s="512">
        <v>88</v>
      </c>
      <c r="P59" s="512">
        <v>42240</v>
      </c>
      <c r="Q59" s="534">
        <v>6.1754385964912277</v>
      </c>
      <c r="R59" s="513">
        <v>480</v>
      </c>
    </row>
    <row r="60" spans="1:18" ht="14.4" customHeight="1" thickBot="1" x14ac:dyDescent="0.35">
      <c r="A60" s="514" t="s">
        <v>1603</v>
      </c>
      <c r="B60" s="515" t="s">
        <v>1604</v>
      </c>
      <c r="C60" s="515" t="s">
        <v>554</v>
      </c>
      <c r="D60" s="515" t="s">
        <v>1588</v>
      </c>
      <c r="E60" s="515" t="s">
        <v>1660</v>
      </c>
      <c r="F60" s="515" t="s">
        <v>1661</v>
      </c>
      <c r="G60" s="519"/>
      <c r="H60" s="519"/>
      <c r="I60" s="515"/>
      <c r="J60" s="515"/>
      <c r="K60" s="519"/>
      <c r="L60" s="519"/>
      <c r="M60" s="515"/>
      <c r="N60" s="515"/>
      <c r="O60" s="519">
        <v>428</v>
      </c>
      <c r="P60" s="519">
        <v>25252</v>
      </c>
      <c r="Q60" s="527"/>
      <c r="R60" s="520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1673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271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65885</v>
      </c>
      <c r="I3" s="103">
        <f t="shared" si="0"/>
        <v>16155267</v>
      </c>
      <c r="J3" s="74"/>
      <c r="K3" s="74"/>
      <c r="L3" s="103">
        <f t="shared" si="0"/>
        <v>69508</v>
      </c>
      <c r="M3" s="103">
        <f t="shared" si="0"/>
        <v>17175737.649999999</v>
      </c>
      <c r="N3" s="74"/>
      <c r="O3" s="74"/>
      <c r="P3" s="103">
        <f t="shared" si="0"/>
        <v>62609</v>
      </c>
      <c r="Q3" s="103">
        <f t="shared" si="0"/>
        <v>16067224.26</v>
      </c>
      <c r="R3" s="75">
        <f>IF(M3=0,0,Q3/M3)</f>
        <v>0.93546050757243615</v>
      </c>
      <c r="S3" s="104">
        <f>IF(P3=0,0,Q3/P3)</f>
        <v>256.62802887763741</v>
      </c>
    </row>
    <row r="4" spans="1:19" ht="14.4" customHeight="1" x14ac:dyDescent="0.3">
      <c r="A4" s="446" t="s">
        <v>233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2016</v>
      </c>
      <c r="M4" s="451"/>
      <c r="N4" s="101"/>
      <c r="O4" s="101"/>
      <c r="P4" s="450">
        <v>2017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2"/>
      <c r="B5" s="632"/>
      <c r="C5" s="633"/>
      <c r="D5" s="642"/>
      <c r="E5" s="634"/>
      <c r="F5" s="635"/>
      <c r="G5" s="636"/>
      <c r="H5" s="637" t="s">
        <v>71</v>
      </c>
      <c r="I5" s="638" t="s">
        <v>14</v>
      </c>
      <c r="J5" s="639"/>
      <c r="K5" s="639"/>
      <c r="L5" s="637" t="s">
        <v>71</v>
      </c>
      <c r="M5" s="638" t="s">
        <v>14</v>
      </c>
      <c r="N5" s="639"/>
      <c r="O5" s="639"/>
      <c r="P5" s="637" t="s">
        <v>71</v>
      </c>
      <c r="Q5" s="638" t="s">
        <v>14</v>
      </c>
      <c r="R5" s="640"/>
      <c r="S5" s="641"/>
    </row>
    <row r="6" spans="1:19" ht="14.4" customHeight="1" x14ac:dyDescent="0.3">
      <c r="A6" s="583" t="s">
        <v>1586</v>
      </c>
      <c r="B6" s="584" t="s">
        <v>1587</v>
      </c>
      <c r="C6" s="584" t="s">
        <v>1577</v>
      </c>
      <c r="D6" s="584" t="s">
        <v>1578</v>
      </c>
      <c r="E6" s="584" t="s">
        <v>1588</v>
      </c>
      <c r="F6" s="584" t="s">
        <v>1591</v>
      </c>
      <c r="G6" s="584" t="s">
        <v>1592</v>
      </c>
      <c r="H6" s="116">
        <v>19</v>
      </c>
      <c r="I6" s="116">
        <v>233.32999999999998</v>
      </c>
      <c r="J6" s="584"/>
      <c r="K6" s="584">
        <v>12.280526315789473</v>
      </c>
      <c r="L6" s="116"/>
      <c r="M6" s="116"/>
      <c r="N6" s="584"/>
      <c r="O6" s="584"/>
      <c r="P6" s="116"/>
      <c r="Q6" s="116"/>
      <c r="R6" s="589"/>
      <c r="S6" s="597"/>
    </row>
    <row r="7" spans="1:19" ht="14.4" customHeight="1" x14ac:dyDescent="0.3">
      <c r="A7" s="507" t="s">
        <v>1586</v>
      </c>
      <c r="B7" s="508" t="s">
        <v>1587</v>
      </c>
      <c r="C7" s="508" t="s">
        <v>1577</v>
      </c>
      <c r="D7" s="508" t="s">
        <v>1578</v>
      </c>
      <c r="E7" s="508" t="s">
        <v>1588</v>
      </c>
      <c r="F7" s="508" t="s">
        <v>1593</v>
      </c>
      <c r="G7" s="508" t="s">
        <v>1594</v>
      </c>
      <c r="H7" s="512">
        <v>157</v>
      </c>
      <c r="I7" s="512">
        <v>5652</v>
      </c>
      <c r="J7" s="508">
        <v>0.86303252404947317</v>
      </c>
      <c r="K7" s="508">
        <v>36</v>
      </c>
      <c r="L7" s="512">
        <v>177</v>
      </c>
      <c r="M7" s="512">
        <v>6549</v>
      </c>
      <c r="N7" s="508">
        <v>1</v>
      </c>
      <c r="O7" s="508">
        <v>37</v>
      </c>
      <c r="P7" s="512">
        <v>125</v>
      </c>
      <c r="Q7" s="512">
        <v>4625</v>
      </c>
      <c r="R7" s="534">
        <v>0.70621468926553677</v>
      </c>
      <c r="S7" s="513">
        <v>37</v>
      </c>
    </row>
    <row r="8" spans="1:19" ht="14.4" customHeight="1" x14ac:dyDescent="0.3">
      <c r="A8" s="507" t="s">
        <v>1586</v>
      </c>
      <c r="B8" s="508" t="s">
        <v>1587</v>
      </c>
      <c r="C8" s="508" t="s">
        <v>1577</v>
      </c>
      <c r="D8" s="508" t="s">
        <v>1578</v>
      </c>
      <c r="E8" s="508" t="s">
        <v>1588</v>
      </c>
      <c r="F8" s="508" t="s">
        <v>1595</v>
      </c>
      <c r="G8" s="508" t="s">
        <v>1596</v>
      </c>
      <c r="H8" s="512">
        <v>254</v>
      </c>
      <c r="I8" s="512">
        <v>11430</v>
      </c>
      <c r="J8" s="508">
        <v>0.89122807017543859</v>
      </c>
      <c r="K8" s="508">
        <v>45</v>
      </c>
      <c r="L8" s="512">
        <v>285</v>
      </c>
      <c r="M8" s="512">
        <v>12825</v>
      </c>
      <c r="N8" s="508">
        <v>1</v>
      </c>
      <c r="O8" s="508">
        <v>45</v>
      </c>
      <c r="P8" s="512">
        <v>233</v>
      </c>
      <c r="Q8" s="512">
        <v>10485</v>
      </c>
      <c r="R8" s="534">
        <v>0.81754385964912279</v>
      </c>
      <c r="S8" s="513">
        <v>45</v>
      </c>
    </row>
    <row r="9" spans="1:19" ht="14.4" customHeight="1" x14ac:dyDescent="0.3">
      <c r="A9" s="507" t="s">
        <v>1586</v>
      </c>
      <c r="B9" s="508" t="s">
        <v>1587</v>
      </c>
      <c r="C9" s="508" t="s">
        <v>1577</v>
      </c>
      <c r="D9" s="508" t="s">
        <v>657</v>
      </c>
      <c r="E9" s="508" t="s">
        <v>1588</v>
      </c>
      <c r="F9" s="508" t="s">
        <v>1589</v>
      </c>
      <c r="G9" s="508" t="s">
        <v>1590</v>
      </c>
      <c r="H9" s="512">
        <v>15</v>
      </c>
      <c r="I9" s="512">
        <v>525</v>
      </c>
      <c r="J9" s="508">
        <v>1.5765765765765767</v>
      </c>
      <c r="K9" s="508">
        <v>35</v>
      </c>
      <c r="L9" s="512">
        <v>9</v>
      </c>
      <c r="M9" s="512">
        <v>333</v>
      </c>
      <c r="N9" s="508">
        <v>1</v>
      </c>
      <c r="O9" s="508">
        <v>37</v>
      </c>
      <c r="P9" s="512">
        <v>6</v>
      </c>
      <c r="Q9" s="512">
        <v>222</v>
      </c>
      <c r="R9" s="534">
        <v>0.66666666666666663</v>
      </c>
      <c r="S9" s="513">
        <v>37</v>
      </c>
    </row>
    <row r="10" spans="1:19" ht="14.4" customHeight="1" x14ac:dyDescent="0.3">
      <c r="A10" s="507" t="s">
        <v>1586</v>
      </c>
      <c r="B10" s="508" t="s">
        <v>1587</v>
      </c>
      <c r="C10" s="508" t="s">
        <v>1577</v>
      </c>
      <c r="D10" s="508" t="s">
        <v>657</v>
      </c>
      <c r="E10" s="508" t="s">
        <v>1588</v>
      </c>
      <c r="F10" s="508" t="s">
        <v>1591</v>
      </c>
      <c r="G10" s="508" t="s">
        <v>1592</v>
      </c>
      <c r="H10" s="512">
        <v>5</v>
      </c>
      <c r="I10" s="512">
        <v>66.67</v>
      </c>
      <c r="J10" s="508">
        <v>1.0001500150015001</v>
      </c>
      <c r="K10" s="508">
        <v>13.334</v>
      </c>
      <c r="L10" s="512">
        <v>2</v>
      </c>
      <c r="M10" s="512">
        <v>66.66</v>
      </c>
      <c r="N10" s="508">
        <v>1</v>
      </c>
      <c r="O10" s="508">
        <v>33.33</v>
      </c>
      <c r="P10" s="512">
        <v>9</v>
      </c>
      <c r="Q10" s="512">
        <v>300</v>
      </c>
      <c r="R10" s="534">
        <v>4.5004500450045004</v>
      </c>
      <c r="S10" s="513">
        <v>33.333333333333336</v>
      </c>
    </row>
    <row r="11" spans="1:19" ht="14.4" customHeight="1" x14ac:dyDescent="0.3">
      <c r="A11" s="507" t="s">
        <v>1586</v>
      </c>
      <c r="B11" s="508" t="s">
        <v>1587</v>
      </c>
      <c r="C11" s="508" t="s">
        <v>1577</v>
      </c>
      <c r="D11" s="508" t="s">
        <v>657</v>
      </c>
      <c r="E11" s="508" t="s">
        <v>1588</v>
      </c>
      <c r="F11" s="508" t="s">
        <v>1597</v>
      </c>
      <c r="G11" s="508" t="s">
        <v>1598</v>
      </c>
      <c r="H11" s="512">
        <v>10</v>
      </c>
      <c r="I11" s="512">
        <v>90080</v>
      </c>
      <c r="J11" s="508">
        <v>0.9010883482714469</v>
      </c>
      <c r="K11" s="508">
        <v>9008</v>
      </c>
      <c r="L11" s="512">
        <v>11</v>
      </c>
      <c r="M11" s="512">
        <v>99968</v>
      </c>
      <c r="N11" s="508">
        <v>1</v>
      </c>
      <c r="O11" s="508">
        <v>9088</v>
      </c>
      <c r="P11" s="512">
        <v>36</v>
      </c>
      <c r="Q11" s="512">
        <v>327276</v>
      </c>
      <c r="R11" s="534">
        <v>3.2738076184379001</v>
      </c>
      <c r="S11" s="513">
        <v>9091</v>
      </c>
    </row>
    <row r="12" spans="1:19" ht="14.4" customHeight="1" x14ac:dyDescent="0.3">
      <c r="A12" s="507" t="s">
        <v>1586</v>
      </c>
      <c r="B12" s="508" t="s">
        <v>1587</v>
      </c>
      <c r="C12" s="508" t="s">
        <v>1577</v>
      </c>
      <c r="D12" s="508" t="s">
        <v>657</v>
      </c>
      <c r="E12" s="508" t="s">
        <v>1588</v>
      </c>
      <c r="F12" s="508" t="s">
        <v>1599</v>
      </c>
      <c r="G12" s="508" t="s">
        <v>1600</v>
      </c>
      <c r="H12" s="512">
        <v>4</v>
      </c>
      <c r="I12" s="512">
        <v>1324</v>
      </c>
      <c r="J12" s="508"/>
      <c r="K12" s="508">
        <v>331</v>
      </c>
      <c r="L12" s="512"/>
      <c r="M12" s="512"/>
      <c r="N12" s="508"/>
      <c r="O12" s="508"/>
      <c r="P12" s="512"/>
      <c r="Q12" s="512"/>
      <c r="R12" s="534"/>
      <c r="S12" s="513"/>
    </row>
    <row r="13" spans="1:19" ht="14.4" customHeight="1" x14ac:dyDescent="0.3">
      <c r="A13" s="507" t="s">
        <v>1586</v>
      </c>
      <c r="B13" s="508" t="s">
        <v>1587</v>
      </c>
      <c r="C13" s="508" t="s">
        <v>1577</v>
      </c>
      <c r="D13" s="508" t="s">
        <v>657</v>
      </c>
      <c r="E13" s="508" t="s">
        <v>1588</v>
      </c>
      <c r="F13" s="508" t="s">
        <v>1601</v>
      </c>
      <c r="G13" s="508" t="s">
        <v>1602</v>
      </c>
      <c r="H13" s="512">
        <v>1</v>
      </c>
      <c r="I13" s="512">
        <v>165</v>
      </c>
      <c r="J13" s="508">
        <v>0.46610169491525422</v>
      </c>
      <c r="K13" s="508">
        <v>165</v>
      </c>
      <c r="L13" s="512">
        <v>2</v>
      </c>
      <c r="M13" s="512">
        <v>354</v>
      </c>
      <c r="N13" s="508">
        <v>1</v>
      </c>
      <c r="O13" s="508">
        <v>177</v>
      </c>
      <c r="P13" s="512">
        <v>11</v>
      </c>
      <c r="Q13" s="512">
        <v>1947</v>
      </c>
      <c r="R13" s="534">
        <v>5.5</v>
      </c>
      <c r="S13" s="513">
        <v>177</v>
      </c>
    </row>
    <row r="14" spans="1:19" ht="14.4" customHeight="1" x14ac:dyDescent="0.3">
      <c r="A14" s="507" t="s">
        <v>1586</v>
      </c>
      <c r="B14" s="508" t="s">
        <v>1587</v>
      </c>
      <c r="C14" s="508" t="s">
        <v>1577</v>
      </c>
      <c r="D14" s="508" t="s">
        <v>658</v>
      </c>
      <c r="E14" s="508" t="s">
        <v>1588</v>
      </c>
      <c r="F14" s="508" t="s">
        <v>1589</v>
      </c>
      <c r="G14" s="508" t="s">
        <v>1590</v>
      </c>
      <c r="H14" s="512">
        <v>28</v>
      </c>
      <c r="I14" s="512">
        <v>980</v>
      </c>
      <c r="J14" s="508">
        <v>1.3243243243243243</v>
      </c>
      <c r="K14" s="508">
        <v>35</v>
      </c>
      <c r="L14" s="512">
        <v>20</v>
      </c>
      <c r="M14" s="512">
        <v>740</v>
      </c>
      <c r="N14" s="508">
        <v>1</v>
      </c>
      <c r="O14" s="508">
        <v>37</v>
      </c>
      <c r="P14" s="512">
        <v>23</v>
      </c>
      <c r="Q14" s="512">
        <v>851</v>
      </c>
      <c r="R14" s="534">
        <v>1.1499999999999999</v>
      </c>
      <c r="S14" s="513">
        <v>37</v>
      </c>
    </row>
    <row r="15" spans="1:19" ht="14.4" customHeight="1" x14ac:dyDescent="0.3">
      <c r="A15" s="507" t="s">
        <v>1586</v>
      </c>
      <c r="B15" s="508" t="s">
        <v>1587</v>
      </c>
      <c r="C15" s="508" t="s">
        <v>1577</v>
      </c>
      <c r="D15" s="508" t="s">
        <v>658</v>
      </c>
      <c r="E15" s="508" t="s">
        <v>1588</v>
      </c>
      <c r="F15" s="508" t="s">
        <v>1591</v>
      </c>
      <c r="G15" s="508" t="s">
        <v>1592</v>
      </c>
      <c r="H15" s="512"/>
      <c r="I15" s="512"/>
      <c r="J15" s="508"/>
      <c r="K15" s="508"/>
      <c r="L15" s="512">
        <v>0</v>
      </c>
      <c r="M15" s="512">
        <v>0</v>
      </c>
      <c r="N15" s="508"/>
      <c r="O15" s="508"/>
      <c r="P15" s="512">
        <v>1</v>
      </c>
      <c r="Q15" s="512">
        <v>33.33</v>
      </c>
      <c r="R15" s="534"/>
      <c r="S15" s="513">
        <v>33.33</v>
      </c>
    </row>
    <row r="16" spans="1:19" ht="14.4" customHeight="1" x14ac:dyDescent="0.3">
      <c r="A16" s="507" t="s">
        <v>1586</v>
      </c>
      <c r="B16" s="508" t="s">
        <v>1587</v>
      </c>
      <c r="C16" s="508" t="s">
        <v>1577</v>
      </c>
      <c r="D16" s="508" t="s">
        <v>658</v>
      </c>
      <c r="E16" s="508" t="s">
        <v>1588</v>
      </c>
      <c r="F16" s="508" t="s">
        <v>1595</v>
      </c>
      <c r="G16" s="508" t="s">
        <v>1596</v>
      </c>
      <c r="H16" s="512"/>
      <c r="I16" s="512"/>
      <c r="J16" s="508"/>
      <c r="K16" s="508"/>
      <c r="L16" s="512">
        <v>2</v>
      </c>
      <c r="M16" s="512">
        <v>90</v>
      </c>
      <c r="N16" s="508">
        <v>1</v>
      </c>
      <c r="O16" s="508">
        <v>45</v>
      </c>
      <c r="P16" s="512"/>
      <c r="Q16" s="512"/>
      <c r="R16" s="534"/>
      <c r="S16" s="513"/>
    </row>
    <row r="17" spans="1:19" ht="14.4" customHeight="1" x14ac:dyDescent="0.3">
      <c r="A17" s="507" t="s">
        <v>1586</v>
      </c>
      <c r="B17" s="508" t="s">
        <v>1587</v>
      </c>
      <c r="C17" s="508" t="s">
        <v>1577</v>
      </c>
      <c r="D17" s="508" t="s">
        <v>658</v>
      </c>
      <c r="E17" s="508" t="s">
        <v>1588</v>
      </c>
      <c r="F17" s="508" t="s">
        <v>1597</v>
      </c>
      <c r="G17" s="508" t="s">
        <v>1598</v>
      </c>
      <c r="H17" s="512">
        <v>5</v>
      </c>
      <c r="I17" s="512">
        <v>45040</v>
      </c>
      <c r="J17" s="508">
        <v>0.99119718309859151</v>
      </c>
      <c r="K17" s="508">
        <v>9008</v>
      </c>
      <c r="L17" s="512">
        <v>5</v>
      </c>
      <c r="M17" s="512">
        <v>45440</v>
      </c>
      <c r="N17" s="508">
        <v>1</v>
      </c>
      <c r="O17" s="508">
        <v>9088</v>
      </c>
      <c r="P17" s="512">
        <v>1</v>
      </c>
      <c r="Q17" s="512">
        <v>9091</v>
      </c>
      <c r="R17" s="534">
        <v>0.20006602112676056</v>
      </c>
      <c r="S17" s="513">
        <v>9091</v>
      </c>
    </row>
    <row r="18" spans="1:19" ht="14.4" customHeight="1" x14ac:dyDescent="0.3">
      <c r="A18" s="507" t="s">
        <v>1586</v>
      </c>
      <c r="B18" s="508" t="s">
        <v>1587</v>
      </c>
      <c r="C18" s="508" t="s">
        <v>1577</v>
      </c>
      <c r="D18" s="508" t="s">
        <v>658</v>
      </c>
      <c r="E18" s="508" t="s">
        <v>1588</v>
      </c>
      <c r="F18" s="508" t="s">
        <v>1599</v>
      </c>
      <c r="G18" s="508" t="s">
        <v>1600</v>
      </c>
      <c r="H18" s="512">
        <v>1</v>
      </c>
      <c r="I18" s="512">
        <v>331</v>
      </c>
      <c r="J18" s="508"/>
      <c r="K18" s="508">
        <v>331</v>
      </c>
      <c r="L18" s="512"/>
      <c r="M18" s="512"/>
      <c r="N18" s="508"/>
      <c r="O18" s="508"/>
      <c r="P18" s="512"/>
      <c r="Q18" s="512"/>
      <c r="R18" s="534"/>
      <c r="S18" s="513"/>
    </row>
    <row r="19" spans="1:19" ht="14.4" customHeight="1" x14ac:dyDescent="0.3">
      <c r="A19" s="507" t="s">
        <v>1586</v>
      </c>
      <c r="B19" s="508" t="s">
        <v>1587</v>
      </c>
      <c r="C19" s="508" t="s">
        <v>1577</v>
      </c>
      <c r="D19" s="508" t="s">
        <v>658</v>
      </c>
      <c r="E19" s="508" t="s">
        <v>1588</v>
      </c>
      <c r="F19" s="508" t="s">
        <v>1601</v>
      </c>
      <c r="G19" s="508" t="s">
        <v>1602</v>
      </c>
      <c r="H19" s="512">
        <v>1</v>
      </c>
      <c r="I19" s="512">
        <v>165</v>
      </c>
      <c r="J19" s="508"/>
      <c r="K19" s="508">
        <v>165</v>
      </c>
      <c r="L19" s="512"/>
      <c r="M19" s="512"/>
      <c r="N19" s="508"/>
      <c r="O19" s="508"/>
      <c r="P19" s="512">
        <v>1</v>
      </c>
      <c r="Q19" s="512">
        <v>177</v>
      </c>
      <c r="R19" s="534"/>
      <c r="S19" s="513">
        <v>177</v>
      </c>
    </row>
    <row r="20" spans="1:19" ht="14.4" customHeight="1" x14ac:dyDescent="0.3">
      <c r="A20" s="507" t="s">
        <v>1586</v>
      </c>
      <c r="B20" s="508" t="s">
        <v>1587</v>
      </c>
      <c r="C20" s="508" t="s">
        <v>1577</v>
      </c>
      <c r="D20" s="508" t="s">
        <v>1582</v>
      </c>
      <c r="E20" s="508" t="s">
        <v>1588</v>
      </c>
      <c r="F20" s="508" t="s">
        <v>1589</v>
      </c>
      <c r="G20" s="508" t="s">
        <v>1590</v>
      </c>
      <c r="H20" s="512">
        <v>2</v>
      </c>
      <c r="I20" s="512">
        <v>70</v>
      </c>
      <c r="J20" s="508"/>
      <c r="K20" s="508">
        <v>35</v>
      </c>
      <c r="L20" s="512"/>
      <c r="M20" s="512"/>
      <c r="N20" s="508"/>
      <c r="O20" s="508"/>
      <c r="P20" s="512"/>
      <c r="Q20" s="512"/>
      <c r="R20" s="534"/>
      <c r="S20" s="513"/>
    </row>
    <row r="21" spans="1:19" ht="14.4" customHeight="1" x14ac:dyDescent="0.3">
      <c r="A21" s="507" t="s">
        <v>1586</v>
      </c>
      <c r="B21" s="508" t="s">
        <v>1587</v>
      </c>
      <c r="C21" s="508" t="s">
        <v>1577</v>
      </c>
      <c r="D21" s="508" t="s">
        <v>659</v>
      </c>
      <c r="E21" s="508" t="s">
        <v>1588</v>
      </c>
      <c r="F21" s="508" t="s">
        <v>1589</v>
      </c>
      <c r="G21" s="508" t="s">
        <v>1590</v>
      </c>
      <c r="H21" s="512">
        <v>13</v>
      </c>
      <c r="I21" s="512">
        <v>455</v>
      </c>
      <c r="J21" s="508">
        <v>1.3663663663663663</v>
      </c>
      <c r="K21" s="508">
        <v>35</v>
      </c>
      <c r="L21" s="512">
        <v>9</v>
      </c>
      <c r="M21" s="512">
        <v>333</v>
      </c>
      <c r="N21" s="508">
        <v>1</v>
      </c>
      <c r="O21" s="508">
        <v>37</v>
      </c>
      <c r="P21" s="512">
        <v>8</v>
      </c>
      <c r="Q21" s="512">
        <v>296</v>
      </c>
      <c r="R21" s="534">
        <v>0.88888888888888884</v>
      </c>
      <c r="S21" s="513">
        <v>37</v>
      </c>
    </row>
    <row r="22" spans="1:19" ht="14.4" customHeight="1" x14ac:dyDescent="0.3">
      <c r="A22" s="507" t="s">
        <v>1586</v>
      </c>
      <c r="B22" s="508" t="s">
        <v>1587</v>
      </c>
      <c r="C22" s="508" t="s">
        <v>1577</v>
      </c>
      <c r="D22" s="508" t="s">
        <v>660</v>
      </c>
      <c r="E22" s="508" t="s">
        <v>1588</v>
      </c>
      <c r="F22" s="508" t="s">
        <v>1589</v>
      </c>
      <c r="G22" s="508" t="s">
        <v>1590</v>
      </c>
      <c r="H22" s="512">
        <v>25</v>
      </c>
      <c r="I22" s="512">
        <v>875</v>
      </c>
      <c r="J22" s="508">
        <v>0.81547064305684991</v>
      </c>
      <c r="K22" s="508">
        <v>35</v>
      </c>
      <c r="L22" s="512">
        <v>29</v>
      </c>
      <c r="M22" s="512">
        <v>1073</v>
      </c>
      <c r="N22" s="508">
        <v>1</v>
      </c>
      <c r="O22" s="508">
        <v>37</v>
      </c>
      <c r="P22" s="512">
        <v>44</v>
      </c>
      <c r="Q22" s="512">
        <v>1628</v>
      </c>
      <c r="R22" s="534">
        <v>1.5172413793103448</v>
      </c>
      <c r="S22" s="513">
        <v>37</v>
      </c>
    </row>
    <row r="23" spans="1:19" ht="14.4" customHeight="1" x14ac:dyDescent="0.3">
      <c r="A23" s="507" t="s">
        <v>1586</v>
      </c>
      <c r="B23" s="508" t="s">
        <v>1587</v>
      </c>
      <c r="C23" s="508" t="s">
        <v>1577</v>
      </c>
      <c r="D23" s="508" t="s">
        <v>1583</v>
      </c>
      <c r="E23" s="508" t="s">
        <v>1588</v>
      </c>
      <c r="F23" s="508" t="s">
        <v>1589</v>
      </c>
      <c r="G23" s="508" t="s">
        <v>1590</v>
      </c>
      <c r="H23" s="512">
        <v>36</v>
      </c>
      <c r="I23" s="512">
        <v>1260</v>
      </c>
      <c r="J23" s="508">
        <v>4.8648648648648649</v>
      </c>
      <c r="K23" s="508">
        <v>35</v>
      </c>
      <c r="L23" s="512">
        <v>7</v>
      </c>
      <c r="M23" s="512">
        <v>259</v>
      </c>
      <c r="N23" s="508">
        <v>1</v>
      </c>
      <c r="O23" s="508">
        <v>37</v>
      </c>
      <c r="P23" s="512"/>
      <c r="Q23" s="512"/>
      <c r="R23" s="534"/>
      <c r="S23" s="513"/>
    </row>
    <row r="24" spans="1:19" ht="14.4" customHeight="1" x14ac:dyDescent="0.3">
      <c r="A24" s="507" t="s">
        <v>1586</v>
      </c>
      <c r="B24" s="508" t="s">
        <v>1587</v>
      </c>
      <c r="C24" s="508" t="s">
        <v>1577</v>
      </c>
      <c r="D24" s="508" t="s">
        <v>661</v>
      </c>
      <c r="E24" s="508" t="s">
        <v>1588</v>
      </c>
      <c r="F24" s="508" t="s">
        <v>1589</v>
      </c>
      <c r="G24" s="508" t="s">
        <v>1590</v>
      </c>
      <c r="H24" s="512">
        <v>57</v>
      </c>
      <c r="I24" s="512">
        <v>1995</v>
      </c>
      <c r="J24" s="508">
        <v>1.147211040828062</v>
      </c>
      <c r="K24" s="508">
        <v>35</v>
      </c>
      <c r="L24" s="512">
        <v>47</v>
      </c>
      <c r="M24" s="512">
        <v>1739</v>
      </c>
      <c r="N24" s="508">
        <v>1</v>
      </c>
      <c r="O24" s="508">
        <v>37</v>
      </c>
      <c r="P24" s="512">
        <v>40</v>
      </c>
      <c r="Q24" s="512">
        <v>1480</v>
      </c>
      <c r="R24" s="534">
        <v>0.85106382978723405</v>
      </c>
      <c r="S24" s="513">
        <v>37</v>
      </c>
    </row>
    <row r="25" spans="1:19" ht="14.4" customHeight="1" x14ac:dyDescent="0.3">
      <c r="A25" s="507" t="s">
        <v>1586</v>
      </c>
      <c r="B25" s="508" t="s">
        <v>1587</v>
      </c>
      <c r="C25" s="508" t="s">
        <v>1577</v>
      </c>
      <c r="D25" s="508" t="s">
        <v>661</v>
      </c>
      <c r="E25" s="508" t="s">
        <v>1588</v>
      </c>
      <c r="F25" s="508" t="s">
        <v>1591</v>
      </c>
      <c r="G25" s="508" t="s">
        <v>1592</v>
      </c>
      <c r="H25" s="512">
        <v>27</v>
      </c>
      <c r="I25" s="512">
        <v>700</v>
      </c>
      <c r="J25" s="508">
        <v>0.7</v>
      </c>
      <c r="K25" s="508">
        <v>25.925925925925927</v>
      </c>
      <c r="L25" s="512">
        <v>30</v>
      </c>
      <c r="M25" s="512">
        <v>1000.0000000000001</v>
      </c>
      <c r="N25" s="508">
        <v>1</v>
      </c>
      <c r="O25" s="508">
        <v>33.333333333333336</v>
      </c>
      <c r="P25" s="512">
        <v>26</v>
      </c>
      <c r="Q25" s="512">
        <v>866.67</v>
      </c>
      <c r="R25" s="534">
        <v>0.86666999999999983</v>
      </c>
      <c r="S25" s="513">
        <v>33.333461538461535</v>
      </c>
    </row>
    <row r="26" spans="1:19" ht="14.4" customHeight="1" x14ac:dyDescent="0.3">
      <c r="A26" s="507" t="s">
        <v>1586</v>
      </c>
      <c r="B26" s="508" t="s">
        <v>1587</v>
      </c>
      <c r="C26" s="508" t="s">
        <v>1577</v>
      </c>
      <c r="D26" s="508" t="s">
        <v>661</v>
      </c>
      <c r="E26" s="508" t="s">
        <v>1588</v>
      </c>
      <c r="F26" s="508" t="s">
        <v>1593</v>
      </c>
      <c r="G26" s="508" t="s">
        <v>1594</v>
      </c>
      <c r="H26" s="512"/>
      <c r="I26" s="512"/>
      <c r="J26" s="508"/>
      <c r="K26" s="508"/>
      <c r="L26" s="512">
        <v>1</v>
      </c>
      <c r="M26" s="512">
        <v>37</v>
      </c>
      <c r="N26" s="508">
        <v>1</v>
      </c>
      <c r="O26" s="508">
        <v>37</v>
      </c>
      <c r="P26" s="512"/>
      <c r="Q26" s="512"/>
      <c r="R26" s="534"/>
      <c r="S26" s="513"/>
    </row>
    <row r="27" spans="1:19" ht="14.4" customHeight="1" x14ac:dyDescent="0.3">
      <c r="A27" s="507" t="s">
        <v>1586</v>
      </c>
      <c r="B27" s="508" t="s">
        <v>1587</v>
      </c>
      <c r="C27" s="508" t="s">
        <v>1577</v>
      </c>
      <c r="D27" s="508" t="s">
        <v>661</v>
      </c>
      <c r="E27" s="508" t="s">
        <v>1588</v>
      </c>
      <c r="F27" s="508" t="s">
        <v>1595</v>
      </c>
      <c r="G27" s="508" t="s">
        <v>1596</v>
      </c>
      <c r="H27" s="512"/>
      <c r="I27" s="512"/>
      <c r="J27" s="508"/>
      <c r="K27" s="508"/>
      <c r="L27" s="512">
        <v>14</v>
      </c>
      <c r="M27" s="512">
        <v>630</v>
      </c>
      <c r="N27" s="508">
        <v>1</v>
      </c>
      <c r="O27" s="508">
        <v>45</v>
      </c>
      <c r="P27" s="512"/>
      <c r="Q27" s="512"/>
      <c r="R27" s="534"/>
      <c r="S27" s="513"/>
    </row>
    <row r="28" spans="1:19" ht="14.4" customHeight="1" x14ac:dyDescent="0.3">
      <c r="A28" s="507" t="s">
        <v>1586</v>
      </c>
      <c r="B28" s="508" t="s">
        <v>1587</v>
      </c>
      <c r="C28" s="508" t="s">
        <v>1577</v>
      </c>
      <c r="D28" s="508" t="s">
        <v>661</v>
      </c>
      <c r="E28" s="508" t="s">
        <v>1588</v>
      </c>
      <c r="F28" s="508" t="s">
        <v>1597</v>
      </c>
      <c r="G28" s="508" t="s">
        <v>1598</v>
      </c>
      <c r="H28" s="512">
        <v>98</v>
      </c>
      <c r="I28" s="512">
        <v>882784</v>
      </c>
      <c r="J28" s="508">
        <v>1.0333757866347018</v>
      </c>
      <c r="K28" s="508">
        <v>9008</v>
      </c>
      <c r="L28" s="512">
        <v>94</v>
      </c>
      <c r="M28" s="512">
        <v>854272</v>
      </c>
      <c r="N28" s="508">
        <v>1</v>
      </c>
      <c r="O28" s="508">
        <v>9088</v>
      </c>
      <c r="P28" s="512">
        <v>58</v>
      </c>
      <c r="Q28" s="512">
        <v>527278</v>
      </c>
      <c r="R28" s="534">
        <v>0.61722495879532513</v>
      </c>
      <c r="S28" s="513">
        <v>9091</v>
      </c>
    </row>
    <row r="29" spans="1:19" ht="14.4" customHeight="1" x14ac:dyDescent="0.3">
      <c r="A29" s="507" t="s">
        <v>1586</v>
      </c>
      <c r="B29" s="508" t="s">
        <v>1587</v>
      </c>
      <c r="C29" s="508" t="s">
        <v>1577</v>
      </c>
      <c r="D29" s="508" t="s">
        <v>661</v>
      </c>
      <c r="E29" s="508" t="s">
        <v>1588</v>
      </c>
      <c r="F29" s="508" t="s">
        <v>1601</v>
      </c>
      <c r="G29" s="508" t="s">
        <v>1602</v>
      </c>
      <c r="H29" s="512">
        <v>42</v>
      </c>
      <c r="I29" s="512">
        <v>6930</v>
      </c>
      <c r="J29" s="508">
        <v>1.1864406779661016</v>
      </c>
      <c r="K29" s="508">
        <v>165</v>
      </c>
      <c r="L29" s="512">
        <v>33</v>
      </c>
      <c r="M29" s="512">
        <v>5841</v>
      </c>
      <c r="N29" s="508">
        <v>1</v>
      </c>
      <c r="O29" s="508">
        <v>177</v>
      </c>
      <c r="P29" s="512">
        <v>28</v>
      </c>
      <c r="Q29" s="512">
        <v>4956</v>
      </c>
      <c r="R29" s="534">
        <v>0.84848484848484851</v>
      </c>
      <c r="S29" s="513">
        <v>177</v>
      </c>
    </row>
    <row r="30" spans="1:19" ht="14.4" customHeight="1" x14ac:dyDescent="0.3">
      <c r="A30" s="507" t="s">
        <v>1586</v>
      </c>
      <c r="B30" s="508" t="s">
        <v>1587</v>
      </c>
      <c r="C30" s="508" t="s">
        <v>1577</v>
      </c>
      <c r="D30" s="508" t="s">
        <v>662</v>
      </c>
      <c r="E30" s="508" t="s">
        <v>1588</v>
      </c>
      <c r="F30" s="508" t="s">
        <v>1589</v>
      </c>
      <c r="G30" s="508" t="s">
        <v>1590</v>
      </c>
      <c r="H30" s="512">
        <v>1</v>
      </c>
      <c r="I30" s="512">
        <v>35</v>
      </c>
      <c r="J30" s="508">
        <v>0.47297297297297297</v>
      </c>
      <c r="K30" s="508">
        <v>35</v>
      </c>
      <c r="L30" s="512">
        <v>2</v>
      </c>
      <c r="M30" s="512">
        <v>74</v>
      </c>
      <c r="N30" s="508">
        <v>1</v>
      </c>
      <c r="O30" s="508">
        <v>37</v>
      </c>
      <c r="P30" s="512">
        <v>6</v>
      </c>
      <c r="Q30" s="512">
        <v>222</v>
      </c>
      <c r="R30" s="534">
        <v>3</v>
      </c>
      <c r="S30" s="513">
        <v>37</v>
      </c>
    </row>
    <row r="31" spans="1:19" ht="14.4" customHeight="1" x14ac:dyDescent="0.3">
      <c r="A31" s="507" t="s">
        <v>1586</v>
      </c>
      <c r="B31" s="508" t="s">
        <v>1587</v>
      </c>
      <c r="C31" s="508" t="s">
        <v>1577</v>
      </c>
      <c r="D31" s="508" t="s">
        <v>1584</v>
      </c>
      <c r="E31" s="508" t="s">
        <v>1588</v>
      </c>
      <c r="F31" s="508" t="s">
        <v>1589</v>
      </c>
      <c r="G31" s="508" t="s">
        <v>1590</v>
      </c>
      <c r="H31" s="512">
        <v>6</v>
      </c>
      <c r="I31" s="512">
        <v>210</v>
      </c>
      <c r="J31" s="508">
        <v>1.8918918918918919</v>
      </c>
      <c r="K31" s="508">
        <v>35</v>
      </c>
      <c r="L31" s="512">
        <v>3</v>
      </c>
      <c r="M31" s="512">
        <v>111</v>
      </c>
      <c r="N31" s="508">
        <v>1</v>
      </c>
      <c r="O31" s="508">
        <v>37</v>
      </c>
      <c r="P31" s="512">
        <v>1</v>
      </c>
      <c r="Q31" s="512">
        <v>37</v>
      </c>
      <c r="R31" s="534">
        <v>0.33333333333333331</v>
      </c>
      <c r="S31" s="513">
        <v>37</v>
      </c>
    </row>
    <row r="32" spans="1:19" ht="14.4" customHeight="1" x14ac:dyDescent="0.3">
      <c r="A32" s="507" t="s">
        <v>1586</v>
      </c>
      <c r="B32" s="508" t="s">
        <v>1587</v>
      </c>
      <c r="C32" s="508" t="s">
        <v>1577</v>
      </c>
      <c r="D32" s="508" t="s">
        <v>1584</v>
      </c>
      <c r="E32" s="508" t="s">
        <v>1588</v>
      </c>
      <c r="F32" s="508" t="s">
        <v>1591</v>
      </c>
      <c r="G32" s="508" t="s">
        <v>1592</v>
      </c>
      <c r="H32" s="512"/>
      <c r="I32" s="512"/>
      <c r="J32" s="508"/>
      <c r="K32" s="508"/>
      <c r="L32" s="512">
        <v>3</v>
      </c>
      <c r="M32" s="512">
        <v>99.99</v>
      </c>
      <c r="N32" s="508">
        <v>1</v>
      </c>
      <c r="O32" s="508">
        <v>33.33</v>
      </c>
      <c r="P32" s="512">
        <v>8</v>
      </c>
      <c r="Q32" s="512">
        <v>266.65999999999997</v>
      </c>
      <c r="R32" s="534">
        <v>2.6668666866686666</v>
      </c>
      <c r="S32" s="513">
        <v>33.332499999999996</v>
      </c>
    </row>
    <row r="33" spans="1:19" ht="14.4" customHeight="1" x14ac:dyDescent="0.3">
      <c r="A33" s="507" t="s">
        <v>1586</v>
      </c>
      <c r="B33" s="508" t="s">
        <v>1587</v>
      </c>
      <c r="C33" s="508" t="s">
        <v>1577</v>
      </c>
      <c r="D33" s="508" t="s">
        <v>1584</v>
      </c>
      <c r="E33" s="508" t="s">
        <v>1588</v>
      </c>
      <c r="F33" s="508" t="s">
        <v>1597</v>
      </c>
      <c r="G33" s="508" t="s">
        <v>1598</v>
      </c>
      <c r="H33" s="512">
        <v>7</v>
      </c>
      <c r="I33" s="512">
        <v>63056</v>
      </c>
      <c r="J33" s="508">
        <v>0.7709311424100157</v>
      </c>
      <c r="K33" s="508">
        <v>9008</v>
      </c>
      <c r="L33" s="512">
        <v>9</v>
      </c>
      <c r="M33" s="512">
        <v>81792</v>
      </c>
      <c r="N33" s="508">
        <v>1</v>
      </c>
      <c r="O33" s="508">
        <v>9088</v>
      </c>
      <c r="P33" s="512">
        <v>18</v>
      </c>
      <c r="Q33" s="512">
        <v>163638</v>
      </c>
      <c r="R33" s="534">
        <v>2.0006602112676055</v>
      </c>
      <c r="S33" s="513">
        <v>9091</v>
      </c>
    </row>
    <row r="34" spans="1:19" ht="14.4" customHeight="1" x14ac:dyDescent="0.3">
      <c r="A34" s="507" t="s">
        <v>1586</v>
      </c>
      <c r="B34" s="508" t="s">
        <v>1587</v>
      </c>
      <c r="C34" s="508" t="s">
        <v>1577</v>
      </c>
      <c r="D34" s="508" t="s">
        <v>1584</v>
      </c>
      <c r="E34" s="508" t="s">
        <v>1588</v>
      </c>
      <c r="F34" s="508" t="s">
        <v>1599</v>
      </c>
      <c r="G34" s="508" t="s">
        <v>1600</v>
      </c>
      <c r="H34" s="512">
        <v>1</v>
      </c>
      <c r="I34" s="512">
        <v>331</v>
      </c>
      <c r="J34" s="508">
        <v>0.93502824858757061</v>
      </c>
      <c r="K34" s="508">
        <v>331</v>
      </c>
      <c r="L34" s="512">
        <v>1</v>
      </c>
      <c r="M34" s="512">
        <v>354</v>
      </c>
      <c r="N34" s="508">
        <v>1</v>
      </c>
      <c r="O34" s="508">
        <v>354</v>
      </c>
      <c r="P34" s="512">
        <v>3</v>
      </c>
      <c r="Q34" s="512">
        <v>1065</v>
      </c>
      <c r="R34" s="534">
        <v>3.0084745762711864</v>
      </c>
      <c r="S34" s="513">
        <v>355</v>
      </c>
    </row>
    <row r="35" spans="1:19" ht="14.4" customHeight="1" x14ac:dyDescent="0.3">
      <c r="A35" s="507" t="s">
        <v>1586</v>
      </c>
      <c r="B35" s="508" t="s">
        <v>1587</v>
      </c>
      <c r="C35" s="508" t="s">
        <v>1577</v>
      </c>
      <c r="D35" s="508" t="s">
        <v>1584</v>
      </c>
      <c r="E35" s="508" t="s">
        <v>1588</v>
      </c>
      <c r="F35" s="508" t="s">
        <v>1601</v>
      </c>
      <c r="G35" s="508" t="s">
        <v>1602</v>
      </c>
      <c r="H35" s="512">
        <v>2</v>
      </c>
      <c r="I35" s="512">
        <v>330</v>
      </c>
      <c r="J35" s="508">
        <v>0.93220338983050843</v>
      </c>
      <c r="K35" s="508">
        <v>165</v>
      </c>
      <c r="L35" s="512">
        <v>2</v>
      </c>
      <c r="M35" s="512">
        <v>354</v>
      </c>
      <c r="N35" s="508">
        <v>1</v>
      </c>
      <c r="O35" s="508">
        <v>177</v>
      </c>
      <c r="P35" s="512">
        <v>6</v>
      </c>
      <c r="Q35" s="512">
        <v>1062</v>
      </c>
      <c r="R35" s="534">
        <v>3</v>
      </c>
      <c r="S35" s="513">
        <v>177</v>
      </c>
    </row>
    <row r="36" spans="1:19" ht="14.4" customHeight="1" x14ac:dyDescent="0.3">
      <c r="A36" s="507" t="s">
        <v>1603</v>
      </c>
      <c r="B36" s="508" t="s">
        <v>1604</v>
      </c>
      <c r="C36" s="508" t="s">
        <v>549</v>
      </c>
      <c r="D36" s="508" t="s">
        <v>1578</v>
      </c>
      <c r="E36" s="508" t="s">
        <v>1605</v>
      </c>
      <c r="F36" s="508" t="s">
        <v>1606</v>
      </c>
      <c r="G36" s="508" t="s">
        <v>1607</v>
      </c>
      <c r="H36" s="512">
        <v>476</v>
      </c>
      <c r="I36" s="512">
        <v>358904</v>
      </c>
      <c r="J36" s="508">
        <v>1.3149171270718232</v>
      </c>
      <c r="K36" s="508">
        <v>754</v>
      </c>
      <c r="L36" s="512">
        <v>362</v>
      </c>
      <c r="M36" s="512">
        <v>272948</v>
      </c>
      <c r="N36" s="508">
        <v>1</v>
      </c>
      <c r="O36" s="508">
        <v>754</v>
      </c>
      <c r="P36" s="512"/>
      <c r="Q36" s="512"/>
      <c r="R36" s="534"/>
      <c r="S36" s="513"/>
    </row>
    <row r="37" spans="1:19" ht="14.4" customHeight="1" x14ac:dyDescent="0.3">
      <c r="A37" s="507" t="s">
        <v>1603</v>
      </c>
      <c r="B37" s="508" t="s">
        <v>1604</v>
      </c>
      <c r="C37" s="508" t="s">
        <v>549</v>
      </c>
      <c r="D37" s="508" t="s">
        <v>1578</v>
      </c>
      <c r="E37" s="508" t="s">
        <v>1588</v>
      </c>
      <c r="F37" s="508" t="s">
        <v>1608</v>
      </c>
      <c r="G37" s="508" t="s">
        <v>1609</v>
      </c>
      <c r="H37" s="512">
        <v>2594</v>
      </c>
      <c r="I37" s="512">
        <v>534364</v>
      </c>
      <c r="J37" s="508">
        <v>0.59226632499700749</v>
      </c>
      <c r="K37" s="508">
        <v>206</v>
      </c>
      <c r="L37" s="512">
        <v>4276</v>
      </c>
      <c r="M37" s="512">
        <v>902236</v>
      </c>
      <c r="N37" s="508">
        <v>1</v>
      </c>
      <c r="O37" s="508">
        <v>211</v>
      </c>
      <c r="P37" s="512">
        <v>2603</v>
      </c>
      <c r="Q37" s="512">
        <v>549233</v>
      </c>
      <c r="R37" s="534">
        <v>0.60874649204864362</v>
      </c>
      <c r="S37" s="513">
        <v>211</v>
      </c>
    </row>
    <row r="38" spans="1:19" ht="14.4" customHeight="1" x14ac:dyDescent="0.3">
      <c r="A38" s="507" t="s">
        <v>1603</v>
      </c>
      <c r="B38" s="508" t="s">
        <v>1604</v>
      </c>
      <c r="C38" s="508" t="s">
        <v>549</v>
      </c>
      <c r="D38" s="508" t="s">
        <v>1578</v>
      </c>
      <c r="E38" s="508" t="s">
        <v>1588</v>
      </c>
      <c r="F38" s="508" t="s">
        <v>1610</v>
      </c>
      <c r="G38" s="508" t="s">
        <v>1609</v>
      </c>
      <c r="H38" s="512">
        <v>341</v>
      </c>
      <c r="I38" s="512">
        <v>28985</v>
      </c>
      <c r="J38" s="508">
        <v>1.0188407325389293</v>
      </c>
      <c r="K38" s="508">
        <v>85</v>
      </c>
      <c r="L38" s="512">
        <v>327</v>
      </c>
      <c r="M38" s="512">
        <v>28449</v>
      </c>
      <c r="N38" s="508">
        <v>1</v>
      </c>
      <c r="O38" s="508">
        <v>87</v>
      </c>
      <c r="P38" s="512">
        <v>320</v>
      </c>
      <c r="Q38" s="512">
        <v>27840</v>
      </c>
      <c r="R38" s="534">
        <v>0.9785932721712538</v>
      </c>
      <c r="S38" s="513">
        <v>87</v>
      </c>
    </row>
    <row r="39" spans="1:19" ht="14.4" customHeight="1" x14ac:dyDescent="0.3">
      <c r="A39" s="507" t="s">
        <v>1603</v>
      </c>
      <c r="B39" s="508" t="s">
        <v>1604</v>
      </c>
      <c r="C39" s="508" t="s">
        <v>549</v>
      </c>
      <c r="D39" s="508" t="s">
        <v>1578</v>
      </c>
      <c r="E39" s="508" t="s">
        <v>1588</v>
      </c>
      <c r="F39" s="508" t="s">
        <v>1611</v>
      </c>
      <c r="G39" s="508" t="s">
        <v>1612</v>
      </c>
      <c r="H39" s="512">
        <v>16928</v>
      </c>
      <c r="I39" s="512">
        <v>4993760</v>
      </c>
      <c r="J39" s="508">
        <v>0.94852008370322771</v>
      </c>
      <c r="K39" s="508">
        <v>295</v>
      </c>
      <c r="L39" s="512">
        <v>17491</v>
      </c>
      <c r="M39" s="512">
        <v>5264791</v>
      </c>
      <c r="N39" s="508">
        <v>1</v>
      </c>
      <c r="O39" s="508">
        <v>301</v>
      </c>
      <c r="P39" s="512">
        <v>17271</v>
      </c>
      <c r="Q39" s="512">
        <v>5198571</v>
      </c>
      <c r="R39" s="534">
        <v>0.98742210279572351</v>
      </c>
      <c r="S39" s="513">
        <v>301</v>
      </c>
    </row>
    <row r="40" spans="1:19" ht="14.4" customHeight="1" x14ac:dyDescent="0.3">
      <c r="A40" s="507" t="s">
        <v>1603</v>
      </c>
      <c r="B40" s="508" t="s">
        <v>1604</v>
      </c>
      <c r="C40" s="508" t="s">
        <v>549</v>
      </c>
      <c r="D40" s="508" t="s">
        <v>1578</v>
      </c>
      <c r="E40" s="508" t="s">
        <v>1588</v>
      </c>
      <c r="F40" s="508" t="s">
        <v>1613</v>
      </c>
      <c r="G40" s="508" t="s">
        <v>1614</v>
      </c>
      <c r="H40" s="512">
        <v>330</v>
      </c>
      <c r="I40" s="512">
        <v>31350</v>
      </c>
      <c r="J40" s="508">
        <v>0.75757575757575757</v>
      </c>
      <c r="K40" s="508">
        <v>95</v>
      </c>
      <c r="L40" s="512">
        <v>418</v>
      </c>
      <c r="M40" s="512">
        <v>41382</v>
      </c>
      <c r="N40" s="508">
        <v>1</v>
      </c>
      <c r="O40" s="508">
        <v>99</v>
      </c>
      <c r="P40" s="512">
        <v>555</v>
      </c>
      <c r="Q40" s="512">
        <v>54945</v>
      </c>
      <c r="R40" s="534">
        <v>1.3277511961722488</v>
      </c>
      <c r="S40" s="513">
        <v>99</v>
      </c>
    </row>
    <row r="41" spans="1:19" ht="14.4" customHeight="1" x14ac:dyDescent="0.3">
      <c r="A41" s="507" t="s">
        <v>1603</v>
      </c>
      <c r="B41" s="508" t="s">
        <v>1604</v>
      </c>
      <c r="C41" s="508" t="s">
        <v>549</v>
      </c>
      <c r="D41" s="508" t="s">
        <v>1578</v>
      </c>
      <c r="E41" s="508" t="s">
        <v>1588</v>
      </c>
      <c r="F41" s="508" t="s">
        <v>1615</v>
      </c>
      <c r="G41" s="508" t="s">
        <v>1616</v>
      </c>
      <c r="H41" s="512">
        <v>17</v>
      </c>
      <c r="I41" s="512">
        <v>3808</v>
      </c>
      <c r="J41" s="508">
        <v>1.098989898989899</v>
      </c>
      <c r="K41" s="508">
        <v>224</v>
      </c>
      <c r="L41" s="512">
        <v>15</v>
      </c>
      <c r="M41" s="512">
        <v>3465</v>
      </c>
      <c r="N41" s="508">
        <v>1</v>
      </c>
      <c r="O41" s="508">
        <v>231</v>
      </c>
      <c r="P41" s="512">
        <v>28</v>
      </c>
      <c r="Q41" s="512">
        <v>6496</v>
      </c>
      <c r="R41" s="534">
        <v>1.8747474747474748</v>
      </c>
      <c r="S41" s="513">
        <v>232</v>
      </c>
    </row>
    <row r="42" spans="1:19" ht="14.4" customHeight="1" x14ac:dyDescent="0.3">
      <c r="A42" s="507" t="s">
        <v>1603</v>
      </c>
      <c r="B42" s="508" t="s">
        <v>1604</v>
      </c>
      <c r="C42" s="508" t="s">
        <v>549</v>
      </c>
      <c r="D42" s="508" t="s">
        <v>1578</v>
      </c>
      <c r="E42" s="508" t="s">
        <v>1588</v>
      </c>
      <c r="F42" s="508" t="s">
        <v>1617</v>
      </c>
      <c r="G42" s="508" t="s">
        <v>1618</v>
      </c>
      <c r="H42" s="512">
        <v>3058</v>
      </c>
      <c r="I42" s="512">
        <v>412830</v>
      </c>
      <c r="J42" s="508">
        <v>1.0054580127572827</v>
      </c>
      <c r="K42" s="508">
        <v>135</v>
      </c>
      <c r="L42" s="512">
        <v>2997</v>
      </c>
      <c r="M42" s="512">
        <v>410589</v>
      </c>
      <c r="N42" s="508">
        <v>1</v>
      </c>
      <c r="O42" s="508">
        <v>137</v>
      </c>
      <c r="P42" s="512">
        <v>2826</v>
      </c>
      <c r="Q42" s="512">
        <v>387162</v>
      </c>
      <c r="R42" s="534">
        <v>0.9429429429429429</v>
      </c>
      <c r="S42" s="513">
        <v>137</v>
      </c>
    </row>
    <row r="43" spans="1:19" ht="14.4" customHeight="1" x14ac:dyDescent="0.3">
      <c r="A43" s="507" t="s">
        <v>1603</v>
      </c>
      <c r="B43" s="508" t="s">
        <v>1604</v>
      </c>
      <c r="C43" s="508" t="s">
        <v>549</v>
      </c>
      <c r="D43" s="508" t="s">
        <v>1578</v>
      </c>
      <c r="E43" s="508" t="s">
        <v>1588</v>
      </c>
      <c r="F43" s="508" t="s">
        <v>1619</v>
      </c>
      <c r="G43" s="508" t="s">
        <v>1618</v>
      </c>
      <c r="H43" s="512">
        <v>296</v>
      </c>
      <c r="I43" s="512">
        <v>52688</v>
      </c>
      <c r="J43" s="508">
        <v>1.0102195379158279</v>
      </c>
      <c r="K43" s="508">
        <v>178</v>
      </c>
      <c r="L43" s="512">
        <v>285</v>
      </c>
      <c r="M43" s="512">
        <v>52155</v>
      </c>
      <c r="N43" s="508">
        <v>1</v>
      </c>
      <c r="O43" s="508">
        <v>183</v>
      </c>
      <c r="P43" s="512">
        <v>308</v>
      </c>
      <c r="Q43" s="512">
        <v>56364</v>
      </c>
      <c r="R43" s="534">
        <v>1.0807017543859649</v>
      </c>
      <c r="S43" s="513">
        <v>183</v>
      </c>
    </row>
    <row r="44" spans="1:19" ht="14.4" customHeight="1" x14ac:dyDescent="0.3">
      <c r="A44" s="507" t="s">
        <v>1603</v>
      </c>
      <c r="B44" s="508" t="s">
        <v>1604</v>
      </c>
      <c r="C44" s="508" t="s">
        <v>549</v>
      </c>
      <c r="D44" s="508" t="s">
        <v>1578</v>
      </c>
      <c r="E44" s="508" t="s">
        <v>1588</v>
      </c>
      <c r="F44" s="508" t="s">
        <v>1620</v>
      </c>
      <c r="G44" s="508" t="s">
        <v>1621</v>
      </c>
      <c r="H44" s="512">
        <v>85</v>
      </c>
      <c r="I44" s="512">
        <v>52700</v>
      </c>
      <c r="J44" s="508">
        <v>0.72984613680114119</v>
      </c>
      <c r="K44" s="508">
        <v>620</v>
      </c>
      <c r="L44" s="512">
        <v>113</v>
      </c>
      <c r="M44" s="512">
        <v>72207</v>
      </c>
      <c r="N44" s="508">
        <v>1</v>
      </c>
      <c r="O44" s="508">
        <v>639</v>
      </c>
      <c r="P44" s="512">
        <v>125</v>
      </c>
      <c r="Q44" s="512">
        <v>79875</v>
      </c>
      <c r="R44" s="534">
        <v>1.1061946902654867</v>
      </c>
      <c r="S44" s="513">
        <v>639</v>
      </c>
    </row>
    <row r="45" spans="1:19" ht="14.4" customHeight="1" x14ac:dyDescent="0.3">
      <c r="A45" s="507" t="s">
        <v>1603</v>
      </c>
      <c r="B45" s="508" t="s">
        <v>1604</v>
      </c>
      <c r="C45" s="508" t="s">
        <v>549</v>
      </c>
      <c r="D45" s="508" t="s">
        <v>1578</v>
      </c>
      <c r="E45" s="508" t="s">
        <v>1588</v>
      </c>
      <c r="F45" s="508" t="s">
        <v>1622</v>
      </c>
      <c r="G45" s="508" t="s">
        <v>1623</v>
      </c>
      <c r="H45" s="512">
        <v>143</v>
      </c>
      <c r="I45" s="512">
        <v>84799</v>
      </c>
      <c r="J45" s="508">
        <v>1.0566063596491229</v>
      </c>
      <c r="K45" s="508">
        <v>593</v>
      </c>
      <c r="L45" s="512">
        <v>132</v>
      </c>
      <c r="M45" s="512">
        <v>80256</v>
      </c>
      <c r="N45" s="508">
        <v>1</v>
      </c>
      <c r="O45" s="508">
        <v>608</v>
      </c>
      <c r="P45" s="512">
        <v>188</v>
      </c>
      <c r="Q45" s="512">
        <v>114304</v>
      </c>
      <c r="R45" s="534">
        <v>1.4242424242424243</v>
      </c>
      <c r="S45" s="513">
        <v>608</v>
      </c>
    </row>
    <row r="46" spans="1:19" ht="14.4" customHeight="1" x14ac:dyDescent="0.3">
      <c r="A46" s="507" t="s">
        <v>1603</v>
      </c>
      <c r="B46" s="508" t="s">
        <v>1604</v>
      </c>
      <c r="C46" s="508" t="s">
        <v>549</v>
      </c>
      <c r="D46" s="508" t="s">
        <v>1578</v>
      </c>
      <c r="E46" s="508" t="s">
        <v>1588</v>
      </c>
      <c r="F46" s="508" t="s">
        <v>1624</v>
      </c>
      <c r="G46" s="508" t="s">
        <v>1625</v>
      </c>
      <c r="H46" s="512">
        <v>1352</v>
      </c>
      <c r="I46" s="512">
        <v>217672</v>
      </c>
      <c r="J46" s="508">
        <v>0.86594607926991796</v>
      </c>
      <c r="K46" s="508">
        <v>161</v>
      </c>
      <c r="L46" s="512">
        <v>1453</v>
      </c>
      <c r="M46" s="512">
        <v>251369</v>
      </c>
      <c r="N46" s="508">
        <v>1</v>
      </c>
      <c r="O46" s="508">
        <v>173</v>
      </c>
      <c r="P46" s="512">
        <v>1519</v>
      </c>
      <c r="Q46" s="512">
        <v>262787</v>
      </c>
      <c r="R46" s="534">
        <v>1.0454232622161046</v>
      </c>
      <c r="S46" s="513">
        <v>173</v>
      </c>
    </row>
    <row r="47" spans="1:19" ht="14.4" customHeight="1" x14ac:dyDescent="0.3">
      <c r="A47" s="507" t="s">
        <v>1603</v>
      </c>
      <c r="B47" s="508" t="s">
        <v>1604</v>
      </c>
      <c r="C47" s="508" t="s">
        <v>549</v>
      </c>
      <c r="D47" s="508" t="s">
        <v>1578</v>
      </c>
      <c r="E47" s="508" t="s">
        <v>1588</v>
      </c>
      <c r="F47" s="508" t="s">
        <v>1626</v>
      </c>
      <c r="G47" s="508" t="s">
        <v>1627</v>
      </c>
      <c r="H47" s="512">
        <v>1600</v>
      </c>
      <c r="I47" s="512">
        <v>612800</v>
      </c>
      <c r="J47" s="508">
        <v>0.99181686347627929</v>
      </c>
      <c r="K47" s="508">
        <v>383</v>
      </c>
      <c r="L47" s="512">
        <v>1609</v>
      </c>
      <c r="M47" s="512">
        <v>617856</v>
      </c>
      <c r="N47" s="508">
        <v>1</v>
      </c>
      <c r="O47" s="508">
        <v>384</v>
      </c>
      <c r="P47" s="512">
        <v>1130</v>
      </c>
      <c r="Q47" s="512">
        <v>392110</v>
      </c>
      <c r="R47" s="534">
        <v>0.63463007561632478</v>
      </c>
      <c r="S47" s="513">
        <v>347</v>
      </c>
    </row>
    <row r="48" spans="1:19" ht="14.4" customHeight="1" x14ac:dyDescent="0.3">
      <c r="A48" s="507" t="s">
        <v>1603</v>
      </c>
      <c r="B48" s="508" t="s">
        <v>1604</v>
      </c>
      <c r="C48" s="508" t="s">
        <v>549</v>
      </c>
      <c r="D48" s="508" t="s">
        <v>1578</v>
      </c>
      <c r="E48" s="508" t="s">
        <v>1588</v>
      </c>
      <c r="F48" s="508" t="s">
        <v>1626</v>
      </c>
      <c r="G48" s="508" t="s">
        <v>1628</v>
      </c>
      <c r="H48" s="512">
        <v>1001</v>
      </c>
      <c r="I48" s="512">
        <v>383383</v>
      </c>
      <c r="J48" s="508">
        <v>1.166347230334891</v>
      </c>
      <c r="K48" s="508">
        <v>383</v>
      </c>
      <c r="L48" s="512">
        <v>856</v>
      </c>
      <c r="M48" s="512">
        <v>328704</v>
      </c>
      <c r="N48" s="508">
        <v>1</v>
      </c>
      <c r="O48" s="508">
        <v>384</v>
      </c>
      <c r="P48" s="512">
        <v>750</v>
      </c>
      <c r="Q48" s="512">
        <v>260250</v>
      </c>
      <c r="R48" s="534">
        <v>0.79174576518691586</v>
      </c>
      <c r="S48" s="513">
        <v>347</v>
      </c>
    </row>
    <row r="49" spans="1:19" ht="14.4" customHeight="1" x14ac:dyDescent="0.3">
      <c r="A49" s="507" t="s">
        <v>1603</v>
      </c>
      <c r="B49" s="508" t="s">
        <v>1604</v>
      </c>
      <c r="C49" s="508" t="s">
        <v>549</v>
      </c>
      <c r="D49" s="508" t="s">
        <v>1578</v>
      </c>
      <c r="E49" s="508" t="s">
        <v>1588</v>
      </c>
      <c r="F49" s="508" t="s">
        <v>1629</v>
      </c>
      <c r="G49" s="508" t="s">
        <v>1630</v>
      </c>
      <c r="H49" s="512">
        <v>8648</v>
      </c>
      <c r="I49" s="512">
        <v>138368</v>
      </c>
      <c r="J49" s="508">
        <v>0.96323007309432651</v>
      </c>
      <c r="K49" s="508">
        <v>16</v>
      </c>
      <c r="L49" s="512">
        <v>8450</v>
      </c>
      <c r="M49" s="512">
        <v>143650</v>
      </c>
      <c r="N49" s="508">
        <v>1</v>
      </c>
      <c r="O49" s="508">
        <v>17</v>
      </c>
      <c r="P49" s="512">
        <v>7241</v>
      </c>
      <c r="Q49" s="512">
        <v>123097</v>
      </c>
      <c r="R49" s="534">
        <v>0.8569230769230769</v>
      </c>
      <c r="S49" s="513">
        <v>17</v>
      </c>
    </row>
    <row r="50" spans="1:19" ht="14.4" customHeight="1" x14ac:dyDescent="0.3">
      <c r="A50" s="507" t="s">
        <v>1603</v>
      </c>
      <c r="B50" s="508" t="s">
        <v>1604</v>
      </c>
      <c r="C50" s="508" t="s">
        <v>549</v>
      </c>
      <c r="D50" s="508" t="s">
        <v>1578</v>
      </c>
      <c r="E50" s="508" t="s">
        <v>1588</v>
      </c>
      <c r="F50" s="508" t="s">
        <v>1631</v>
      </c>
      <c r="G50" s="508" t="s">
        <v>1632</v>
      </c>
      <c r="H50" s="512">
        <v>1388</v>
      </c>
      <c r="I50" s="512">
        <v>369208</v>
      </c>
      <c r="J50" s="508">
        <v>0.75050513674265062</v>
      </c>
      <c r="K50" s="508">
        <v>266</v>
      </c>
      <c r="L50" s="512">
        <v>1802</v>
      </c>
      <c r="M50" s="512">
        <v>491946</v>
      </c>
      <c r="N50" s="508">
        <v>1</v>
      </c>
      <c r="O50" s="508">
        <v>273</v>
      </c>
      <c r="P50" s="512">
        <v>556</v>
      </c>
      <c r="Q50" s="512">
        <v>152344</v>
      </c>
      <c r="R50" s="534">
        <v>0.30967626528114872</v>
      </c>
      <c r="S50" s="513">
        <v>274</v>
      </c>
    </row>
    <row r="51" spans="1:19" ht="14.4" customHeight="1" x14ac:dyDescent="0.3">
      <c r="A51" s="507" t="s">
        <v>1603</v>
      </c>
      <c r="B51" s="508" t="s">
        <v>1604</v>
      </c>
      <c r="C51" s="508" t="s">
        <v>549</v>
      </c>
      <c r="D51" s="508" t="s">
        <v>1578</v>
      </c>
      <c r="E51" s="508" t="s">
        <v>1588</v>
      </c>
      <c r="F51" s="508" t="s">
        <v>1633</v>
      </c>
      <c r="G51" s="508" t="s">
        <v>1634</v>
      </c>
      <c r="H51" s="512">
        <v>1496</v>
      </c>
      <c r="I51" s="512">
        <v>210936</v>
      </c>
      <c r="J51" s="508">
        <v>0.70467969104952299</v>
      </c>
      <c r="K51" s="508">
        <v>141</v>
      </c>
      <c r="L51" s="512">
        <v>2108</v>
      </c>
      <c r="M51" s="512">
        <v>299336</v>
      </c>
      <c r="N51" s="508">
        <v>1</v>
      </c>
      <c r="O51" s="508">
        <v>142</v>
      </c>
      <c r="P51" s="512">
        <v>1563</v>
      </c>
      <c r="Q51" s="512">
        <v>221946</v>
      </c>
      <c r="R51" s="534">
        <v>0.74146110056925996</v>
      </c>
      <c r="S51" s="513">
        <v>142</v>
      </c>
    </row>
    <row r="52" spans="1:19" ht="14.4" customHeight="1" x14ac:dyDescent="0.3">
      <c r="A52" s="507" t="s">
        <v>1603</v>
      </c>
      <c r="B52" s="508" t="s">
        <v>1604</v>
      </c>
      <c r="C52" s="508" t="s">
        <v>549</v>
      </c>
      <c r="D52" s="508" t="s">
        <v>1578</v>
      </c>
      <c r="E52" s="508" t="s">
        <v>1588</v>
      </c>
      <c r="F52" s="508" t="s">
        <v>1635</v>
      </c>
      <c r="G52" s="508" t="s">
        <v>1634</v>
      </c>
      <c r="H52" s="512">
        <v>3053</v>
      </c>
      <c r="I52" s="512">
        <v>238134</v>
      </c>
      <c r="J52" s="508">
        <v>1.0227805695142378</v>
      </c>
      <c r="K52" s="508">
        <v>78</v>
      </c>
      <c r="L52" s="512">
        <v>2985</v>
      </c>
      <c r="M52" s="512">
        <v>232830</v>
      </c>
      <c r="N52" s="508">
        <v>1</v>
      </c>
      <c r="O52" s="508">
        <v>78</v>
      </c>
      <c r="P52" s="512">
        <v>2824</v>
      </c>
      <c r="Q52" s="512">
        <v>220272</v>
      </c>
      <c r="R52" s="534">
        <v>0.9460636515912898</v>
      </c>
      <c r="S52" s="513">
        <v>78</v>
      </c>
    </row>
    <row r="53" spans="1:19" ht="14.4" customHeight="1" x14ac:dyDescent="0.3">
      <c r="A53" s="507" t="s">
        <v>1603</v>
      </c>
      <c r="B53" s="508" t="s">
        <v>1604</v>
      </c>
      <c r="C53" s="508" t="s">
        <v>549</v>
      </c>
      <c r="D53" s="508" t="s">
        <v>1578</v>
      </c>
      <c r="E53" s="508" t="s">
        <v>1588</v>
      </c>
      <c r="F53" s="508" t="s">
        <v>1636</v>
      </c>
      <c r="G53" s="508" t="s">
        <v>1637</v>
      </c>
      <c r="H53" s="512">
        <v>1498</v>
      </c>
      <c r="I53" s="512">
        <v>459886</v>
      </c>
      <c r="J53" s="508">
        <v>0.69799731356195882</v>
      </c>
      <c r="K53" s="508">
        <v>307</v>
      </c>
      <c r="L53" s="512">
        <v>2105</v>
      </c>
      <c r="M53" s="512">
        <v>658865</v>
      </c>
      <c r="N53" s="508">
        <v>1</v>
      </c>
      <c r="O53" s="508">
        <v>313</v>
      </c>
      <c r="P53" s="512">
        <v>1563</v>
      </c>
      <c r="Q53" s="512">
        <v>490782</v>
      </c>
      <c r="R53" s="534">
        <v>0.74489007611574454</v>
      </c>
      <c r="S53" s="513">
        <v>314</v>
      </c>
    </row>
    <row r="54" spans="1:19" ht="14.4" customHeight="1" x14ac:dyDescent="0.3">
      <c r="A54" s="507" t="s">
        <v>1603</v>
      </c>
      <c r="B54" s="508" t="s">
        <v>1604</v>
      </c>
      <c r="C54" s="508" t="s">
        <v>549</v>
      </c>
      <c r="D54" s="508" t="s">
        <v>1578</v>
      </c>
      <c r="E54" s="508" t="s">
        <v>1588</v>
      </c>
      <c r="F54" s="508" t="s">
        <v>1638</v>
      </c>
      <c r="G54" s="508" t="s">
        <v>1639</v>
      </c>
      <c r="H54" s="512">
        <v>2029</v>
      </c>
      <c r="I54" s="512">
        <v>988123</v>
      </c>
      <c r="J54" s="508">
        <v>1.0822245927924929</v>
      </c>
      <c r="K54" s="508">
        <v>487</v>
      </c>
      <c r="L54" s="512">
        <v>1871</v>
      </c>
      <c r="M54" s="512">
        <v>913048</v>
      </c>
      <c r="N54" s="508">
        <v>1</v>
      </c>
      <c r="O54" s="508">
        <v>488</v>
      </c>
      <c r="P54" s="512">
        <v>1378</v>
      </c>
      <c r="Q54" s="512">
        <v>451984</v>
      </c>
      <c r="R54" s="534">
        <v>0.49502764367262181</v>
      </c>
      <c r="S54" s="513">
        <v>328</v>
      </c>
    </row>
    <row r="55" spans="1:19" ht="14.4" customHeight="1" x14ac:dyDescent="0.3">
      <c r="A55" s="507" t="s">
        <v>1603</v>
      </c>
      <c r="B55" s="508" t="s">
        <v>1604</v>
      </c>
      <c r="C55" s="508" t="s">
        <v>549</v>
      </c>
      <c r="D55" s="508" t="s">
        <v>1578</v>
      </c>
      <c r="E55" s="508" t="s">
        <v>1588</v>
      </c>
      <c r="F55" s="508" t="s">
        <v>1638</v>
      </c>
      <c r="G55" s="508" t="s">
        <v>1640</v>
      </c>
      <c r="H55" s="512">
        <v>1224</v>
      </c>
      <c r="I55" s="512">
        <v>596088</v>
      </c>
      <c r="J55" s="508">
        <v>1.1987161955629917</v>
      </c>
      <c r="K55" s="508">
        <v>487</v>
      </c>
      <c r="L55" s="512">
        <v>1019</v>
      </c>
      <c r="M55" s="512">
        <v>497272</v>
      </c>
      <c r="N55" s="508">
        <v>1</v>
      </c>
      <c r="O55" s="508">
        <v>488</v>
      </c>
      <c r="P55" s="512">
        <v>875</v>
      </c>
      <c r="Q55" s="512">
        <v>287000</v>
      </c>
      <c r="R55" s="534">
        <v>0.57714892453224798</v>
      </c>
      <c r="S55" s="513">
        <v>328</v>
      </c>
    </row>
    <row r="56" spans="1:19" ht="14.4" customHeight="1" x14ac:dyDescent="0.3">
      <c r="A56" s="507" t="s">
        <v>1603</v>
      </c>
      <c r="B56" s="508" t="s">
        <v>1604</v>
      </c>
      <c r="C56" s="508" t="s">
        <v>549</v>
      </c>
      <c r="D56" s="508" t="s">
        <v>1578</v>
      </c>
      <c r="E56" s="508" t="s">
        <v>1588</v>
      </c>
      <c r="F56" s="508" t="s">
        <v>1641</v>
      </c>
      <c r="G56" s="508" t="s">
        <v>1642</v>
      </c>
      <c r="H56" s="512">
        <v>2635</v>
      </c>
      <c r="I56" s="512">
        <v>424235</v>
      </c>
      <c r="J56" s="508">
        <v>0.91967092284679919</v>
      </c>
      <c r="K56" s="508">
        <v>161</v>
      </c>
      <c r="L56" s="512">
        <v>2830</v>
      </c>
      <c r="M56" s="512">
        <v>461290</v>
      </c>
      <c r="N56" s="508">
        <v>1</v>
      </c>
      <c r="O56" s="508">
        <v>163</v>
      </c>
      <c r="P56" s="512">
        <v>3581</v>
      </c>
      <c r="Q56" s="512">
        <v>583703</v>
      </c>
      <c r="R56" s="534">
        <v>1.2653710247349823</v>
      </c>
      <c r="S56" s="513">
        <v>163</v>
      </c>
    </row>
    <row r="57" spans="1:19" ht="14.4" customHeight="1" x14ac:dyDescent="0.3">
      <c r="A57" s="507" t="s">
        <v>1603</v>
      </c>
      <c r="B57" s="508" t="s">
        <v>1604</v>
      </c>
      <c r="C57" s="508" t="s">
        <v>549</v>
      </c>
      <c r="D57" s="508" t="s">
        <v>1578</v>
      </c>
      <c r="E57" s="508" t="s">
        <v>1588</v>
      </c>
      <c r="F57" s="508" t="s">
        <v>1643</v>
      </c>
      <c r="G57" s="508" t="s">
        <v>1644</v>
      </c>
      <c r="H57" s="512">
        <v>1965</v>
      </c>
      <c r="I57" s="512">
        <v>461775</v>
      </c>
      <c r="J57" s="508">
        <v>1.0553795732543469</v>
      </c>
      <c r="K57" s="508">
        <v>235</v>
      </c>
      <c r="L57" s="512">
        <v>1854</v>
      </c>
      <c r="M57" s="512">
        <v>437544</v>
      </c>
      <c r="N57" s="508">
        <v>1</v>
      </c>
      <c r="O57" s="508">
        <v>236</v>
      </c>
      <c r="P57" s="512">
        <v>1344</v>
      </c>
      <c r="Q57" s="512">
        <v>302400</v>
      </c>
      <c r="R57" s="534">
        <v>0.69113049201908838</v>
      </c>
      <c r="S57" s="513">
        <v>225</v>
      </c>
    </row>
    <row r="58" spans="1:19" ht="14.4" customHeight="1" x14ac:dyDescent="0.3">
      <c r="A58" s="507" t="s">
        <v>1603</v>
      </c>
      <c r="B58" s="508" t="s">
        <v>1604</v>
      </c>
      <c r="C58" s="508" t="s">
        <v>549</v>
      </c>
      <c r="D58" s="508" t="s">
        <v>1578</v>
      </c>
      <c r="E58" s="508" t="s">
        <v>1588</v>
      </c>
      <c r="F58" s="508" t="s">
        <v>1643</v>
      </c>
      <c r="G58" s="508" t="s">
        <v>1645</v>
      </c>
      <c r="H58" s="512">
        <v>1201</v>
      </c>
      <c r="I58" s="512">
        <v>282235</v>
      </c>
      <c r="J58" s="508">
        <v>1.1864196596717784</v>
      </c>
      <c r="K58" s="508">
        <v>235</v>
      </c>
      <c r="L58" s="512">
        <v>1008</v>
      </c>
      <c r="M58" s="512">
        <v>237888</v>
      </c>
      <c r="N58" s="508">
        <v>1</v>
      </c>
      <c r="O58" s="508">
        <v>236</v>
      </c>
      <c r="P58" s="512">
        <v>868</v>
      </c>
      <c r="Q58" s="512">
        <v>195300</v>
      </c>
      <c r="R58" s="534">
        <v>0.82097457627118642</v>
      </c>
      <c r="S58" s="513">
        <v>225</v>
      </c>
    </row>
    <row r="59" spans="1:19" ht="14.4" customHeight="1" x14ac:dyDescent="0.3">
      <c r="A59" s="507" t="s">
        <v>1603</v>
      </c>
      <c r="B59" s="508" t="s">
        <v>1604</v>
      </c>
      <c r="C59" s="508" t="s">
        <v>549</v>
      </c>
      <c r="D59" s="508" t="s">
        <v>1578</v>
      </c>
      <c r="E59" s="508" t="s">
        <v>1588</v>
      </c>
      <c r="F59" s="508" t="s">
        <v>1646</v>
      </c>
      <c r="G59" s="508" t="s">
        <v>1609</v>
      </c>
      <c r="H59" s="512">
        <v>3102</v>
      </c>
      <c r="I59" s="512">
        <v>220242</v>
      </c>
      <c r="J59" s="508">
        <v>0.75734505240571104</v>
      </c>
      <c r="K59" s="508">
        <v>71</v>
      </c>
      <c r="L59" s="512">
        <v>4039</v>
      </c>
      <c r="M59" s="512">
        <v>290808</v>
      </c>
      <c r="N59" s="508">
        <v>1</v>
      </c>
      <c r="O59" s="508">
        <v>72</v>
      </c>
      <c r="P59" s="512">
        <v>3622</v>
      </c>
      <c r="Q59" s="512">
        <v>260784</v>
      </c>
      <c r="R59" s="534">
        <v>0.89675662292646696</v>
      </c>
      <c r="S59" s="513">
        <v>72</v>
      </c>
    </row>
    <row r="60" spans="1:19" ht="14.4" customHeight="1" x14ac:dyDescent="0.3">
      <c r="A60" s="507" t="s">
        <v>1603</v>
      </c>
      <c r="B60" s="508" t="s">
        <v>1604</v>
      </c>
      <c r="C60" s="508" t="s">
        <v>549</v>
      </c>
      <c r="D60" s="508" t="s">
        <v>1578</v>
      </c>
      <c r="E60" s="508" t="s">
        <v>1588</v>
      </c>
      <c r="F60" s="508" t="s">
        <v>1647</v>
      </c>
      <c r="G60" s="508" t="s">
        <v>1648</v>
      </c>
      <c r="H60" s="512">
        <v>921</v>
      </c>
      <c r="I60" s="512">
        <v>67233</v>
      </c>
      <c r="J60" s="508">
        <v>1.4064304242322818</v>
      </c>
      <c r="K60" s="508">
        <v>73</v>
      </c>
      <c r="L60" s="512">
        <v>646</v>
      </c>
      <c r="M60" s="512">
        <v>47804</v>
      </c>
      <c r="N60" s="508">
        <v>1</v>
      </c>
      <c r="O60" s="508">
        <v>74</v>
      </c>
      <c r="P60" s="512">
        <v>548</v>
      </c>
      <c r="Q60" s="512">
        <v>28496</v>
      </c>
      <c r="R60" s="534">
        <v>0.59610074470755581</v>
      </c>
      <c r="S60" s="513">
        <v>52</v>
      </c>
    </row>
    <row r="61" spans="1:19" ht="14.4" customHeight="1" x14ac:dyDescent="0.3">
      <c r="A61" s="507" t="s">
        <v>1603</v>
      </c>
      <c r="B61" s="508" t="s">
        <v>1604</v>
      </c>
      <c r="C61" s="508" t="s">
        <v>549</v>
      </c>
      <c r="D61" s="508" t="s">
        <v>1578</v>
      </c>
      <c r="E61" s="508" t="s">
        <v>1588</v>
      </c>
      <c r="F61" s="508" t="s">
        <v>1649</v>
      </c>
      <c r="G61" s="508" t="s">
        <v>1650</v>
      </c>
      <c r="H61" s="512">
        <v>2888</v>
      </c>
      <c r="I61" s="512">
        <v>820192</v>
      </c>
      <c r="J61" s="508">
        <v>0.99305268000920177</v>
      </c>
      <c r="K61" s="508">
        <v>284</v>
      </c>
      <c r="L61" s="512">
        <v>2898</v>
      </c>
      <c r="M61" s="512">
        <v>825930</v>
      </c>
      <c r="N61" s="508">
        <v>1</v>
      </c>
      <c r="O61" s="508">
        <v>285</v>
      </c>
      <c r="P61" s="512">
        <v>2337</v>
      </c>
      <c r="Q61" s="512">
        <v>1121760</v>
      </c>
      <c r="R61" s="534">
        <v>1.3581780538302277</v>
      </c>
      <c r="S61" s="513">
        <v>480</v>
      </c>
    </row>
    <row r="62" spans="1:19" ht="14.4" customHeight="1" x14ac:dyDescent="0.3">
      <c r="A62" s="507" t="s">
        <v>1603</v>
      </c>
      <c r="B62" s="508" t="s">
        <v>1604</v>
      </c>
      <c r="C62" s="508" t="s">
        <v>549</v>
      </c>
      <c r="D62" s="508" t="s">
        <v>1578</v>
      </c>
      <c r="E62" s="508" t="s">
        <v>1588</v>
      </c>
      <c r="F62" s="508" t="s">
        <v>1649</v>
      </c>
      <c r="G62" s="508" t="s">
        <v>1651</v>
      </c>
      <c r="H62" s="512">
        <v>1840</v>
      </c>
      <c r="I62" s="512">
        <v>522560</v>
      </c>
      <c r="J62" s="508">
        <v>1.1524474290692162</v>
      </c>
      <c r="K62" s="508">
        <v>284</v>
      </c>
      <c r="L62" s="512">
        <v>1591</v>
      </c>
      <c r="M62" s="512">
        <v>453435</v>
      </c>
      <c r="N62" s="508">
        <v>1</v>
      </c>
      <c r="O62" s="508">
        <v>285</v>
      </c>
      <c r="P62" s="512">
        <v>1485</v>
      </c>
      <c r="Q62" s="512">
        <v>712800</v>
      </c>
      <c r="R62" s="534">
        <v>1.5720003969697973</v>
      </c>
      <c r="S62" s="513">
        <v>480</v>
      </c>
    </row>
    <row r="63" spans="1:19" ht="14.4" customHeight="1" x14ac:dyDescent="0.3">
      <c r="A63" s="507" t="s">
        <v>1603</v>
      </c>
      <c r="B63" s="508" t="s">
        <v>1604</v>
      </c>
      <c r="C63" s="508" t="s">
        <v>549</v>
      </c>
      <c r="D63" s="508" t="s">
        <v>1578</v>
      </c>
      <c r="E63" s="508" t="s">
        <v>1588</v>
      </c>
      <c r="F63" s="508" t="s">
        <v>1652</v>
      </c>
      <c r="G63" s="508" t="s">
        <v>1653</v>
      </c>
      <c r="H63" s="512">
        <v>339</v>
      </c>
      <c r="I63" s="512">
        <v>74580</v>
      </c>
      <c r="J63" s="508">
        <v>1.0608366641537346</v>
      </c>
      <c r="K63" s="508">
        <v>220</v>
      </c>
      <c r="L63" s="512">
        <v>307</v>
      </c>
      <c r="M63" s="512">
        <v>70303</v>
      </c>
      <c r="N63" s="508">
        <v>1</v>
      </c>
      <c r="O63" s="508">
        <v>229</v>
      </c>
      <c r="P63" s="512">
        <v>80</v>
      </c>
      <c r="Q63" s="512">
        <v>18400</v>
      </c>
      <c r="R63" s="534">
        <v>0.26172425074321154</v>
      </c>
      <c r="S63" s="513">
        <v>230</v>
      </c>
    </row>
    <row r="64" spans="1:19" ht="14.4" customHeight="1" x14ac:dyDescent="0.3">
      <c r="A64" s="507" t="s">
        <v>1603</v>
      </c>
      <c r="B64" s="508" t="s">
        <v>1604</v>
      </c>
      <c r="C64" s="508" t="s">
        <v>549</v>
      </c>
      <c r="D64" s="508" t="s">
        <v>1578</v>
      </c>
      <c r="E64" s="508" t="s">
        <v>1588</v>
      </c>
      <c r="F64" s="508" t="s">
        <v>1654</v>
      </c>
      <c r="G64" s="508" t="s">
        <v>1655</v>
      </c>
      <c r="H64" s="512">
        <v>969</v>
      </c>
      <c r="I64" s="512">
        <v>1157955</v>
      </c>
      <c r="J64" s="508">
        <v>0.84769269286856297</v>
      </c>
      <c r="K64" s="508">
        <v>1195</v>
      </c>
      <c r="L64" s="512">
        <v>1128</v>
      </c>
      <c r="M64" s="512">
        <v>1366008</v>
      </c>
      <c r="N64" s="508">
        <v>1</v>
      </c>
      <c r="O64" s="508">
        <v>1211</v>
      </c>
      <c r="P64" s="512">
        <v>1414</v>
      </c>
      <c r="Q64" s="512">
        <v>1712354</v>
      </c>
      <c r="R64" s="534">
        <v>1.2535460992907801</v>
      </c>
      <c r="S64" s="513">
        <v>1211</v>
      </c>
    </row>
    <row r="65" spans="1:19" ht="14.4" customHeight="1" x14ac:dyDescent="0.3">
      <c r="A65" s="507" t="s">
        <v>1603</v>
      </c>
      <c r="B65" s="508" t="s">
        <v>1604</v>
      </c>
      <c r="C65" s="508" t="s">
        <v>549</v>
      </c>
      <c r="D65" s="508" t="s">
        <v>1578</v>
      </c>
      <c r="E65" s="508" t="s">
        <v>1588</v>
      </c>
      <c r="F65" s="508" t="s">
        <v>1656</v>
      </c>
      <c r="G65" s="508" t="s">
        <v>1657</v>
      </c>
      <c r="H65" s="512">
        <v>1022</v>
      </c>
      <c r="I65" s="512">
        <v>112420</v>
      </c>
      <c r="J65" s="508">
        <v>0.9181939952301611</v>
      </c>
      <c r="K65" s="508">
        <v>110</v>
      </c>
      <c r="L65" s="512">
        <v>1074</v>
      </c>
      <c r="M65" s="512">
        <v>122436</v>
      </c>
      <c r="N65" s="508">
        <v>1</v>
      </c>
      <c r="O65" s="508">
        <v>114</v>
      </c>
      <c r="P65" s="512">
        <v>1190</v>
      </c>
      <c r="Q65" s="512">
        <v>135660</v>
      </c>
      <c r="R65" s="534">
        <v>1.1080074487895717</v>
      </c>
      <c r="S65" s="513">
        <v>114</v>
      </c>
    </row>
    <row r="66" spans="1:19" ht="14.4" customHeight="1" x14ac:dyDescent="0.3">
      <c r="A66" s="507" t="s">
        <v>1603</v>
      </c>
      <c r="B66" s="508" t="s">
        <v>1604</v>
      </c>
      <c r="C66" s="508" t="s">
        <v>549</v>
      </c>
      <c r="D66" s="508" t="s">
        <v>1578</v>
      </c>
      <c r="E66" s="508" t="s">
        <v>1588</v>
      </c>
      <c r="F66" s="508" t="s">
        <v>1658</v>
      </c>
      <c r="G66" s="508" t="s">
        <v>1659</v>
      </c>
      <c r="H66" s="512">
        <v>40</v>
      </c>
      <c r="I66" s="512">
        <v>12920</v>
      </c>
      <c r="J66" s="508">
        <v>0.98265895953757221</v>
      </c>
      <c r="K66" s="508">
        <v>323</v>
      </c>
      <c r="L66" s="512">
        <v>38</v>
      </c>
      <c r="M66" s="512">
        <v>13148</v>
      </c>
      <c r="N66" s="508">
        <v>1</v>
      </c>
      <c r="O66" s="508">
        <v>346</v>
      </c>
      <c r="P66" s="512">
        <v>12</v>
      </c>
      <c r="Q66" s="512">
        <v>4164</v>
      </c>
      <c r="R66" s="534">
        <v>0.31670216002433832</v>
      </c>
      <c r="S66" s="513">
        <v>347</v>
      </c>
    </row>
    <row r="67" spans="1:19" ht="14.4" customHeight="1" x14ac:dyDescent="0.3">
      <c r="A67" s="507" t="s">
        <v>1603</v>
      </c>
      <c r="B67" s="508" t="s">
        <v>1604</v>
      </c>
      <c r="C67" s="508" t="s">
        <v>549</v>
      </c>
      <c r="D67" s="508" t="s">
        <v>1578</v>
      </c>
      <c r="E67" s="508" t="s">
        <v>1588</v>
      </c>
      <c r="F67" s="508" t="s">
        <v>1660</v>
      </c>
      <c r="G67" s="508" t="s">
        <v>1661</v>
      </c>
      <c r="H67" s="512">
        <v>475</v>
      </c>
      <c r="I67" s="512">
        <v>27075</v>
      </c>
      <c r="J67" s="508">
        <v>1.2782682592889854</v>
      </c>
      <c r="K67" s="508">
        <v>57</v>
      </c>
      <c r="L67" s="512">
        <v>359</v>
      </c>
      <c r="M67" s="512">
        <v>21181</v>
      </c>
      <c r="N67" s="508">
        <v>1</v>
      </c>
      <c r="O67" s="508">
        <v>59</v>
      </c>
      <c r="P67" s="512">
        <v>2</v>
      </c>
      <c r="Q67" s="512">
        <v>118</v>
      </c>
      <c r="R67" s="534">
        <v>5.5710306406685237E-3</v>
      </c>
      <c r="S67" s="513">
        <v>59</v>
      </c>
    </row>
    <row r="68" spans="1:19" ht="14.4" customHeight="1" x14ac:dyDescent="0.3">
      <c r="A68" s="507" t="s">
        <v>1603</v>
      </c>
      <c r="B68" s="508" t="s">
        <v>1604</v>
      </c>
      <c r="C68" s="508" t="s">
        <v>549</v>
      </c>
      <c r="D68" s="508" t="s">
        <v>1578</v>
      </c>
      <c r="E68" s="508" t="s">
        <v>1588</v>
      </c>
      <c r="F68" s="508" t="s">
        <v>1662</v>
      </c>
      <c r="G68" s="508" t="s">
        <v>1663</v>
      </c>
      <c r="H68" s="512">
        <v>10</v>
      </c>
      <c r="I68" s="512">
        <v>1460</v>
      </c>
      <c r="J68" s="508">
        <v>1.9466666666666668</v>
      </c>
      <c r="K68" s="508">
        <v>146</v>
      </c>
      <c r="L68" s="512">
        <v>5</v>
      </c>
      <c r="M68" s="512">
        <v>750</v>
      </c>
      <c r="N68" s="508">
        <v>1</v>
      </c>
      <c r="O68" s="508">
        <v>150</v>
      </c>
      <c r="P68" s="512">
        <v>18</v>
      </c>
      <c r="Q68" s="512">
        <v>2700</v>
      </c>
      <c r="R68" s="534">
        <v>3.6</v>
      </c>
      <c r="S68" s="513">
        <v>150</v>
      </c>
    </row>
    <row r="69" spans="1:19" ht="14.4" customHeight="1" x14ac:dyDescent="0.3">
      <c r="A69" s="507" t="s">
        <v>1603</v>
      </c>
      <c r="B69" s="508" t="s">
        <v>1604</v>
      </c>
      <c r="C69" s="508" t="s">
        <v>549</v>
      </c>
      <c r="D69" s="508" t="s">
        <v>1578</v>
      </c>
      <c r="E69" s="508" t="s">
        <v>1588</v>
      </c>
      <c r="F69" s="508" t="s">
        <v>1664</v>
      </c>
      <c r="G69" s="508" t="s">
        <v>1665</v>
      </c>
      <c r="H69" s="512">
        <v>74</v>
      </c>
      <c r="I69" s="512">
        <v>76442</v>
      </c>
      <c r="J69" s="508">
        <v>0.78949434024621989</v>
      </c>
      <c r="K69" s="508">
        <v>1033</v>
      </c>
      <c r="L69" s="512">
        <v>91</v>
      </c>
      <c r="M69" s="512">
        <v>96824</v>
      </c>
      <c r="N69" s="508">
        <v>1</v>
      </c>
      <c r="O69" s="508">
        <v>1064</v>
      </c>
      <c r="P69" s="512">
        <v>97</v>
      </c>
      <c r="Q69" s="512">
        <v>103305</v>
      </c>
      <c r="R69" s="534">
        <v>1.066935883665207</v>
      </c>
      <c r="S69" s="513">
        <v>1065</v>
      </c>
    </row>
    <row r="70" spans="1:19" ht="14.4" customHeight="1" x14ac:dyDescent="0.3">
      <c r="A70" s="507" t="s">
        <v>1603</v>
      </c>
      <c r="B70" s="508" t="s">
        <v>1604</v>
      </c>
      <c r="C70" s="508" t="s">
        <v>549</v>
      </c>
      <c r="D70" s="508" t="s">
        <v>1578</v>
      </c>
      <c r="E70" s="508" t="s">
        <v>1588</v>
      </c>
      <c r="F70" s="508" t="s">
        <v>1666</v>
      </c>
      <c r="G70" s="508" t="s">
        <v>1667</v>
      </c>
      <c r="H70" s="512">
        <v>27</v>
      </c>
      <c r="I70" s="512">
        <v>7938</v>
      </c>
      <c r="J70" s="508">
        <v>0.65930232558139534</v>
      </c>
      <c r="K70" s="508">
        <v>294</v>
      </c>
      <c r="L70" s="512">
        <v>40</v>
      </c>
      <c r="M70" s="512">
        <v>12040</v>
      </c>
      <c r="N70" s="508">
        <v>1</v>
      </c>
      <c r="O70" s="508">
        <v>301</v>
      </c>
      <c r="P70" s="512">
        <v>46</v>
      </c>
      <c r="Q70" s="512">
        <v>13892</v>
      </c>
      <c r="R70" s="534">
        <v>1.1538205980066445</v>
      </c>
      <c r="S70" s="513">
        <v>302</v>
      </c>
    </row>
    <row r="71" spans="1:19" ht="14.4" customHeight="1" x14ac:dyDescent="0.3">
      <c r="A71" s="507" t="s">
        <v>1603</v>
      </c>
      <c r="B71" s="508" t="s">
        <v>1604</v>
      </c>
      <c r="C71" s="508" t="s">
        <v>549</v>
      </c>
      <c r="D71" s="508" t="s">
        <v>1578</v>
      </c>
      <c r="E71" s="508" t="s">
        <v>1588</v>
      </c>
      <c r="F71" s="508" t="s">
        <v>1668</v>
      </c>
      <c r="G71" s="508" t="s">
        <v>1669</v>
      </c>
      <c r="H71" s="512"/>
      <c r="I71" s="512"/>
      <c r="J71" s="508"/>
      <c r="K71" s="508"/>
      <c r="L71" s="512">
        <v>1</v>
      </c>
      <c r="M71" s="512">
        <v>812</v>
      </c>
      <c r="N71" s="508">
        <v>1</v>
      </c>
      <c r="O71" s="508">
        <v>812</v>
      </c>
      <c r="P71" s="512"/>
      <c r="Q71" s="512"/>
      <c r="R71" s="534"/>
      <c r="S71" s="513"/>
    </row>
    <row r="72" spans="1:19" ht="14.4" customHeight="1" x14ac:dyDescent="0.3">
      <c r="A72" s="507" t="s">
        <v>1603</v>
      </c>
      <c r="B72" s="508" t="s">
        <v>1604</v>
      </c>
      <c r="C72" s="508" t="s">
        <v>549</v>
      </c>
      <c r="D72" s="508" t="s">
        <v>1578</v>
      </c>
      <c r="E72" s="508" t="s">
        <v>1588</v>
      </c>
      <c r="F72" s="508" t="s">
        <v>1670</v>
      </c>
      <c r="G72" s="508" t="s">
        <v>1671</v>
      </c>
      <c r="H72" s="512">
        <v>3</v>
      </c>
      <c r="I72" s="512">
        <v>2196</v>
      </c>
      <c r="J72" s="508">
        <v>0.36551264980026632</v>
      </c>
      <c r="K72" s="508">
        <v>732</v>
      </c>
      <c r="L72" s="512">
        <v>8</v>
      </c>
      <c r="M72" s="512">
        <v>6008</v>
      </c>
      <c r="N72" s="508">
        <v>1</v>
      </c>
      <c r="O72" s="508">
        <v>751</v>
      </c>
      <c r="P72" s="512">
        <v>9</v>
      </c>
      <c r="Q72" s="512">
        <v>6759</v>
      </c>
      <c r="R72" s="534">
        <v>1.125</v>
      </c>
      <c r="S72" s="513">
        <v>751</v>
      </c>
    </row>
    <row r="73" spans="1:19" ht="14.4" customHeight="1" x14ac:dyDescent="0.3">
      <c r="A73" s="507" t="s">
        <v>1603</v>
      </c>
      <c r="B73" s="508" t="s">
        <v>1604</v>
      </c>
      <c r="C73" s="508" t="s">
        <v>554</v>
      </c>
      <c r="D73" s="508" t="s">
        <v>1578</v>
      </c>
      <c r="E73" s="508" t="s">
        <v>1605</v>
      </c>
      <c r="F73" s="508" t="s">
        <v>1606</v>
      </c>
      <c r="G73" s="508" t="s">
        <v>1607</v>
      </c>
      <c r="H73" s="512"/>
      <c r="I73" s="512"/>
      <c r="J73" s="508"/>
      <c r="K73" s="508"/>
      <c r="L73" s="512"/>
      <c r="M73" s="512"/>
      <c r="N73" s="508"/>
      <c r="O73" s="508"/>
      <c r="P73" s="512">
        <v>120</v>
      </c>
      <c r="Q73" s="512">
        <v>125391.59999999998</v>
      </c>
      <c r="R73" s="534"/>
      <c r="S73" s="513">
        <v>1044.9299999999998</v>
      </c>
    </row>
    <row r="74" spans="1:19" ht="14.4" customHeight="1" x14ac:dyDescent="0.3">
      <c r="A74" s="507" t="s">
        <v>1603</v>
      </c>
      <c r="B74" s="508" t="s">
        <v>1604</v>
      </c>
      <c r="C74" s="508" t="s">
        <v>554</v>
      </c>
      <c r="D74" s="508" t="s">
        <v>1578</v>
      </c>
      <c r="E74" s="508" t="s">
        <v>1588</v>
      </c>
      <c r="F74" s="508" t="s">
        <v>1626</v>
      </c>
      <c r="G74" s="508" t="s">
        <v>1627</v>
      </c>
      <c r="H74" s="512"/>
      <c r="I74" s="512"/>
      <c r="J74" s="508"/>
      <c r="K74" s="508"/>
      <c r="L74" s="512"/>
      <c r="M74" s="512"/>
      <c r="N74" s="508"/>
      <c r="O74" s="508"/>
      <c r="P74" s="512">
        <v>141</v>
      </c>
      <c r="Q74" s="512">
        <v>48927</v>
      </c>
      <c r="R74" s="534"/>
      <c r="S74" s="513">
        <v>347</v>
      </c>
    </row>
    <row r="75" spans="1:19" ht="14.4" customHeight="1" x14ac:dyDescent="0.3">
      <c r="A75" s="507" t="s">
        <v>1603</v>
      </c>
      <c r="B75" s="508" t="s">
        <v>1604</v>
      </c>
      <c r="C75" s="508" t="s">
        <v>554</v>
      </c>
      <c r="D75" s="508" t="s">
        <v>1578</v>
      </c>
      <c r="E75" s="508" t="s">
        <v>1588</v>
      </c>
      <c r="F75" s="508" t="s">
        <v>1626</v>
      </c>
      <c r="G75" s="508" t="s">
        <v>1628</v>
      </c>
      <c r="H75" s="512"/>
      <c r="I75" s="512"/>
      <c r="J75" s="508"/>
      <c r="K75" s="508"/>
      <c r="L75" s="512">
        <v>24</v>
      </c>
      <c r="M75" s="512">
        <v>9216</v>
      </c>
      <c r="N75" s="508">
        <v>1</v>
      </c>
      <c r="O75" s="508">
        <v>384</v>
      </c>
      <c r="P75" s="512">
        <v>88</v>
      </c>
      <c r="Q75" s="512">
        <v>30536</v>
      </c>
      <c r="R75" s="534">
        <v>3.3133680555555554</v>
      </c>
      <c r="S75" s="513">
        <v>347</v>
      </c>
    </row>
    <row r="76" spans="1:19" ht="14.4" customHeight="1" x14ac:dyDescent="0.3">
      <c r="A76" s="507" t="s">
        <v>1603</v>
      </c>
      <c r="B76" s="508" t="s">
        <v>1604</v>
      </c>
      <c r="C76" s="508" t="s">
        <v>554</v>
      </c>
      <c r="D76" s="508" t="s">
        <v>1578</v>
      </c>
      <c r="E76" s="508" t="s">
        <v>1588</v>
      </c>
      <c r="F76" s="508" t="s">
        <v>1629</v>
      </c>
      <c r="G76" s="508" t="s">
        <v>1630</v>
      </c>
      <c r="H76" s="512"/>
      <c r="I76" s="512"/>
      <c r="J76" s="508"/>
      <c r="K76" s="508"/>
      <c r="L76" s="512">
        <v>24</v>
      </c>
      <c r="M76" s="512">
        <v>408</v>
      </c>
      <c r="N76" s="508">
        <v>1</v>
      </c>
      <c r="O76" s="508">
        <v>17</v>
      </c>
      <c r="P76" s="512">
        <v>178</v>
      </c>
      <c r="Q76" s="512">
        <v>3026</v>
      </c>
      <c r="R76" s="534">
        <v>7.416666666666667</v>
      </c>
      <c r="S76" s="513">
        <v>17</v>
      </c>
    </row>
    <row r="77" spans="1:19" ht="14.4" customHeight="1" x14ac:dyDescent="0.3">
      <c r="A77" s="507" t="s">
        <v>1603</v>
      </c>
      <c r="B77" s="508" t="s">
        <v>1604</v>
      </c>
      <c r="C77" s="508" t="s">
        <v>554</v>
      </c>
      <c r="D77" s="508" t="s">
        <v>1578</v>
      </c>
      <c r="E77" s="508" t="s">
        <v>1588</v>
      </c>
      <c r="F77" s="508" t="s">
        <v>1638</v>
      </c>
      <c r="G77" s="508" t="s">
        <v>1639</v>
      </c>
      <c r="H77" s="512"/>
      <c r="I77" s="512"/>
      <c r="J77" s="508"/>
      <c r="K77" s="508"/>
      <c r="L77" s="512"/>
      <c r="M77" s="512"/>
      <c r="N77" s="508"/>
      <c r="O77" s="508"/>
      <c r="P77" s="512">
        <v>141</v>
      </c>
      <c r="Q77" s="512">
        <v>46248</v>
      </c>
      <c r="R77" s="534"/>
      <c r="S77" s="513">
        <v>328</v>
      </c>
    </row>
    <row r="78" spans="1:19" ht="14.4" customHeight="1" x14ac:dyDescent="0.3">
      <c r="A78" s="507" t="s">
        <v>1603</v>
      </c>
      <c r="B78" s="508" t="s">
        <v>1604</v>
      </c>
      <c r="C78" s="508" t="s">
        <v>554</v>
      </c>
      <c r="D78" s="508" t="s">
        <v>1578</v>
      </c>
      <c r="E78" s="508" t="s">
        <v>1588</v>
      </c>
      <c r="F78" s="508" t="s">
        <v>1638</v>
      </c>
      <c r="G78" s="508" t="s">
        <v>1640</v>
      </c>
      <c r="H78" s="512"/>
      <c r="I78" s="512"/>
      <c r="J78" s="508"/>
      <c r="K78" s="508"/>
      <c r="L78" s="512">
        <v>24</v>
      </c>
      <c r="M78" s="512">
        <v>11712</v>
      </c>
      <c r="N78" s="508">
        <v>1</v>
      </c>
      <c r="O78" s="508">
        <v>488</v>
      </c>
      <c r="P78" s="512">
        <v>88</v>
      </c>
      <c r="Q78" s="512">
        <v>28864</v>
      </c>
      <c r="R78" s="534">
        <v>2.4644808743169397</v>
      </c>
      <c r="S78" s="513">
        <v>328</v>
      </c>
    </row>
    <row r="79" spans="1:19" ht="14.4" customHeight="1" x14ac:dyDescent="0.3">
      <c r="A79" s="507" t="s">
        <v>1603</v>
      </c>
      <c r="B79" s="508" t="s">
        <v>1604</v>
      </c>
      <c r="C79" s="508" t="s">
        <v>554</v>
      </c>
      <c r="D79" s="508" t="s">
        <v>1578</v>
      </c>
      <c r="E79" s="508" t="s">
        <v>1588</v>
      </c>
      <c r="F79" s="508" t="s">
        <v>1643</v>
      </c>
      <c r="G79" s="508" t="s">
        <v>1644</v>
      </c>
      <c r="H79" s="512"/>
      <c r="I79" s="512"/>
      <c r="J79" s="508"/>
      <c r="K79" s="508"/>
      <c r="L79" s="512"/>
      <c r="M79" s="512"/>
      <c r="N79" s="508"/>
      <c r="O79" s="508"/>
      <c r="P79" s="512">
        <v>141</v>
      </c>
      <c r="Q79" s="512">
        <v>31725</v>
      </c>
      <c r="R79" s="534"/>
      <c r="S79" s="513">
        <v>225</v>
      </c>
    </row>
    <row r="80" spans="1:19" ht="14.4" customHeight="1" x14ac:dyDescent="0.3">
      <c r="A80" s="507" t="s">
        <v>1603</v>
      </c>
      <c r="B80" s="508" t="s">
        <v>1604</v>
      </c>
      <c r="C80" s="508" t="s">
        <v>554</v>
      </c>
      <c r="D80" s="508" t="s">
        <v>1578</v>
      </c>
      <c r="E80" s="508" t="s">
        <v>1588</v>
      </c>
      <c r="F80" s="508" t="s">
        <v>1643</v>
      </c>
      <c r="G80" s="508" t="s">
        <v>1645</v>
      </c>
      <c r="H80" s="512"/>
      <c r="I80" s="512"/>
      <c r="J80" s="508"/>
      <c r="K80" s="508"/>
      <c r="L80" s="512">
        <v>24</v>
      </c>
      <c r="M80" s="512">
        <v>5664</v>
      </c>
      <c r="N80" s="508">
        <v>1</v>
      </c>
      <c r="O80" s="508">
        <v>236</v>
      </c>
      <c r="P80" s="512">
        <v>87</v>
      </c>
      <c r="Q80" s="512">
        <v>19575</v>
      </c>
      <c r="R80" s="534">
        <v>3.4560381355932202</v>
      </c>
      <c r="S80" s="513">
        <v>225</v>
      </c>
    </row>
    <row r="81" spans="1:19" ht="14.4" customHeight="1" x14ac:dyDescent="0.3">
      <c r="A81" s="507" t="s">
        <v>1603</v>
      </c>
      <c r="B81" s="508" t="s">
        <v>1604</v>
      </c>
      <c r="C81" s="508" t="s">
        <v>554</v>
      </c>
      <c r="D81" s="508" t="s">
        <v>1578</v>
      </c>
      <c r="E81" s="508" t="s">
        <v>1588</v>
      </c>
      <c r="F81" s="508" t="s">
        <v>1649</v>
      </c>
      <c r="G81" s="508" t="s">
        <v>1650</v>
      </c>
      <c r="H81" s="512"/>
      <c r="I81" s="512"/>
      <c r="J81" s="508"/>
      <c r="K81" s="508"/>
      <c r="L81" s="512"/>
      <c r="M81" s="512"/>
      <c r="N81" s="508"/>
      <c r="O81" s="508"/>
      <c r="P81" s="512">
        <v>141</v>
      </c>
      <c r="Q81" s="512">
        <v>67680</v>
      </c>
      <c r="R81" s="534"/>
      <c r="S81" s="513">
        <v>480</v>
      </c>
    </row>
    <row r="82" spans="1:19" ht="14.4" customHeight="1" x14ac:dyDescent="0.3">
      <c r="A82" s="507" t="s">
        <v>1603</v>
      </c>
      <c r="B82" s="508" t="s">
        <v>1604</v>
      </c>
      <c r="C82" s="508" t="s">
        <v>554</v>
      </c>
      <c r="D82" s="508" t="s">
        <v>1578</v>
      </c>
      <c r="E82" s="508" t="s">
        <v>1588</v>
      </c>
      <c r="F82" s="508" t="s">
        <v>1649</v>
      </c>
      <c r="G82" s="508" t="s">
        <v>1651</v>
      </c>
      <c r="H82" s="512"/>
      <c r="I82" s="512"/>
      <c r="J82" s="508"/>
      <c r="K82" s="508"/>
      <c r="L82" s="512">
        <v>24</v>
      </c>
      <c r="M82" s="512">
        <v>6840</v>
      </c>
      <c r="N82" s="508">
        <v>1</v>
      </c>
      <c r="O82" s="508">
        <v>285</v>
      </c>
      <c r="P82" s="512">
        <v>88</v>
      </c>
      <c r="Q82" s="512">
        <v>42240</v>
      </c>
      <c r="R82" s="534">
        <v>6.1754385964912277</v>
      </c>
      <c r="S82" s="513">
        <v>480</v>
      </c>
    </row>
    <row r="83" spans="1:19" ht="14.4" customHeight="1" thickBot="1" x14ac:dyDescent="0.35">
      <c r="A83" s="514" t="s">
        <v>1603</v>
      </c>
      <c r="B83" s="515" t="s">
        <v>1604</v>
      </c>
      <c r="C83" s="515" t="s">
        <v>554</v>
      </c>
      <c r="D83" s="515" t="s">
        <v>1578</v>
      </c>
      <c r="E83" s="515" t="s">
        <v>1588</v>
      </c>
      <c r="F83" s="515" t="s">
        <v>1660</v>
      </c>
      <c r="G83" s="515" t="s">
        <v>1661</v>
      </c>
      <c r="H83" s="519"/>
      <c r="I83" s="519"/>
      <c r="J83" s="515"/>
      <c r="K83" s="515"/>
      <c r="L83" s="519"/>
      <c r="M83" s="519"/>
      <c r="N83" s="515"/>
      <c r="O83" s="515"/>
      <c r="P83" s="519">
        <v>428</v>
      </c>
      <c r="Q83" s="519">
        <v>25252</v>
      </c>
      <c r="R83" s="527"/>
      <c r="S83" s="520">
        <v>59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271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15302070</v>
      </c>
      <c r="C3" s="222">
        <f t="shared" ref="C3:R3" si="0">SUBTOTAL(9,C6:C1048576)</f>
        <v>25.764836213400869</v>
      </c>
      <c r="D3" s="222">
        <f t="shared" si="0"/>
        <v>14315364</v>
      </c>
      <c r="E3" s="222">
        <f t="shared" si="0"/>
        <v>25</v>
      </c>
      <c r="F3" s="222">
        <f t="shared" si="0"/>
        <v>16557153</v>
      </c>
      <c r="G3" s="225">
        <f>IF(D3&lt;&gt;0,F3/D3,"")</f>
        <v>1.1566002093973999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3"/>
      <c r="B5" s="604">
        <v>2015</v>
      </c>
      <c r="C5" s="605"/>
      <c r="D5" s="605">
        <v>2016</v>
      </c>
      <c r="E5" s="605"/>
      <c r="F5" s="605">
        <v>2017</v>
      </c>
      <c r="G5" s="643" t="s">
        <v>2</v>
      </c>
      <c r="H5" s="604">
        <v>2015</v>
      </c>
      <c r="I5" s="605"/>
      <c r="J5" s="605">
        <v>2016</v>
      </c>
      <c r="K5" s="605"/>
      <c r="L5" s="605">
        <v>2017</v>
      </c>
      <c r="M5" s="643" t="s">
        <v>2</v>
      </c>
      <c r="N5" s="604">
        <v>2015</v>
      </c>
      <c r="O5" s="605"/>
      <c r="P5" s="605">
        <v>2016</v>
      </c>
      <c r="Q5" s="605"/>
      <c r="R5" s="605">
        <v>2017</v>
      </c>
      <c r="S5" s="643" t="s">
        <v>2</v>
      </c>
    </row>
    <row r="6" spans="1:19" ht="14.4" customHeight="1" x14ac:dyDescent="0.3">
      <c r="A6" s="598" t="s">
        <v>1674</v>
      </c>
      <c r="B6" s="625">
        <v>785074</v>
      </c>
      <c r="C6" s="584">
        <v>1.1764898052156294</v>
      </c>
      <c r="D6" s="625">
        <v>667302</v>
      </c>
      <c r="E6" s="584">
        <v>1</v>
      </c>
      <c r="F6" s="625">
        <v>833281</v>
      </c>
      <c r="G6" s="589">
        <v>1.2487314589196497</v>
      </c>
      <c r="H6" s="625"/>
      <c r="I6" s="584"/>
      <c r="J6" s="625"/>
      <c r="K6" s="584"/>
      <c r="L6" s="625"/>
      <c r="M6" s="589"/>
      <c r="N6" s="625"/>
      <c r="O6" s="584"/>
      <c r="P6" s="625"/>
      <c r="Q6" s="584"/>
      <c r="R6" s="625"/>
      <c r="S6" s="122"/>
    </row>
    <row r="7" spans="1:19" ht="14.4" customHeight="1" x14ac:dyDescent="0.3">
      <c r="A7" s="539" t="s">
        <v>1675</v>
      </c>
      <c r="B7" s="627">
        <v>1172099</v>
      </c>
      <c r="C7" s="508">
        <v>1.1245820352639906</v>
      </c>
      <c r="D7" s="627">
        <v>1042253</v>
      </c>
      <c r="E7" s="508">
        <v>1</v>
      </c>
      <c r="F7" s="627">
        <v>1179800</v>
      </c>
      <c r="G7" s="534">
        <v>1.1319708362556884</v>
      </c>
      <c r="H7" s="627"/>
      <c r="I7" s="508"/>
      <c r="J7" s="627"/>
      <c r="K7" s="508"/>
      <c r="L7" s="627"/>
      <c r="M7" s="534"/>
      <c r="N7" s="627"/>
      <c r="O7" s="508"/>
      <c r="P7" s="627"/>
      <c r="Q7" s="508"/>
      <c r="R7" s="627"/>
      <c r="S7" s="571"/>
    </row>
    <row r="8" spans="1:19" ht="14.4" customHeight="1" x14ac:dyDescent="0.3">
      <c r="A8" s="539" t="s">
        <v>1676</v>
      </c>
      <c r="B8" s="627">
        <v>577620</v>
      </c>
      <c r="C8" s="508">
        <v>0.950634859244752</v>
      </c>
      <c r="D8" s="627">
        <v>607615</v>
      </c>
      <c r="E8" s="508">
        <v>1</v>
      </c>
      <c r="F8" s="627">
        <v>660812</v>
      </c>
      <c r="G8" s="534">
        <v>1.0875505048427048</v>
      </c>
      <c r="H8" s="627"/>
      <c r="I8" s="508"/>
      <c r="J8" s="627"/>
      <c r="K8" s="508"/>
      <c r="L8" s="627"/>
      <c r="M8" s="534"/>
      <c r="N8" s="627"/>
      <c r="O8" s="508"/>
      <c r="P8" s="627"/>
      <c r="Q8" s="508"/>
      <c r="R8" s="627"/>
      <c r="S8" s="571"/>
    </row>
    <row r="9" spans="1:19" ht="14.4" customHeight="1" x14ac:dyDescent="0.3">
      <c r="A9" s="539" t="s">
        <v>1677</v>
      </c>
      <c r="B9" s="627">
        <v>1060117</v>
      </c>
      <c r="C9" s="508">
        <v>0.83044498321667914</v>
      </c>
      <c r="D9" s="627">
        <v>1276565</v>
      </c>
      <c r="E9" s="508">
        <v>1</v>
      </c>
      <c r="F9" s="627">
        <v>1531513</v>
      </c>
      <c r="G9" s="534">
        <v>1.1997140764473411</v>
      </c>
      <c r="H9" s="627"/>
      <c r="I9" s="508"/>
      <c r="J9" s="627"/>
      <c r="K9" s="508"/>
      <c r="L9" s="627"/>
      <c r="M9" s="534"/>
      <c r="N9" s="627"/>
      <c r="O9" s="508"/>
      <c r="P9" s="627"/>
      <c r="Q9" s="508"/>
      <c r="R9" s="627"/>
      <c r="S9" s="571"/>
    </row>
    <row r="10" spans="1:19" ht="14.4" customHeight="1" x14ac:dyDescent="0.3">
      <c r="A10" s="539" t="s">
        <v>1678</v>
      </c>
      <c r="B10" s="627">
        <v>586696</v>
      </c>
      <c r="C10" s="508">
        <v>1.0014936303068684</v>
      </c>
      <c r="D10" s="627">
        <v>585821</v>
      </c>
      <c r="E10" s="508">
        <v>1</v>
      </c>
      <c r="F10" s="627">
        <v>602662</v>
      </c>
      <c r="G10" s="534">
        <v>1.0287476891405396</v>
      </c>
      <c r="H10" s="627"/>
      <c r="I10" s="508"/>
      <c r="J10" s="627"/>
      <c r="K10" s="508"/>
      <c r="L10" s="627"/>
      <c r="M10" s="534"/>
      <c r="N10" s="627"/>
      <c r="O10" s="508"/>
      <c r="P10" s="627"/>
      <c r="Q10" s="508"/>
      <c r="R10" s="627"/>
      <c r="S10" s="571"/>
    </row>
    <row r="11" spans="1:19" ht="14.4" customHeight="1" x14ac:dyDescent="0.3">
      <c r="A11" s="539" t="s">
        <v>1679</v>
      </c>
      <c r="B11" s="627">
        <v>867364</v>
      </c>
      <c r="C11" s="508">
        <v>1.2803554558337269</v>
      </c>
      <c r="D11" s="627">
        <v>677440</v>
      </c>
      <c r="E11" s="508">
        <v>1</v>
      </c>
      <c r="F11" s="627">
        <v>722610</v>
      </c>
      <c r="G11" s="534">
        <v>1.0666774917335853</v>
      </c>
      <c r="H11" s="627"/>
      <c r="I11" s="508"/>
      <c r="J11" s="627"/>
      <c r="K11" s="508"/>
      <c r="L11" s="627"/>
      <c r="M11" s="534"/>
      <c r="N11" s="627"/>
      <c r="O11" s="508"/>
      <c r="P11" s="627"/>
      <c r="Q11" s="508"/>
      <c r="R11" s="627"/>
      <c r="S11" s="571"/>
    </row>
    <row r="12" spans="1:19" ht="14.4" customHeight="1" x14ac:dyDescent="0.3">
      <c r="A12" s="539" t="s">
        <v>1680</v>
      </c>
      <c r="B12" s="627">
        <v>740994</v>
      </c>
      <c r="C12" s="508">
        <v>1.2513408538232911</v>
      </c>
      <c r="D12" s="627">
        <v>592160</v>
      </c>
      <c r="E12" s="508">
        <v>1</v>
      </c>
      <c r="F12" s="627">
        <v>558534</v>
      </c>
      <c r="G12" s="534">
        <v>0.94321467171034856</v>
      </c>
      <c r="H12" s="627"/>
      <c r="I12" s="508"/>
      <c r="J12" s="627"/>
      <c r="K12" s="508"/>
      <c r="L12" s="627"/>
      <c r="M12" s="534"/>
      <c r="N12" s="627"/>
      <c r="O12" s="508"/>
      <c r="P12" s="627"/>
      <c r="Q12" s="508"/>
      <c r="R12" s="627"/>
      <c r="S12" s="571"/>
    </row>
    <row r="13" spans="1:19" ht="14.4" customHeight="1" x14ac:dyDescent="0.3">
      <c r="A13" s="539" t="s">
        <v>1681</v>
      </c>
      <c r="B13" s="627">
        <v>527421</v>
      </c>
      <c r="C13" s="508">
        <v>1.1084790860140477</v>
      </c>
      <c r="D13" s="627">
        <v>475806</v>
      </c>
      <c r="E13" s="508">
        <v>1</v>
      </c>
      <c r="F13" s="627">
        <v>626417</v>
      </c>
      <c r="G13" s="534">
        <v>1.3165386733248425</v>
      </c>
      <c r="H13" s="627"/>
      <c r="I13" s="508"/>
      <c r="J13" s="627"/>
      <c r="K13" s="508"/>
      <c r="L13" s="627"/>
      <c r="M13" s="534"/>
      <c r="N13" s="627"/>
      <c r="O13" s="508"/>
      <c r="P13" s="627"/>
      <c r="Q13" s="508"/>
      <c r="R13" s="627"/>
      <c r="S13" s="571"/>
    </row>
    <row r="14" spans="1:19" ht="14.4" customHeight="1" x14ac:dyDescent="0.3">
      <c r="A14" s="539" t="s">
        <v>1682</v>
      </c>
      <c r="B14" s="627">
        <v>1411755</v>
      </c>
      <c r="C14" s="508">
        <v>0.99546603581338122</v>
      </c>
      <c r="D14" s="627">
        <v>1418185</v>
      </c>
      <c r="E14" s="508">
        <v>1</v>
      </c>
      <c r="F14" s="627">
        <v>1259675</v>
      </c>
      <c r="G14" s="534">
        <v>0.88823037897030355</v>
      </c>
      <c r="H14" s="627"/>
      <c r="I14" s="508"/>
      <c r="J14" s="627"/>
      <c r="K14" s="508"/>
      <c r="L14" s="627"/>
      <c r="M14" s="534"/>
      <c r="N14" s="627"/>
      <c r="O14" s="508"/>
      <c r="P14" s="627"/>
      <c r="Q14" s="508"/>
      <c r="R14" s="627"/>
      <c r="S14" s="571"/>
    </row>
    <row r="15" spans="1:19" ht="14.4" customHeight="1" x14ac:dyDescent="0.3">
      <c r="A15" s="539" t="s">
        <v>1683</v>
      </c>
      <c r="B15" s="627">
        <v>293437</v>
      </c>
      <c r="C15" s="508">
        <v>1.4514010139730431</v>
      </c>
      <c r="D15" s="627">
        <v>202175</v>
      </c>
      <c r="E15" s="508">
        <v>1</v>
      </c>
      <c r="F15" s="627">
        <v>390718</v>
      </c>
      <c r="G15" s="534">
        <v>1.9325732657351304</v>
      </c>
      <c r="H15" s="627"/>
      <c r="I15" s="508"/>
      <c r="J15" s="627"/>
      <c r="K15" s="508"/>
      <c r="L15" s="627"/>
      <c r="M15" s="534"/>
      <c r="N15" s="627"/>
      <c r="O15" s="508"/>
      <c r="P15" s="627"/>
      <c r="Q15" s="508"/>
      <c r="R15" s="627"/>
      <c r="S15" s="571"/>
    </row>
    <row r="16" spans="1:19" ht="14.4" customHeight="1" x14ac:dyDescent="0.3">
      <c r="A16" s="539" t="s">
        <v>1684</v>
      </c>
      <c r="B16" s="627">
        <v>1140906</v>
      </c>
      <c r="C16" s="508">
        <v>1.1019424180405057</v>
      </c>
      <c r="D16" s="627">
        <v>1035359</v>
      </c>
      <c r="E16" s="508">
        <v>1</v>
      </c>
      <c r="F16" s="627">
        <v>1106605</v>
      </c>
      <c r="G16" s="534">
        <v>1.0688128465585367</v>
      </c>
      <c r="H16" s="627"/>
      <c r="I16" s="508"/>
      <c r="J16" s="627"/>
      <c r="K16" s="508"/>
      <c r="L16" s="627"/>
      <c r="M16" s="534"/>
      <c r="N16" s="627"/>
      <c r="O16" s="508"/>
      <c r="P16" s="627"/>
      <c r="Q16" s="508"/>
      <c r="R16" s="627"/>
      <c r="S16" s="571"/>
    </row>
    <row r="17" spans="1:19" ht="14.4" customHeight="1" x14ac:dyDescent="0.3">
      <c r="A17" s="539" t="s">
        <v>1685</v>
      </c>
      <c r="B17" s="627">
        <v>607282</v>
      </c>
      <c r="C17" s="508">
        <v>1.5935563101242238</v>
      </c>
      <c r="D17" s="627">
        <v>381086</v>
      </c>
      <c r="E17" s="508">
        <v>1</v>
      </c>
      <c r="F17" s="627">
        <v>713260</v>
      </c>
      <c r="G17" s="534">
        <v>1.8716510184052944</v>
      </c>
      <c r="H17" s="627"/>
      <c r="I17" s="508"/>
      <c r="J17" s="627"/>
      <c r="K17" s="508"/>
      <c r="L17" s="627"/>
      <c r="M17" s="534"/>
      <c r="N17" s="627"/>
      <c r="O17" s="508"/>
      <c r="P17" s="627"/>
      <c r="Q17" s="508"/>
      <c r="R17" s="627"/>
      <c r="S17" s="571"/>
    </row>
    <row r="18" spans="1:19" ht="14.4" customHeight="1" x14ac:dyDescent="0.3">
      <c r="A18" s="539" t="s">
        <v>1686</v>
      </c>
      <c r="B18" s="627">
        <v>65618</v>
      </c>
      <c r="C18" s="508">
        <v>1.1384305765193705</v>
      </c>
      <c r="D18" s="627">
        <v>57639</v>
      </c>
      <c r="E18" s="508">
        <v>1</v>
      </c>
      <c r="F18" s="627">
        <v>54884</v>
      </c>
      <c r="G18" s="534">
        <v>0.95220250177830978</v>
      </c>
      <c r="H18" s="627"/>
      <c r="I18" s="508"/>
      <c r="J18" s="627"/>
      <c r="K18" s="508"/>
      <c r="L18" s="627"/>
      <c r="M18" s="534"/>
      <c r="N18" s="627"/>
      <c r="O18" s="508"/>
      <c r="P18" s="627"/>
      <c r="Q18" s="508"/>
      <c r="R18" s="627"/>
      <c r="S18" s="571"/>
    </row>
    <row r="19" spans="1:19" ht="14.4" customHeight="1" x14ac:dyDescent="0.3">
      <c r="A19" s="539" t="s">
        <v>1687</v>
      </c>
      <c r="B19" s="627">
        <v>564</v>
      </c>
      <c r="C19" s="508">
        <v>8.7023607467983335E-2</v>
      </c>
      <c r="D19" s="627">
        <v>6481</v>
      </c>
      <c r="E19" s="508">
        <v>1</v>
      </c>
      <c r="F19" s="627">
        <v>163</v>
      </c>
      <c r="G19" s="534">
        <v>2.5150439746952632E-2</v>
      </c>
      <c r="H19" s="627"/>
      <c r="I19" s="508"/>
      <c r="J19" s="627"/>
      <c r="K19" s="508"/>
      <c r="L19" s="627"/>
      <c r="M19" s="534"/>
      <c r="N19" s="627"/>
      <c r="O19" s="508"/>
      <c r="P19" s="627"/>
      <c r="Q19" s="508"/>
      <c r="R19" s="627"/>
      <c r="S19" s="571"/>
    </row>
    <row r="20" spans="1:19" ht="14.4" customHeight="1" x14ac:dyDescent="0.3">
      <c r="A20" s="539" t="s">
        <v>1688</v>
      </c>
      <c r="B20" s="627">
        <v>216374</v>
      </c>
      <c r="C20" s="508">
        <v>1.2387162518033388</v>
      </c>
      <c r="D20" s="627">
        <v>174676</v>
      </c>
      <c r="E20" s="508">
        <v>1</v>
      </c>
      <c r="F20" s="627">
        <v>309664</v>
      </c>
      <c r="G20" s="534">
        <v>1.7727907669055851</v>
      </c>
      <c r="H20" s="627"/>
      <c r="I20" s="508"/>
      <c r="J20" s="627"/>
      <c r="K20" s="508"/>
      <c r="L20" s="627"/>
      <c r="M20" s="534"/>
      <c r="N20" s="627"/>
      <c r="O20" s="508"/>
      <c r="P20" s="627"/>
      <c r="Q20" s="508"/>
      <c r="R20" s="627"/>
      <c r="S20" s="571"/>
    </row>
    <row r="21" spans="1:19" ht="14.4" customHeight="1" x14ac:dyDescent="0.3">
      <c r="A21" s="539" t="s">
        <v>1689</v>
      </c>
      <c r="B21" s="627">
        <v>68060</v>
      </c>
      <c r="C21" s="508">
        <v>1.5564398097328942</v>
      </c>
      <c r="D21" s="627">
        <v>43728</v>
      </c>
      <c r="E21" s="508">
        <v>1</v>
      </c>
      <c r="F21" s="627">
        <v>73986</v>
      </c>
      <c r="G21" s="534">
        <v>1.6919593852908892</v>
      </c>
      <c r="H21" s="627"/>
      <c r="I21" s="508"/>
      <c r="J21" s="627"/>
      <c r="K21" s="508"/>
      <c r="L21" s="627"/>
      <c r="M21" s="534"/>
      <c r="N21" s="627"/>
      <c r="O21" s="508"/>
      <c r="P21" s="627"/>
      <c r="Q21" s="508"/>
      <c r="R21" s="627"/>
      <c r="S21" s="571"/>
    </row>
    <row r="22" spans="1:19" ht="14.4" customHeight="1" x14ac:dyDescent="0.3">
      <c r="A22" s="539" t="s">
        <v>1690</v>
      </c>
      <c r="B22" s="627"/>
      <c r="C22" s="508"/>
      <c r="D22" s="627">
        <v>1347</v>
      </c>
      <c r="E22" s="508">
        <v>1</v>
      </c>
      <c r="F22" s="627">
        <v>4963</v>
      </c>
      <c r="G22" s="534">
        <v>3.6844840386043058</v>
      </c>
      <c r="H22" s="627"/>
      <c r="I22" s="508"/>
      <c r="J22" s="627"/>
      <c r="K22" s="508"/>
      <c r="L22" s="627"/>
      <c r="M22" s="534"/>
      <c r="N22" s="627"/>
      <c r="O22" s="508"/>
      <c r="P22" s="627"/>
      <c r="Q22" s="508"/>
      <c r="R22" s="627"/>
      <c r="S22" s="571"/>
    </row>
    <row r="23" spans="1:19" ht="14.4" customHeight="1" x14ac:dyDescent="0.3">
      <c r="A23" s="539" t="s">
        <v>1691</v>
      </c>
      <c r="B23" s="627">
        <v>9882</v>
      </c>
      <c r="C23" s="508">
        <v>1.1400553760959853</v>
      </c>
      <c r="D23" s="627">
        <v>8668</v>
      </c>
      <c r="E23" s="508">
        <v>1</v>
      </c>
      <c r="F23" s="627">
        <v>19582</v>
      </c>
      <c r="G23" s="534">
        <v>2.2591139824642363</v>
      </c>
      <c r="H23" s="627"/>
      <c r="I23" s="508"/>
      <c r="J23" s="627"/>
      <c r="K23" s="508"/>
      <c r="L23" s="627"/>
      <c r="M23" s="534"/>
      <c r="N23" s="627"/>
      <c r="O23" s="508"/>
      <c r="P23" s="627"/>
      <c r="Q23" s="508"/>
      <c r="R23" s="627"/>
      <c r="S23" s="571"/>
    </row>
    <row r="24" spans="1:19" ht="14.4" customHeight="1" x14ac:dyDescent="0.3">
      <c r="A24" s="539" t="s">
        <v>1692</v>
      </c>
      <c r="B24" s="627">
        <v>383967</v>
      </c>
      <c r="C24" s="508">
        <v>0.85347052272893975</v>
      </c>
      <c r="D24" s="627">
        <v>449889</v>
      </c>
      <c r="E24" s="508">
        <v>1</v>
      </c>
      <c r="F24" s="627">
        <v>464515</v>
      </c>
      <c r="G24" s="534">
        <v>1.0325102414151046</v>
      </c>
      <c r="H24" s="627"/>
      <c r="I24" s="508"/>
      <c r="J24" s="627"/>
      <c r="K24" s="508"/>
      <c r="L24" s="627"/>
      <c r="M24" s="534"/>
      <c r="N24" s="627"/>
      <c r="O24" s="508"/>
      <c r="P24" s="627"/>
      <c r="Q24" s="508"/>
      <c r="R24" s="627"/>
      <c r="S24" s="571"/>
    </row>
    <row r="25" spans="1:19" ht="14.4" customHeight="1" x14ac:dyDescent="0.3">
      <c r="A25" s="539" t="s">
        <v>1693</v>
      </c>
      <c r="B25" s="627">
        <v>31200</v>
      </c>
      <c r="C25" s="508">
        <v>1.0100029134699426</v>
      </c>
      <c r="D25" s="627">
        <v>30891</v>
      </c>
      <c r="E25" s="508">
        <v>1</v>
      </c>
      <c r="F25" s="627">
        <v>76418</v>
      </c>
      <c r="G25" s="534">
        <v>2.4737949564598103</v>
      </c>
      <c r="H25" s="627"/>
      <c r="I25" s="508"/>
      <c r="J25" s="627"/>
      <c r="K25" s="508"/>
      <c r="L25" s="627"/>
      <c r="M25" s="534"/>
      <c r="N25" s="627"/>
      <c r="O25" s="508"/>
      <c r="P25" s="627"/>
      <c r="Q25" s="508"/>
      <c r="R25" s="627"/>
      <c r="S25" s="571"/>
    </row>
    <row r="26" spans="1:19" ht="14.4" customHeight="1" x14ac:dyDescent="0.3">
      <c r="A26" s="539" t="s">
        <v>1694</v>
      </c>
      <c r="B26" s="627">
        <v>1131</v>
      </c>
      <c r="C26" s="508"/>
      <c r="D26" s="627"/>
      <c r="E26" s="508"/>
      <c r="F26" s="627">
        <v>3652</v>
      </c>
      <c r="G26" s="534"/>
      <c r="H26" s="627"/>
      <c r="I26" s="508"/>
      <c r="J26" s="627"/>
      <c r="K26" s="508"/>
      <c r="L26" s="627"/>
      <c r="M26" s="534"/>
      <c r="N26" s="627"/>
      <c r="O26" s="508"/>
      <c r="P26" s="627"/>
      <c r="Q26" s="508"/>
      <c r="R26" s="627"/>
      <c r="S26" s="571"/>
    </row>
    <row r="27" spans="1:19" ht="14.4" customHeight="1" x14ac:dyDescent="0.3">
      <c r="A27" s="539" t="s">
        <v>1695</v>
      </c>
      <c r="B27" s="627">
        <v>62841</v>
      </c>
      <c r="C27" s="508">
        <v>0.63199340259270065</v>
      </c>
      <c r="D27" s="627">
        <v>99433</v>
      </c>
      <c r="E27" s="508">
        <v>1</v>
      </c>
      <c r="F27" s="627">
        <v>56543</v>
      </c>
      <c r="G27" s="534">
        <v>0.56865426970925148</v>
      </c>
      <c r="H27" s="627"/>
      <c r="I27" s="508"/>
      <c r="J27" s="627"/>
      <c r="K27" s="508"/>
      <c r="L27" s="627"/>
      <c r="M27" s="534"/>
      <c r="N27" s="627"/>
      <c r="O27" s="508"/>
      <c r="P27" s="627"/>
      <c r="Q27" s="508"/>
      <c r="R27" s="627"/>
      <c r="S27" s="571"/>
    </row>
    <row r="28" spans="1:19" ht="14.4" customHeight="1" x14ac:dyDescent="0.3">
      <c r="A28" s="539" t="s">
        <v>1696</v>
      </c>
      <c r="B28" s="627">
        <v>605124</v>
      </c>
      <c r="C28" s="508">
        <v>1.2617474853625581</v>
      </c>
      <c r="D28" s="627">
        <v>479592</v>
      </c>
      <c r="E28" s="508">
        <v>1</v>
      </c>
      <c r="F28" s="627">
        <v>608096</v>
      </c>
      <c r="G28" s="534">
        <v>1.2679444194231764</v>
      </c>
      <c r="H28" s="627"/>
      <c r="I28" s="508"/>
      <c r="J28" s="627"/>
      <c r="K28" s="508"/>
      <c r="L28" s="627"/>
      <c r="M28" s="534"/>
      <c r="N28" s="627"/>
      <c r="O28" s="508"/>
      <c r="P28" s="627"/>
      <c r="Q28" s="508"/>
      <c r="R28" s="627"/>
      <c r="S28" s="571"/>
    </row>
    <row r="29" spans="1:19" ht="14.4" customHeight="1" x14ac:dyDescent="0.3">
      <c r="A29" s="539" t="s">
        <v>1697</v>
      </c>
      <c r="B29" s="627">
        <v>2246411</v>
      </c>
      <c r="C29" s="508">
        <v>1.0886358680113011</v>
      </c>
      <c r="D29" s="627">
        <v>2063510</v>
      </c>
      <c r="E29" s="508">
        <v>1</v>
      </c>
      <c r="F29" s="627">
        <v>2442025</v>
      </c>
      <c r="G29" s="534">
        <v>1.183432597855111</v>
      </c>
      <c r="H29" s="627"/>
      <c r="I29" s="508"/>
      <c r="J29" s="627"/>
      <c r="K29" s="508"/>
      <c r="L29" s="627"/>
      <c r="M29" s="534"/>
      <c r="N29" s="627"/>
      <c r="O29" s="508"/>
      <c r="P29" s="627"/>
      <c r="Q29" s="508"/>
      <c r="R29" s="627"/>
      <c r="S29" s="571"/>
    </row>
    <row r="30" spans="1:19" ht="14.4" customHeight="1" x14ac:dyDescent="0.3">
      <c r="A30" s="539" t="s">
        <v>1698</v>
      </c>
      <c r="B30" s="627">
        <v>1066319</v>
      </c>
      <c r="C30" s="508">
        <v>0.97328733051292227</v>
      </c>
      <c r="D30" s="627">
        <v>1095585</v>
      </c>
      <c r="E30" s="508">
        <v>1</v>
      </c>
      <c r="F30" s="627">
        <v>1346753</v>
      </c>
      <c r="G30" s="534">
        <v>1.2292546904165356</v>
      </c>
      <c r="H30" s="627"/>
      <c r="I30" s="508"/>
      <c r="J30" s="627"/>
      <c r="K30" s="508"/>
      <c r="L30" s="627"/>
      <c r="M30" s="534"/>
      <c r="N30" s="627"/>
      <c r="O30" s="508"/>
      <c r="P30" s="627"/>
      <c r="Q30" s="508"/>
      <c r="R30" s="627"/>
      <c r="S30" s="571"/>
    </row>
    <row r="31" spans="1:19" ht="14.4" customHeight="1" thickBot="1" x14ac:dyDescent="0.35">
      <c r="A31" s="631" t="s">
        <v>1699</v>
      </c>
      <c r="B31" s="629">
        <v>773814</v>
      </c>
      <c r="C31" s="515">
        <v>0.9188465822327877</v>
      </c>
      <c r="D31" s="629">
        <v>842158</v>
      </c>
      <c r="E31" s="515">
        <v>1</v>
      </c>
      <c r="F31" s="629">
        <v>910022</v>
      </c>
      <c r="G31" s="527">
        <v>1.0805834534612271</v>
      </c>
      <c r="H31" s="629"/>
      <c r="I31" s="515"/>
      <c r="J31" s="629"/>
      <c r="K31" s="515"/>
      <c r="L31" s="629"/>
      <c r="M31" s="527"/>
      <c r="N31" s="629"/>
      <c r="O31" s="515"/>
      <c r="P31" s="629"/>
      <c r="Q31" s="515"/>
      <c r="R31" s="629"/>
      <c r="S31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8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1728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271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94085</v>
      </c>
      <c r="G3" s="103">
        <f t="shared" si="0"/>
        <v>15302070</v>
      </c>
      <c r="H3" s="103"/>
      <c r="I3" s="103"/>
      <c r="J3" s="103">
        <f t="shared" si="0"/>
        <v>85940</v>
      </c>
      <c r="K3" s="103">
        <f t="shared" si="0"/>
        <v>14315364</v>
      </c>
      <c r="L3" s="103"/>
      <c r="M3" s="103"/>
      <c r="N3" s="103">
        <f t="shared" si="0"/>
        <v>101842</v>
      </c>
      <c r="O3" s="103">
        <f t="shared" si="0"/>
        <v>16557153</v>
      </c>
      <c r="P3" s="75">
        <f>IF(K3=0,0,O3/K3)</f>
        <v>1.1566002093973999</v>
      </c>
      <c r="Q3" s="104">
        <f>IF(N3=0,0,O3/N3)</f>
        <v>162.57686416213349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2016</v>
      </c>
      <c r="K4" s="456"/>
      <c r="L4" s="105"/>
      <c r="M4" s="105"/>
      <c r="N4" s="455">
        <v>2017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4"/>
      <c r="B5" s="632"/>
      <c r="C5" s="634"/>
      <c r="D5" s="644"/>
      <c r="E5" s="636"/>
      <c r="F5" s="645" t="s">
        <v>71</v>
      </c>
      <c r="G5" s="646" t="s">
        <v>14</v>
      </c>
      <c r="H5" s="647"/>
      <c r="I5" s="647"/>
      <c r="J5" s="645" t="s">
        <v>71</v>
      </c>
      <c r="K5" s="646" t="s">
        <v>14</v>
      </c>
      <c r="L5" s="647"/>
      <c r="M5" s="647"/>
      <c r="N5" s="645" t="s">
        <v>71</v>
      </c>
      <c r="O5" s="646" t="s">
        <v>14</v>
      </c>
      <c r="P5" s="648"/>
      <c r="Q5" s="641"/>
    </row>
    <row r="6" spans="1:17" ht="14.4" customHeight="1" x14ac:dyDescent="0.3">
      <c r="A6" s="583" t="s">
        <v>1700</v>
      </c>
      <c r="B6" s="584" t="s">
        <v>1604</v>
      </c>
      <c r="C6" s="584" t="s">
        <v>1588</v>
      </c>
      <c r="D6" s="584" t="s">
        <v>1608</v>
      </c>
      <c r="E6" s="584" t="s">
        <v>1609</v>
      </c>
      <c r="F6" s="116">
        <v>377</v>
      </c>
      <c r="G6" s="116">
        <v>77662</v>
      </c>
      <c r="H6" s="116">
        <v>1.2824611523027891</v>
      </c>
      <c r="I6" s="116">
        <v>206</v>
      </c>
      <c r="J6" s="116">
        <v>287</v>
      </c>
      <c r="K6" s="116">
        <v>60557</v>
      </c>
      <c r="L6" s="116">
        <v>1</v>
      </c>
      <c r="M6" s="116">
        <v>211</v>
      </c>
      <c r="N6" s="116">
        <v>207</v>
      </c>
      <c r="O6" s="116">
        <v>43677</v>
      </c>
      <c r="P6" s="589">
        <v>0.72125435540069682</v>
      </c>
      <c r="Q6" s="597">
        <v>211</v>
      </c>
    </row>
    <row r="7" spans="1:17" ht="14.4" customHeight="1" x14ac:dyDescent="0.3">
      <c r="A7" s="507" t="s">
        <v>1700</v>
      </c>
      <c r="B7" s="508" t="s">
        <v>1604</v>
      </c>
      <c r="C7" s="508" t="s">
        <v>1588</v>
      </c>
      <c r="D7" s="508" t="s">
        <v>1610</v>
      </c>
      <c r="E7" s="508" t="s">
        <v>1609</v>
      </c>
      <c r="F7" s="512">
        <v>3</v>
      </c>
      <c r="G7" s="512">
        <v>255</v>
      </c>
      <c r="H7" s="512">
        <v>2.9310344827586206</v>
      </c>
      <c r="I7" s="512">
        <v>85</v>
      </c>
      <c r="J7" s="512">
        <v>1</v>
      </c>
      <c r="K7" s="512">
        <v>87</v>
      </c>
      <c r="L7" s="512">
        <v>1</v>
      </c>
      <c r="M7" s="512">
        <v>87</v>
      </c>
      <c r="N7" s="512">
        <v>3</v>
      </c>
      <c r="O7" s="512">
        <v>261</v>
      </c>
      <c r="P7" s="534">
        <v>3</v>
      </c>
      <c r="Q7" s="513">
        <v>87</v>
      </c>
    </row>
    <row r="8" spans="1:17" ht="14.4" customHeight="1" x14ac:dyDescent="0.3">
      <c r="A8" s="507" t="s">
        <v>1700</v>
      </c>
      <c r="B8" s="508" t="s">
        <v>1604</v>
      </c>
      <c r="C8" s="508" t="s">
        <v>1588</v>
      </c>
      <c r="D8" s="508" t="s">
        <v>1611</v>
      </c>
      <c r="E8" s="508" t="s">
        <v>1612</v>
      </c>
      <c r="F8" s="512">
        <v>386</v>
      </c>
      <c r="G8" s="512">
        <v>113870</v>
      </c>
      <c r="H8" s="512">
        <v>1.8821176509479183</v>
      </c>
      <c r="I8" s="512">
        <v>295</v>
      </c>
      <c r="J8" s="512">
        <v>201</v>
      </c>
      <c r="K8" s="512">
        <v>60501</v>
      </c>
      <c r="L8" s="512">
        <v>1</v>
      </c>
      <c r="M8" s="512">
        <v>301</v>
      </c>
      <c r="N8" s="512">
        <v>639</v>
      </c>
      <c r="O8" s="512">
        <v>192339</v>
      </c>
      <c r="P8" s="534">
        <v>3.1791044776119404</v>
      </c>
      <c r="Q8" s="513">
        <v>301</v>
      </c>
    </row>
    <row r="9" spans="1:17" ht="14.4" customHeight="1" x14ac:dyDescent="0.3">
      <c r="A9" s="507" t="s">
        <v>1700</v>
      </c>
      <c r="B9" s="508" t="s">
        <v>1604</v>
      </c>
      <c r="C9" s="508" t="s">
        <v>1588</v>
      </c>
      <c r="D9" s="508" t="s">
        <v>1613</v>
      </c>
      <c r="E9" s="508" t="s">
        <v>1614</v>
      </c>
      <c r="F9" s="512">
        <v>6</v>
      </c>
      <c r="G9" s="512">
        <v>570</v>
      </c>
      <c r="H9" s="512">
        <v>1.4393939393939394</v>
      </c>
      <c r="I9" s="512">
        <v>95</v>
      </c>
      <c r="J9" s="512">
        <v>4</v>
      </c>
      <c r="K9" s="512">
        <v>396</v>
      </c>
      <c r="L9" s="512">
        <v>1</v>
      </c>
      <c r="M9" s="512">
        <v>99</v>
      </c>
      <c r="N9" s="512">
        <v>21</v>
      </c>
      <c r="O9" s="512">
        <v>2079</v>
      </c>
      <c r="P9" s="534">
        <v>5.25</v>
      </c>
      <c r="Q9" s="513">
        <v>99</v>
      </c>
    </row>
    <row r="10" spans="1:17" ht="14.4" customHeight="1" x14ac:dyDescent="0.3">
      <c r="A10" s="507" t="s">
        <v>1700</v>
      </c>
      <c r="B10" s="508" t="s">
        <v>1604</v>
      </c>
      <c r="C10" s="508" t="s">
        <v>1588</v>
      </c>
      <c r="D10" s="508" t="s">
        <v>1615</v>
      </c>
      <c r="E10" s="508" t="s">
        <v>1616</v>
      </c>
      <c r="F10" s="512"/>
      <c r="G10" s="512"/>
      <c r="H10" s="512"/>
      <c r="I10" s="512"/>
      <c r="J10" s="512"/>
      <c r="K10" s="512"/>
      <c r="L10" s="512"/>
      <c r="M10" s="512"/>
      <c r="N10" s="512">
        <v>1</v>
      </c>
      <c r="O10" s="512">
        <v>232</v>
      </c>
      <c r="P10" s="534"/>
      <c r="Q10" s="513">
        <v>232</v>
      </c>
    </row>
    <row r="11" spans="1:17" ht="14.4" customHeight="1" x14ac:dyDescent="0.3">
      <c r="A11" s="507" t="s">
        <v>1700</v>
      </c>
      <c r="B11" s="508" t="s">
        <v>1604</v>
      </c>
      <c r="C11" s="508" t="s">
        <v>1588</v>
      </c>
      <c r="D11" s="508" t="s">
        <v>1617</v>
      </c>
      <c r="E11" s="508" t="s">
        <v>1618</v>
      </c>
      <c r="F11" s="512">
        <v>196</v>
      </c>
      <c r="G11" s="512">
        <v>26460</v>
      </c>
      <c r="H11" s="512">
        <v>1.0439928980074966</v>
      </c>
      <c r="I11" s="512">
        <v>135</v>
      </c>
      <c r="J11" s="512">
        <v>185</v>
      </c>
      <c r="K11" s="512">
        <v>25345</v>
      </c>
      <c r="L11" s="512">
        <v>1</v>
      </c>
      <c r="M11" s="512">
        <v>137</v>
      </c>
      <c r="N11" s="512">
        <v>260</v>
      </c>
      <c r="O11" s="512">
        <v>35620</v>
      </c>
      <c r="P11" s="534">
        <v>1.4054054054054055</v>
      </c>
      <c r="Q11" s="513">
        <v>137</v>
      </c>
    </row>
    <row r="12" spans="1:17" ht="14.4" customHeight="1" x14ac:dyDescent="0.3">
      <c r="A12" s="507" t="s">
        <v>1700</v>
      </c>
      <c r="B12" s="508" t="s">
        <v>1604</v>
      </c>
      <c r="C12" s="508" t="s">
        <v>1588</v>
      </c>
      <c r="D12" s="508" t="s">
        <v>1619</v>
      </c>
      <c r="E12" s="508" t="s">
        <v>1618</v>
      </c>
      <c r="F12" s="512">
        <v>1</v>
      </c>
      <c r="G12" s="512">
        <v>178</v>
      </c>
      <c r="H12" s="512">
        <v>0.97267759562841527</v>
      </c>
      <c r="I12" s="512">
        <v>178</v>
      </c>
      <c r="J12" s="512">
        <v>1</v>
      </c>
      <c r="K12" s="512">
        <v>183</v>
      </c>
      <c r="L12" s="512">
        <v>1</v>
      </c>
      <c r="M12" s="512">
        <v>183</v>
      </c>
      <c r="N12" s="512">
        <v>3</v>
      </c>
      <c r="O12" s="512">
        <v>549</v>
      </c>
      <c r="P12" s="534">
        <v>3</v>
      </c>
      <c r="Q12" s="513">
        <v>183</v>
      </c>
    </row>
    <row r="13" spans="1:17" ht="14.4" customHeight="1" x14ac:dyDescent="0.3">
      <c r="A13" s="507" t="s">
        <v>1700</v>
      </c>
      <c r="B13" s="508" t="s">
        <v>1604</v>
      </c>
      <c r="C13" s="508" t="s">
        <v>1588</v>
      </c>
      <c r="D13" s="508" t="s">
        <v>1620</v>
      </c>
      <c r="E13" s="508" t="s">
        <v>1621</v>
      </c>
      <c r="F13" s="512">
        <v>2</v>
      </c>
      <c r="G13" s="512">
        <v>1240</v>
      </c>
      <c r="H13" s="512">
        <v>1.9405320813771518</v>
      </c>
      <c r="I13" s="512">
        <v>620</v>
      </c>
      <c r="J13" s="512">
        <v>1</v>
      </c>
      <c r="K13" s="512">
        <v>639</v>
      </c>
      <c r="L13" s="512">
        <v>1</v>
      </c>
      <c r="M13" s="512">
        <v>639</v>
      </c>
      <c r="N13" s="512">
        <v>3</v>
      </c>
      <c r="O13" s="512">
        <v>1917</v>
      </c>
      <c r="P13" s="534">
        <v>3</v>
      </c>
      <c r="Q13" s="513">
        <v>639</v>
      </c>
    </row>
    <row r="14" spans="1:17" ht="14.4" customHeight="1" x14ac:dyDescent="0.3">
      <c r="A14" s="507" t="s">
        <v>1700</v>
      </c>
      <c r="B14" s="508" t="s">
        <v>1604</v>
      </c>
      <c r="C14" s="508" t="s">
        <v>1588</v>
      </c>
      <c r="D14" s="508" t="s">
        <v>1622</v>
      </c>
      <c r="E14" s="508" t="s">
        <v>1623</v>
      </c>
      <c r="F14" s="512"/>
      <c r="G14" s="512"/>
      <c r="H14" s="512"/>
      <c r="I14" s="512"/>
      <c r="J14" s="512"/>
      <c r="K14" s="512"/>
      <c r="L14" s="512"/>
      <c r="M14" s="512"/>
      <c r="N14" s="512">
        <v>1</v>
      </c>
      <c r="O14" s="512">
        <v>608</v>
      </c>
      <c r="P14" s="534"/>
      <c r="Q14" s="513">
        <v>608</v>
      </c>
    </row>
    <row r="15" spans="1:17" ht="14.4" customHeight="1" x14ac:dyDescent="0.3">
      <c r="A15" s="507" t="s">
        <v>1700</v>
      </c>
      <c r="B15" s="508" t="s">
        <v>1604</v>
      </c>
      <c r="C15" s="508" t="s">
        <v>1588</v>
      </c>
      <c r="D15" s="508" t="s">
        <v>1624</v>
      </c>
      <c r="E15" s="508" t="s">
        <v>1625</v>
      </c>
      <c r="F15" s="512">
        <v>17</v>
      </c>
      <c r="G15" s="512">
        <v>2737</v>
      </c>
      <c r="H15" s="512">
        <v>1.7578676942838793</v>
      </c>
      <c r="I15" s="512">
        <v>161</v>
      </c>
      <c r="J15" s="512">
        <v>9</v>
      </c>
      <c r="K15" s="512">
        <v>1557</v>
      </c>
      <c r="L15" s="512">
        <v>1</v>
      </c>
      <c r="M15" s="512">
        <v>173</v>
      </c>
      <c r="N15" s="512">
        <v>28</v>
      </c>
      <c r="O15" s="512">
        <v>4844</v>
      </c>
      <c r="P15" s="534">
        <v>3.1111111111111112</v>
      </c>
      <c r="Q15" s="513">
        <v>173</v>
      </c>
    </row>
    <row r="16" spans="1:17" ht="14.4" customHeight="1" x14ac:dyDescent="0.3">
      <c r="A16" s="507" t="s">
        <v>1700</v>
      </c>
      <c r="B16" s="508" t="s">
        <v>1604</v>
      </c>
      <c r="C16" s="508" t="s">
        <v>1588</v>
      </c>
      <c r="D16" s="508" t="s">
        <v>1626</v>
      </c>
      <c r="E16" s="508" t="s">
        <v>1627</v>
      </c>
      <c r="F16" s="512">
        <v>173</v>
      </c>
      <c r="G16" s="512">
        <v>66259</v>
      </c>
      <c r="H16" s="512">
        <v>1.0920853111814346</v>
      </c>
      <c r="I16" s="512">
        <v>383</v>
      </c>
      <c r="J16" s="512">
        <v>158</v>
      </c>
      <c r="K16" s="512">
        <v>60672</v>
      </c>
      <c r="L16" s="512">
        <v>1</v>
      </c>
      <c r="M16" s="512">
        <v>384</v>
      </c>
      <c r="N16" s="512">
        <v>162</v>
      </c>
      <c r="O16" s="512">
        <v>56214</v>
      </c>
      <c r="P16" s="534">
        <v>0.92652294303797467</v>
      </c>
      <c r="Q16" s="513">
        <v>347</v>
      </c>
    </row>
    <row r="17" spans="1:17" ht="14.4" customHeight="1" x14ac:dyDescent="0.3">
      <c r="A17" s="507" t="s">
        <v>1700</v>
      </c>
      <c r="B17" s="508" t="s">
        <v>1604</v>
      </c>
      <c r="C17" s="508" t="s">
        <v>1588</v>
      </c>
      <c r="D17" s="508" t="s">
        <v>1626</v>
      </c>
      <c r="E17" s="508" t="s">
        <v>1628</v>
      </c>
      <c r="F17" s="512">
        <v>88</v>
      </c>
      <c r="G17" s="512">
        <v>33704</v>
      </c>
      <c r="H17" s="512">
        <v>1.044890873015873</v>
      </c>
      <c r="I17" s="512">
        <v>383</v>
      </c>
      <c r="J17" s="512">
        <v>84</v>
      </c>
      <c r="K17" s="512">
        <v>32256</v>
      </c>
      <c r="L17" s="512">
        <v>1</v>
      </c>
      <c r="M17" s="512">
        <v>384</v>
      </c>
      <c r="N17" s="512">
        <v>99</v>
      </c>
      <c r="O17" s="512">
        <v>34353</v>
      </c>
      <c r="P17" s="534">
        <v>1.0650111607142858</v>
      </c>
      <c r="Q17" s="513">
        <v>347</v>
      </c>
    </row>
    <row r="18" spans="1:17" ht="14.4" customHeight="1" x14ac:dyDescent="0.3">
      <c r="A18" s="507" t="s">
        <v>1700</v>
      </c>
      <c r="B18" s="508" t="s">
        <v>1604</v>
      </c>
      <c r="C18" s="508" t="s">
        <v>1588</v>
      </c>
      <c r="D18" s="508" t="s">
        <v>1629</v>
      </c>
      <c r="E18" s="508" t="s">
        <v>1630</v>
      </c>
      <c r="F18" s="512">
        <v>1191</v>
      </c>
      <c r="G18" s="512">
        <v>19056</v>
      </c>
      <c r="H18" s="512">
        <v>1.0359899967380668</v>
      </c>
      <c r="I18" s="512">
        <v>16</v>
      </c>
      <c r="J18" s="512">
        <v>1082</v>
      </c>
      <c r="K18" s="512">
        <v>18394</v>
      </c>
      <c r="L18" s="512">
        <v>1</v>
      </c>
      <c r="M18" s="512">
        <v>17</v>
      </c>
      <c r="N18" s="512">
        <v>1311</v>
      </c>
      <c r="O18" s="512">
        <v>22287</v>
      </c>
      <c r="P18" s="534">
        <v>1.2116451016635859</v>
      </c>
      <c r="Q18" s="513">
        <v>17</v>
      </c>
    </row>
    <row r="19" spans="1:17" ht="14.4" customHeight="1" x14ac:dyDescent="0.3">
      <c r="A19" s="507" t="s">
        <v>1700</v>
      </c>
      <c r="B19" s="508" t="s">
        <v>1604</v>
      </c>
      <c r="C19" s="508" t="s">
        <v>1588</v>
      </c>
      <c r="D19" s="508" t="s">
        <v>1631</v>
      </c>
      <c r="E19" s="508" t="s">
        <v>1632</v>
      </c>
      <c r="F19" s="512">
        <v>60</v>
      </c>
      <c r="G19" s="512">
        <v>15960</v>
      </c>
      <c r="H19" s="512">
        <v>1.3595706618962433</v>
      </c>
      <c r="I19" s="512">
        <v>266</v>
      </c>
      <c r="J19" s="512">
        <v>43</v>
      </c>
      <c r="K19" s="512">
        <v>11739</v>
      </c>
      <c r="L19" s="512">
        <v>1</v>
      </c>
      <c r="M19" s="512">
        <v>273</v>
      </c>
      <c r="N19" s="512">
        <v>20</v>
      </c>
      <c r="O19" s="512">
        <v>5480</v>
      </c>
      <c r="P19" s="534">
        <v>0.46682000170372262</v>
      </c>
      <c r="Q19" s="513">
        <v>274</v>
      </c>
    </row>
    <row r="20" spans="1:17" ht="14.4" customHeight="1" x14ac:dyDescent="0.3">
      <c r="A20" s="507" t="s">
        <v>1700</v>
      </c>
      <c r="B20" s="508" t="s">
        <v>1604</v>
      </c>
      <c r="C20" s="508" t="s">
        <v>1588</v>
      </c>
      <c r="D20" s="508" t="s">
        <v>1633</v>
      </c>
      <c r="E20" s="508" t="s">
        <v>1634</v>
      </c>
      <c r="F20" s="512">
        <v>69</v>
      </c>
      <c r="G20" s="512">
        <v>9729</v>
      </c>
      <c r="H20" s="512">
        <v>1.2020014825796888</v>
      </c>
      <c r="I20" s="512">
        <v>141</v>
      </c>
      <c r="J20" s="512">
        <v>57</v>
      </c>
      <c r="K20" s="512">
        <v>8094</v>
      </c>
      <c r="L20" s="512">
        <v>1</v>
      </c>
      <c r="M20" s="512">
        <v>142</v>
      </c>
      <c r="N20" s="512">
        <v>53</v>
      </c>
      <c r="O20" s="512">
        <v>7526</v>
      </c>
      <c r="P20" s="534">
        <v>0.92982456140350878</v>
      </c>
      <c r="Q20" s="513">
        <v>142</v>
      </c>
    </row>
    <row r="21" spans="1:17" ht="14.4" customHeight="1" x14ac:dyDescent="0.3">
      <c r="A21" s="507" t="s">
        <v>1700</v>
      </c>
      <c r="B21" s="508" t="s">
        <v>1604</v>
      </c>
      <c r="C21" s="508" t="s">
        <v>1588</v>
      </c>
      <c r="D21" s="508" t="s">
        <v>1635</v>
      </c>
      <c r="E21" s="508" t="s">
        <v>1634</v>
      </c>
      <c r="F21" s="512">
        <v>196</v>
      </c>
      <c r="G21" s="512">
        <v>15288</v>
      </c>
      <c r="H21" s="512">
        <v>1.0652173913043479</v>
      </c>
      <c r="I21" s="512">
        <v>78</v>
      </c>
      <c r="J21" s="512">
        <v>184</v>
      </c>
      <c r="K21" s="512">
        <v>14352</v>
      </c>
      <c r="L21" s="512">
        <v>1</v>
      </c>
      <c r="M21" s="512">
        <v>78</v>
      </c>
      <c r="N21" s="512">
        <v>260</v>
      </c>
      <c r="O21" s="512">
        <v>20280</v>
      </c>
      <c r="P21" s="534">
        <v>1.4130434782608696</v>
      </c>
      <c r="Q21" s="513">
        <v>78</v>
      </c>
    </row>
    <row r="22" spans="1:17" ht="14.4" customHeight="1" x14ac:dyDescent="0.3">
      <c r="A22" s="507" t="s">
        <v>1700</v>
      </c>
      <c r="B22" s="508" t="s">
        <v>1604</v>
      </c>
      <c r="C22" s="508" t="s">
        <v>1588</v>
      </c>
      <c r="D22" s="508" t="s">
        <v>1636</v>
      </c>
      <c r="E22" s="508" t="s">
        <v>1637</v>
      </c>
      <c r="F22" s="512">
        <v>69</v>
      </c>
      <c r="G22" s="512">
        <v>21183</v>
      </c>
      <c r="H22" s="512">
        <v>1.187321338489995</v>
      </c>
      <c r="I22" s="512">
        <v>307</v>
      </c>
      <c r="J22" s="512">
        <v>57</v>
      </c>
      <c r="K22" s="512">
        <v>17841</v>
      </c>
      <c r="L22" s="512">
        <v>1</v>
      </c>
      <c r="M22" s="512">
        <v>313</v>
      </c>
      <c r="N22" s="512">
        <v>53</v>
      </c>
      <c r="O22" s="512">
        <v>16642</v>
      </c>
      <c r="P22" s="534">
        <v>0.93279524690320048</v>
      </c>
      <c r="Q22" s="513">
        <v>314</v>
      </c>
    </row>
    <row r="23" spans="1:17" ht="14.4" customHeight="1" x14ac:dyDescent="0.3">
      <c r="A23" s="507" t="s">
        <v>1700</v>
      </c>
      <c r="B23" s="508" t="s">
        <v>1604</v>
      </c>
      <c r="C23" s="508" t="s">
        <v>1588</v>
      </c>
      <c r="D23" s="508" t="s">
        <v>1638</v>
      </c>
      <c r="E23" s="508" t="s">
        <v>1639</v>
      </c>
      <c r="F23" s="512">
        <v>284</v>
      </c>
      <c r="G23" s="512">
        <v>138308</v>
      </c>
      <c r="H23" s="512">
        <v>1.0050284850598767</v>
      </c>
      <c r="I23" s="512">
        <v>487</v>
      </c>
      <c r="J23" s="512">
        <v>282</v>
      </c>
      <c r="K23" s="512">
        <v>137616</v>
      </c>
      <c r="L23" s="512">
        <v>1</v>
      </c>
      <c r="M23" s="512">
        <v>488</v>
      </c>
      <c r="N23" s="512">
        <v>325</v>
      </c>
      <c r="O23" s="512">
        <v>106600</v>
      </c>
      <c r="P23" s="534">
        <v>0.7746192303220556</v>
      </c>
      <c r="Q23" s="513">
        <v>328</v>
      </c>
    </row>
    <row r="24" spans="1:17" ht="14.4" customHeight="1" x14ac:dyDescent="0.3">
      <c r="A24" s="507" t="s">
        <v>1700</v>
      </c>
      <c r="B24" s="508" t="s">
        <v>1604</v>
      </c>
      <c r="C24" s="508" t="s">
        <v>1588</v>
      </c>
      <c r="D24" s="508" t="s">
        <v>1638</v>
      </c>
      <c r="E24" s="508" t="s">
        <v>1640</v>
      </c>
      <c r="F24" s="512">
        <v>198</v>
      </c>
      <c r="G24" s="512">
        <v>96426</v>
      </c>
      <c r="H24" s="512">
        <v>1.1761563231850116</v>
      </c>
      <c r="I24" s="512">
        <v>487</v>
      </c>
      <c r="J24" s="512">
        <v>168</v>
      </c>
      <c r="K24" s="512">
        <v>81984</v>
      </c>
      <c r="L24" s="512">
        <v>1</v>
      </c>
      <c r="M24" s="512">
        <v>488</v>
      </c>
      <c r="N24" s="512">
        <v>196</v>
      </c>
      <c r="O24" s="512">
        <v>64288</v>
      </c>
      <c r="P24" s="534">
        <v>0.78415300546448086</v>
      </c>
      <c r="Q24" s="513">
        <v>328</v>
      </c>
    </row>
    <row r="25" spans="1:17" ht="14.4" customHeight="1" x14ac:dyDescent="0.3">
      <c r="A25" s="507" t="s">
        <v>1700</v>
      </c>
      <c r="B25" s="508" t="s">
        <v>1604</v>
      </c>
      <c r="C25" s="508" t="s">
        <v>1588</v>
      </c>
      <c r="D25" s="508" t="s">
        <v>1641</v>
      </c>
      <c r="E25" s="508" t="s">
        <v>1642</v>
      </c>
      <c r="F25" s="512">
        <v>534</v>
      </c>
      <c r="G25" s="512">
        <v>85974</v>
      </c>
      <c r="H25" s="512">
        <v>1.0085044985864937</v>
      </c>
      <c r="I25" s="512">
        <v>161</v>
      </c>
      <c r="J25" s="512">
        <v>523</v>
      </c>
      <c r="K25" s="512">
        <v>85249</v>
      </c>
      <c r="L25" s="512">
        <v>1</v>
      </c>
      <c r="M25" s="512">
        <v>163</v>
      </c>
      <c r="N25" s="512">
        <v>683</v>
      </c>
      <c r="O25" s="512">
        <v>111329</v>
      </c>
      <c r="P25" s="534">
        <v>1.3059273422562141</v>
      </c>
      <c r="Q25" s="513">
        <v>163</v>
      </c>
    </row>
    <row r="26" spans="1:17" ht="14.4" customHeight="1" x14ac:dyDescent="0.3">
      <c r="A26" s="507" t="s">
        <v>1700</v>
      </c>
      <c r="B26" s="508" t="s">
        <v>1604</v>
      </c>
      <c r="C26" s="508" t="s">
        <v>1588</v>
      </c>
      <c r="D26" s="508" t="s">
        <v>1646</v>
      </c>
      <c r="E26" s="508" t="s">
        <v>1609</v>
      </c>
      <c r="F26" s="512">
        <v>611</v>
      </c>
      <c r="G26" s="512">
        <v>43381</v>
      </c>
      <c r="H26" s="512">
        <v>1.1476455026455026</v>
      </c>
      <c r="I26" s="512">
        <v>71</v>
      </c>
      <c r="J26" s="512">
        <v>525</v>
      </c>
      <c r="K26" s="512">
        <v>37800</v>
      </c>
      <c r="L26" s="512">
        <v>1</v>
      </c>
      <c r="M26" s="512">
        <v>72</v>
      </c>
      <c r="N26" s="512">
        <v>674</v>
      </c>
      <c r="O26" s="512">
        <v>48528</v>
      </c>
      <c r="P26" s="534">
        <v>1.2838095238095237</v>
      </c>
      <c r="Q26" s="513">
        <v>72</v>
      </c>
    </row>
    <row r="27" spans="1:17" ht="14.4" customHeight="1" x14ac:dyDescent="0.3">
      <c r="A27" s="507" t="s">
        <v>1700</v>
      </c>
      <c r="B27" s="508" t="s">
        <v>1604</v>
      </c>
      <c r="C27" s="508" t="s">
        <v>1588</v>
      </c>
      <c r="D27" s="508" t="s">
        <v>1652</v>
      </c>
      <c r="E27" s="508" t="s">
        <v>1653</v>
      </c>
      <c r="F27" s="512">
        <v>3</v>
      </c>
      <c r="G27" s="512">
        <v>660</v>
      </c>
      <c r="H27" s="512">
        <v>2.8820960698689957</v>
      </c>
      <c r="I27" s="512">
        <v>220</v>
      </c>
      <c r="J27" s="512">
        <v>1</v>
      </c>
      <c r="K27" s="512">
        <v>229</v>
      </c>
      <c r="L27" s="512">
        <v>1</v>
      </c>
      <c r="M27" s="512">
        <v>229</v>
      </c>
      <c r="N27" s="512"/>
      <c r="O27" s="512"/>
      <c r="P27" s="534"/>
      <c r="Q27" s="513"/>
    </row>
    <row r="28" spans="1:17" ht="14.4" customHeight="1" x14ac:dyDescent="0.3">
      <c r="A28" s="507" t="s">
        <v>1700</v>
      </c>
      <c r="B28" s="508" t="s">
        <v>1604</v>
      </c>
      <c r="C28" s="508" t="s">
        <v>1588</v>
      </c>
      <c r="D28" s="508" t="s">
        <v>1654</v>
      </c>
      <c r="E28" s="508" t="s">
        <v>1655</v>
      </c>
      <c r="F28" s="512">
        <v>12</v>
      </c>
      <c r="G28" s="512">
        <v>14340</v>
      </c>
      <c r="H28" s="512">
        <v>1.3157170382603909</v>
      </c>
      <c r="I28" s="512">
        <v>1195</v>
      </c>
      <c r="J28" s="512">
        <v>9</v>
      </c>
      <c r="K28" s="512">
        <v>10899</v>
      </c>
      <c r="L28" s="512">
        <v>1</v>
      </c>
      <c r="M28" s="512">
        <v>1211</v>
      </c>
      <c r="N28" s="512">
        <v>43</v>
      </c>
      <c r="O28" s="512">
        <v>52073</v>
      </c>
      <c r="P28" s="534">
        <v>4.7777777777777777</v>
      </c>
      <c r="Q28" s="513">
        <v>1211</v>
      </c>
    </row>
    <row r="29" spans="1:17" ht="14.4" customHeight="1" x14ac:dyDescent="0.3">
      <c r="A29" s="507" t="s">
        <v>1700</v>
      </c>
      <c r="B29" s="508" t="s">
        <v>1604</v>
      </c>
      <c r="C29" s="508" t="s">
        <v>1588</v>
      </c>
      <c r="D29" s="508" t="s">
        <v>1656</v>
      </c>
      <c r="E29" s="508" t="s">
        <v>1657</v>
      </c>
      <c r="F29" s="512">
        <v>14</v>
      </c>
      <c r="G29" s="512">
        <v>1540</v>
      </c>
      <c r="H29" s="512">
        <v>1.6885964912280702</v>
      </c>
      <c r="I29" s="512">
        <v>110</v>
      </c>
      <c r="J29" s="512">
        <v>8</v>
      </c>
      <c r="K29" s="512">
        <v>912</v>
      </c>
      <c r="L29" s="512">
        <v>1</v>
      </c>
      <c r="M29" s="512">
        <v>114</v>
      </c>
      <c r="N29" s="512">
        <v>27</v>
      </c>
      <c r="O29" s="512">
        <v>3078</v>
      </c>
      <c r="P29" s="534">
        <v>3.375</v>
      </c>
      <c r="Q29" s="513">
        <v>114</v>
      </c>
    </row>
    <row r="30" spans="1:17" ht="14.4" customHeight="1" x14ac:dyDescent="0.3">
      <c r="A30" s="507" t="s">
        <v>1700</v>
      </c>
      <c r="B30" s="508" t="s">
        <v>1604</v>
      </c>
      <c r="C30" s="508" t="s">
        <v>1588</v>
      </c>
      <c r="D30" s="508" t="s">
        <v>1658</v>
      </c>
      <c r="E30" s="508" t="s">
        <v>1659</v>
      </c>
      <c r="F30" s="512"/>
      <c r="G30" s="512"/>
      <c r="H30" s="512"/>
      <c r="I30" s="512"/>
      <c r="J30" s="512"/>
      <c r="K30" s="512"/>
      <c r="L30" s="512"/>
      <c r="M30" s="512"/>
      <c r="N30" s="512">
        <v>1</v>
      </c>
      <c r="O30" s="512">
        <v>347</v>
      </c>
      <c r="P30" s="534"/>
      <c r="Q30" s="513">
        <v>347</v>
      </c>
    </row>
    <row r="31" spans="1:17" ht="14.4" customHeight="1" x14ac:dyDescent="0.3">
      <c r="A31" s="507" t="s">
        <v>1700</v>
      </c>
      <c r="B31" s="508" t="s">
        <v>1604</v>
      </c>
      <c r="C31" s="508" t="s">
        <v>1588</v>
      </c>
      <c r="D31" s="508" t="s">
        <v>1664</v>
      </c>
      <c r="E31" s="508" t="s">
        <v>1665</v>
      </c>
      <c r="F31" s="512"/>
      <c r="G31" s="512"/>
      <c r="H31" s="512"/>
      <c r="I31" s="512"/>
      <c r="J31" s="512"/>
      <c r="K31" s="512"/>
      <c r="L31" s="512"/>
      <c r="M31" s="512"/>
      <c r="N31" s="512">
        <v>2</v>
      </c>
      <c r="O31" s="512">
        <v>2130</v>
      </c>
      <c r="P31" s="534"/>
      <c r="Q31" s="513">
        <v>1065</v>
      </c>
    </row>
    <row r="32" spans="1:17" ht="14.4" customHeight="1" x14ac:dyDescent="0.3">
      <c r="A32" s="507" t="s">
        <v>1700</v>
      </c>
      <c r="B32" s="508" t="s">
        <v>1604</v>
      </c>
      <c r="C32" s="508" t="s">
        <v>1588</v>
      </c>
      <c r="D32" s="508" t="s">
        <v>1666</v>
      </c>
      <c r="E32" s="508" t="s">
        <v>1667</v>
      </c>
      <c r="F32" s="512">
        <v>1</v>
      </c>
      <c r="G32" s="512">
        <v>294</v>
      </c>
      <c r="H32" s="512"/>
      <c r="I32" s="512">
        <v>294</v>
      </c>
      <c r="J32" s="512"/>
      <c r="K32" s="512"/>
      <c r="L32" s="512"/>
      <c r="M32" s="512"/>
      <c r="N32" s="512"/>
      <c r="O32" s="512"/>
      <c r="P32" s="534"/>
      <c r="Q32" s="513"/>
    </row>
    <row r="33" spans="1:17" ht="14.4" customHeight="1" x14ac:dyDescent="0.3">
      <c r="A33" s="507" t="s">
        <v>1701</v>
      </c>
      <c r="B33" s="508" t="s">
        <v>1604</v>
      </c>
      <c r="C33" s="508" t="s">
        <v>1588</v>
      </c>
      <c r="D33" s="508" t="s">
        <v>1608</v>
      </c>
      <c r="E33" s="508" t="s">
        <v>1609</v>
      </c>
      <c r="F33" s="512">
        <v>1134</v>
      </c>
      <c r="G33" s="512">
        <v>233604</v>
      </c>
      <c r="H33" s="512">
        <v>1.1981904351572599</v>
      </c>
      <c r="I33" s="512">
        <v>206</v>
      </c>
      <c r="J33" s="512">
        <v>924</v>
      </c>
      <c r="K33" s="512">
        <v>194964</v>
      </c>
      <c r="L33" s="512">
        <v>1</v>
      </c>
      <c r="M33" s="512">
        <v>211</v>
      </c>
      <c r="N33" s="512">
        <v>1332</v>
      </c>
      <c r="O33" s="512">
        <v>281052</v>
      </c>
      <c r="P33" s="534">
        <v>1.4415584415584415</v>
      </c>
      <c r="Q33" s="513">
        <v>211</v>
      </c>
    </row>
    <row r="34" spans="1:17" ht="14.4" customHeight="1" x14ac:dyDescent="0.3">
      <c r="A34" s="507" t="s">
        <v>1701</v>
      </c>
      <c r="B34" s="508" t="s">
        <v>1604</v>
      </c>
      <c r="C34" s="508" t="s">
        <v>1588</v>
      </c>
      <c r="D34" s="508" t="s">
        <v>1610</v>
      </c>
      <c r="E34" s="508" t="s">
        <v>1609</v>
      </c>
      <c r="F34" s="512">
        <v>20</v>
      </c>
      <c r="G34" s="512">
        <v>1700</v>
      </c>
      <c r="H34" s="512">
        <v>0.7816091954022989</v>
      </c>
      <c r="I34" s="512">
        <v>85</v>
      </c>
      <c r="J34" s="512">
        <v>25</v>
      </c>
      <c r="K34" s="512">
        <v>2175</v>
      </c>
      <c r="L34" s="512">
        <v>1</v>
      </c>
      <c r="M34" s="512">
        <v>87</v>
      </c>
      <c r="N34" s="512">
        <v>22</v>
      </c>
      <c r="O34" s="512">
        <v>1914</v>
      </c>
      <c r="P34" s="534">
        <v>0.88</v>
      </c>
      <c r="Q34" s="513">
        <v>87</v>
      </c>
    </row>
    <row r="35" spans="1:17" ht="14.4" customHeight="1" x14ac:dyDescent="0.3">
      <c r="A35" s="507" t="s">
        <v>1701</v>
      </c>
      <c r="B35" s="508" t="s">
        <v>1604</v>
      </c>
      <c r="C35" s="508" t="s">
        <v>1588</v>
      </c>
      <c r="D35" s="508" t="s">
        <v>1611</v>
      </c>
      <c r="E35" s="508" t="s">
        <v>1612</v>
      </c>
      <c r="F35" s="512">
        <v>1538</v>
      </c>
      <c r="G35" s="512">
        <v>453710</v>
      </c>
      <c r="H35" s="512">
        <v>1.1568243996093859</v>
      </c>
      <c r="I35" s="512">
        <v>295</v>
      </c>
      <c r="J35" s="512">
        <v>1303</v>
      </c>
      <c r="K35" s="512">
        <v>392203</v>
      </c>
      <c r="L35" s="512">
        <v>1</v>
      </c>
      <c r="M35" s="512">
        <v>301</v>
      </c>
      <c r="N35" s="512">
        <v>1349</v>
      </c>
      <c r="O35" s="512">
        <v>406049</v>
      </c>
      <c r="P35" s="534">
        <v>1.0353031465848044</v>
      </c>
      <c r="Q35" s="513">
        <v>301</v>
      </c>
    </row>
    <row r="36" spans="1:17" ht="14.4" customHeight="1" x14ac:dyDescent="0.3">
      <c r="A36" s="507" t="s">
        <v>1701</v>
      </c>
      <c r="B36" s="508" t="s">
        <v>1604</v>
      </c>
      <c r="C36" s="508" t="s">
        <v>1588</v>
      </c>
      <c r="D36" s="508" t="s">
        <v>1613</v>
      </c>
      <c r="E36" s="508" t="s">
        <v>1614</v>
      </c>
      <c r="F36" s="512">
        <v>19</v>
      </c>
      <c r="G36" s="512">
        <v>1805</v>
      </c>
      <c r="H36" s="512">
        <v>0.55249464340373433</v>
      </c>
      <c r="I36" s="512">
        <v>95</v>
      </c>
      <c r="J36" s="512">
        <v>33</v>
      </c>
      <c r="K36" s="512">
        <v>3267</v>
      </c>
      <c r="L36" s="512">
        <v>1</v>
      </c>
      <c r="M36" s="512">
        <v>99</v>
      </c>
      <c r="N36" s="512">
        <v>33</v>
      </c>
      <c r="O36" s="512">
        <v>3267</v>
      </c>
      <c r="P36" s="534">
        <v>1</v>
      </c>
      <c r="Q36" s="513">
        <v>99</v>
      </c>
    </row>
    <row r="37" spans="1:17" ht="14.4" customHeight="1" x14ac:dyDescent="0.3">
      <c r="A37" s="507" t="s">
        <v>1701</v>
      </c>
      <c r="B37" s="508" t="s">
        <v>1604</v>
      </c>
      <c r="C37" s="508" t="s">
        <v>1588</v>
      </c>
      <c r="D37" s="508" t="s">
        <v>1615</v>
      </c>
      <c r="E37" s="508" t="s">
        <v>1616</v>
      </c>
      <c r="F37" s="512">
        <v>3</v>
      </c>
      <c r="G37" s="512">
        <v>672</v>
      </c>
      <c r="H37" s="512">
        <v>2.9090909090909092</v>
      </c>
      <c r="I37" s="512">
        <v>224</v>
      </c>
      <c r="J37" s="512">
        <v>1</v>
      </c>
      <c r="K37" s="512">
        <v>231</v>
      </c>
      <c r="L37" s="512">
        <v>1</v>
      </c>
      <c r="M37" s="512">
        <v>231</v>
      </c>
      <c r="N37" s="512"/>
      <c r="O37" s="512"/>
      <c r="P37" s="534"/>
      <c r="Q37" s="513"/>
    </row>
    <row r="38" spans="1:17" ht="14.4" customHeight="1" x14ac:dyDescent="0.3">
      <c r="A38" s="507" t="s">
        <v>1701</v>
      </c>
      <c r="B38" s="508" t="s">
        <v>1604</v>
      </c>
      <c r="C38" s="508" t="s">
        <v>1588</v>
      </c>
      <c r="D38" s="508" t="s">
        <v>1617</v>
      </c>
      <c r="E38" s="508" t="s">
        <v>1618</v>
      </c>
      <c r="F38" s="512">
        <v>324</v>
      </c>
      <c r="G38" s="512">
        <v>43740</v>
      </c>
      <c r="H38" s="512">
        <v>0.92542050142811805</v>
      </c>
      <c r="I38" s="512">
        <v>135</v>
      </c>
      <c r="J38" s="512">
        <v>345</v>
      </c>
      <c r="K38" s="512">
        <v>47265</v>
      </c>
      <c r="L38" s="512">
        <v>1</v>
      </c>
      <c r="M38" s="512">
        <v>137</v>
      </c>
      <c r="N38" s="512">
        <v>292</v>
      </c>
      <c r="O38" s="512">
        <v>40004</v>
      </c>
      <c r="P38" s="534">
        <v>0.84637681159420286</v>
      </c>
      <c r="Q38" s="513">
        <v>137</v>
      </c>
    </row>
    <row r="39" spans="1:17" ht="14.4" customHeight="1" x14ac:dyDescent="0.3">
      <c r="A39" s="507" t="s">
        <v>1701</v>
      </c>
      <c r="B39" s="508" t="s">
        <v>1604</v>
      </c>
      <c r="C39" s="508" t="s">
        <v>1588</v>
      </c>
      <c r="D39" s="508" t="s">
        <v>1619</v>
      </c>
      <c r="E39" s="508" t="s">
        <v>1618</v>
      </c>
      <c r="F39" s="512">
        <v>6</v>
      </c>
      <c r="G39" s="512">
        <v>1068</v>
      </c>
      <c r="H39" s="512">
        <v>0.72950819672131151</v>
      </c>
      <c r="I39" s="512">
        <v>178</v>
      </c>
      <c r="J39" s="512">
        <v>8</v>
      </c>
      <c r="K39" s="512">
        <v>1464</v>
      </c>
      <c r="L39" s="512">
        <v>1</v>
      </c>
      <c r="M39" s="512">
        <v>183</v>
      </c>
      <c r="N39" s="512">
        <v>9</v>
      </c>
      <c r="O39" s="512">
        <v>1647</v>
      </c>
      <c r="P39" s="534">
        <v>1.125</v>
      </c>
      <c r="Q39" s="513">
        <v>183</v>
      </c>
    </row>
    <row r="40" spans="1:17" ht="14.4" customHeight="1" x14ac:dyDescent="0.3">
      <c r="A40" s="507" t="s">
        <v>1701</v>
      </c>
      <c r="B40" s="508" t="s">
        <v>1604</v>
      </c>
      <c r="C40" s="508" t="s">
        <v>1588</v>
      </c>
      <c r="D40" s="508" t="s">
        <v>1620</v>
      </c>
      <c r="E40" s="508" t="s">
        <v>1621</v>
      </c>
      <c r="F40" s="512">
        <v>2</v>
      </c>
      <c r="G40" s="512">
        <v>1240</v>
      </c>
      <c r="H40" s="512">
        <v>0.64684402712571731</v>
      </c>
      <c r="I40" s="512">
        <v>620</v>
      </c>
      <c r="J40" s="512">
        <v>3</v>
      </c>
      <c r="K40" s="512">
        <v>1917</v>
      </c>
      <c r="L40" s="512">
        <v>1</v>
      </c>
      <c r="M40" s="512">
        <v>639</v>
      </c>
      <c r="N40" s="512"/>
      <c r="O40" s="512"/>
      <c r="P40" s="534"/>
      <c r="Q40" s="513"/>
    </row>
    <row r="41" spans="1:17" ht="14.4" customHeight="1" x14ac:dyDescent="0.3">
      <c r="A41" s="507" t="s">
        <v>1701</v>
      </c>
      <c r="B41" s="508" t="s">
        <v>1604</v>
      </c>
      <c r="C41" s="508" t="s">
        <v>1588</v>
      </c>
      <c r="D41" s="508" t="s">
        <v>1622</v>
      </c>
      <c r="E41" s="508" t="s">
        <v>1623</v>
      </c>
      <c r="F41" s="512"/>
      <c r="G41" s="512"/>
      <c r="H41" s="512"/>
      <c r="I41" s="512"/>
      <c r="J41" s="512"/>
      <c r="K41" s="512"/>
      <c r="L41" s="512"/>
      <c r="M41" s="512"/>
      <c r="N41" s="512">
        <v>3</v>
      </c>
      <c r="O41" s="512">
        <v>1824</v>
      </c>
      <c r="P41" s="534"/>
      <c r="Q41" s="513">
        <v>608</v>
      </c>
    </row>
    <row r="42" spans="1:17" ht="14.4" customHeight="1" x14ac:dyDescent="0.3">
      <c r="A42" s="507" t="s">
        <v>1701</v>
      </c>
      <c r="B42" s="508" t="s">
        <v>1604</v>
      </c>
      <c r="C42" s="508" t="s">
        <v>1588</v>
      </c>
      <c r="D42" s="508" t="s">
        <v>1624</v>
      </c>
      <c r="E42" s="508" t="s">
        <v>1625</v>
      </c>
      <c r="F42" s="512">
        <v>51</v>
      </c>
      <c r="G42" s="512">
        <v>8211</v>
      </c>
      <c r="H42" s="512">
        <v>1.1576201889186521</v>
      </c>
      <c r="I42" s="512">
        <v>161</v>
      </c>
      <c r="J42" s="512">
        <v>41</v>
      </c>
      <c r="K42" s="512">
        <v>7093</v>
      </c>
      <c r="L42" s="512">
        <v>1</v>
      </c>
      <c r="M42" s="512">
        <v>173</v>
      </c>
      <c r="N42" s="512">
        <v>56</v>
      </c>
      <c r="O42" s="512">
        <v>9688</v>
      </c>
      <c r="P42" s="534">
        <v>1.3658536585365855</v>
      </c>
      <c r="Q42" s="513">
        <v>173</v>
      </c>
    </row>
    <row r="43" spans="1:17" ht="14.4" customHeight="1" x14ac:dyDescent="0.3">
      <c r="A43" s="507" t="s">
        <v>1701</v>
      </c>
      <c r="B43" s="508" t="s">
        <v>1604</v>
      </c>
      <c r="C43" s="508" t="s">
        <v>1588</v>
      </c>
      <c r="D43" s="508" t="s">
        <v>1626</v>
      </c>
      <c r="E43" s="508" t="s">
        <v>1627</v>
      </c>
      <c r="F43" s="512">
        <v>2</v>
      </c>
      <c r="G43" s="512">
        <v>766</v>
      </c>
      <c r="H43" s="512"/>
      <c r="I43" s="512">
        <v>383</v>
      </c>
      <c r="J43" s="512"/>
      <c r="K43" s="512"/>
      <c r="L43" s="512"/>
      <c r="M43" s="512"/>
      <c r="N43" s="512"/>
      <c r="O43" s="512"/>
      <c r="P43" s="534"/>
      <c r="Q43" s="513"/>
    </row>
    <row r="44" spans="1:17" ht="14.4" customHeight="1" x14ac:dyDescent="0.3">
      <c r="A44" s="507" t="s">
        <v>1701</v>
      </c>
      <c r="B44" s="508" t="s">
        <v>1604</v>
      </c>
      <c r="C44" s="508" t="s">
        <v>1588</v>
      </c>
      <c r="D44" s="508" t="s">
        <v>1629</v>
      </c>
      <c r="E44" s="508" t="s">
        <v>1630</v>
      </c>
      <c r="F44" s="512">
        <v>697</v>
      </c>
      <c r="G44" s="512">
        <v>11152</v>
      </c>
      <c r="H44" s="512">
        <v>1.0878938640132669</v>
      </c>
      <c r="I44" s="512">
        <v>16</v>
      </c>
      <c r="J44" s="512">
        <v>603</v>
      </c>
      <c r="K44" s="512">
        <v>10251</v>
      </c>
      <c r="L44" s="512">
        <v>1</v>
      </c>
      <c r="M44" s="512">
        <v>17</v>
      </c>
      <c r="N44" s="512">
        <v>673</v>
      </c>
      <c r="O44" s="512">
        <v>11441</v>
      </c>
      <c r="P44" s="534">
        <v>1.1160862354892205</v>
      </c>
      <c r="Q44" s="513">
        <v>17</v>
      </c>
    </row>
    <row r="45" spans="1:17" ht="14.4" customHeight="1" x14ac:dyDescent="0.3">
      <c r="A45" s="507" t="s">
        <v>1701</v>
      </c>
      <c r="B45" s="508" t="s">
        <v>1604</v>
      </c>
      <c r="C45" s="508" t="s">
        <v>1588</v>
      </c>
      <c r="D45" s="508" t="s">
        <v>1631</v>
      </c>
      <c r="E45" s="508" t="s">
        <v>1632</v>
      </c>
      <c r="F45" s="512">
        <v>261</v>
      </c>
      <c r="G45" s="512">
        <v>69426</v>
      </c>
      <c r="H45" s="512">
        <v>1.5137362637362637</v>
      </c>
      <c r="I45" s="512">
        <v>266</v>
      </c>
      <c r="J45" s="512">
        <v>168</v>
      </c>
      <c r="K45" s="512">
        <v>45864</v>
      </c>
      <c r="L45" s="512">
        <v>1</v>
      </c>
      <c r="M45" s="512">
        <v>273</v>
      </c>
      <c r="N45" s="512">
        <v>131</v>
      </c>
      <c r="O45" s="512">
        <v>35894</v>
      </c>
      <c r="P45" s="534">
        <v>0.78261817547531831</v>
      </c>
      <c r="Q45" s="513">
        <v>274</v>
      </c>
    </row>
    <row r="46" spans="1:17" ht="14.4" customHeight="1" x14ac:dyDescent="0.3">
      <c r="A46" s="507" t="s">
        <v>1701</v>
      </c>
      <c r="B46" s="508" t="s">
        <v>1604</v>
      </c>
      <c r="C46" s="508" t="s">
        <v>1588</v>
      </c>
      <c r="D46" s="508" t="s">
        <v>1633</v>
      </c>
      <c r="E46" s="508" t="s">
        <v>1634</v>
      </c>
      <c r="F46" s="512">
        <v>341</v>
      </c>
      <c r="G46" s="512">
        <v>48081</v>
      </c>
      <c r="H46" s="512">
        <v>1.2634275804078201</v>
      </c>
      <c r="I46" s="512">
        <v>141</v>
      </c>
      <c r="J46" s="512">
        <v>268</v>
      </c>
      <c r="K46" s="512">
        <v>38056</v>
      </c>
      <c r="L46" s="512">
        <v>1</v>
      </c>
      <c r="M46" s="512">
        <v>142</v>
      </c>
      <c r="N46" s="512">
        <v>359</v>
      </c>
      <c r="O46" s="512">
        <v>50978</v>
      </c>
      <c r="P46" s="534">
        <v>1.3395522388059702</v>
      </c>
      <c r="Q46" s="513">
        <v>142</v>
      </c>
    </row>
    <row r="47" spans="1:17" ht="14.4" customHeight="1" x14ac:dyDescent="0.3">
      <c r="A47" s="507" t="s">
        <v>1701</v>
      </c>
      <c r="B47" s="508" t="s">
        <v>1604</v>
      </c>
      <c r="C47" s="508" t="s">
        <v>1588</v>
      </c>
      <c r="D47" s="508" t="s">
        <v>1635</v>
      </c>
      <c r="E47" s="508" t="s">
        <v>1634</v>
      </c>
      <c r="F47" s="512">
        <v>324</v>
      </c>
      <c r="G47" s="512">
        <v>25272</v>
      </c>
      <c r="H47" s="512">
        <v>0.93913043478260871</v>
      </c>
      <c r="I47" s="512">
        <v>78</v>
      </c>
      <c r="J47" s="512">
        <v>345</v>
      </c>
      <c r="K47" s="512">
        <v>26910</v>
      </c>
      <c r="L47" s="512">
        <v>1</v>
      </c>
      <c r="M47" s="512">
        <v>78</v>
      </c>
      <c r="N47" s="512">
        <v>292</v>
      </c>
      <c r="O47" s="512">
        <v>22776</v>
      </c>
      <c r="P47" s="534">
        <v>0.84637681159420286</v>
      </c>
      <c r="Q47" s="513">
        <v>78</v>
      </c>
    </row>
    <row r="48" spans="1:17" ht="14.4" customHeight="1" x14ac:dyDescent="0.3">
      <c r="A48" s="507" t="s">
        <v>1701</v>
      </c>
      <c r="B48" s="508" t="s">
        <v>1604</v>
      </c>
      <c r="C48" s="508" t="s">
        <v>1588</v>
      </c>
      <c r="D48" s="508" t="s">
        <v>1636</v>
      </c>
      <c r="E48" s="508" t="s">
        <v>1637</v>
      </c>
      <c r="F48" s="512">
        <v>341</v>
      </c>
      <c r="G48" s="512">
        <v>104687</v>
      </c>
      <c r="H48" s="512">
        <v>1.2479972342759049</v>
      </c>
      <c r="I48" s="512">
        <v>307</v>
      </c>
      <c r="J48" s="512">
        <v>268</v>
      </c>
      <c r="K48" s="512">
        <v>83884</v>
      </c>
      <c r="L48" s="512">
        <v>1</v>
      </c>
      <c r="M48" s="512">
        <v>313</v>
      </c>
      <c r="N48" s="512">
        <v>360</v>
      </c>
      <c r="O48" s="512">
        <v>113040</v>
      </c>
      <c r="P48" s="534">
        <v>1.3475752229268991</v>
      </c>
      <c r="Q48" s="513">
        <v>314</v>
      </c>
    </row>
    <row r="49" spans="1:17" ht="14.4" customHeight="1" x14ac:dyDescent="0.3">
      <c r="A49" s="507" t="s">
        <v>1701</v>
      </c>
      <c r="B49" s="508" t="s">
        <v>1604</v>
      </c>
      <c r="C49" s="508" t="s">
        <v>1588</v>
      </c>
      <c r="D49" s="508" t="s">
        <v>1638</v>
      </c>
      <c r="E49" s="508" t="s">
        <v>1639</v>
      </c>
      <c r="F49" s="512">
        <v>2</v>
      </c>
      <c r="G49" s="512">
        <v>974</v>
      </c>
      <c r="H49" s="512"/>
      <c r="I49" s="512">
        <v>487</v>
      </c>
      <c r="J49" s="512"/>
      <c r="K49" s="512"/>
      <c r="L49" s="512"/>
      <c r="M49" s="512"/>
      <c r="N49" s="512"/>
      <c r="O49" s="512"/>
      <c r="P49" s="534"/>
      <c r="Q49" s="513"/>
    </row>
    <row r="50" spans="1:17" ht="14.4" customHeight="1" x14ac:dyDescent="0.3">
      <c r="A50" s="507" t="s">
        <v>1701</v>
      </c>
      <c r="B50" s="508" t="s">
        <v>1604</v>
      </c>
      <c r="C50" s="508" t="s">
        <v>1588</v>
      </c>
      <c r="D50" s="508" t="s">
        <v>1641</v>
      </c>
      <c r="E50" s="508" t="s">
        <v>1642</v>
      </c>
      <c r="F50" s="512">
        <v>183</v>
      </c>
      <c r="G50" s="512">
        <v>29463</v>
      </c>
      <c r="H50" s="512">
        <v>0.79979912047342416</v>
      </c>
      <c r="I50" s="512">
        <v>161</v>
      </c>
      <c r="J50" s="512">
        <v>226</v>
      </c>
      <c r="K50" s="512">
        <v>36838</v>
      </c>
      <c r="L50" s="512">
        <v>1</v>
      </c>
      <c r="M50" s="512">
        <v>163</v>
      </c>
      <c r="N50" s="512">
        <v>450</v>
      </c>
      <c r="O50" s="512">
        <v>73350</v>
      </c>
      <c r="P50" s="534">
        <v>1.9911504424778761</v>
      </c>
      <c r="Q50" s="513">
        <v>163</v>
      </c>
    </row>
    <row r="51" spans="1:17" ht="14.4" customHeight="1" x14ac:dyDescent="0.3">
      <c r="A51" s="507" t="s">
        <v>1701</v>
      </c>
      <c r="B51" s="508" t="s">
        <v>1604</v>
      </c>
      <c r="C51" s="508" t="s">
        <v>1588</v>
      </c>
      <c r="D51" s="508" t="s">
        <v>1646</v>
      </c>
      <c r="E51" s="508" t="s">
        <v>1609</v>
      </c>
      <c r="F51" s="512">
        <v>1195</v>
      </c>
      <c r="G51" s="512">
        <v>84845</v>
      </c>
      <c r="H51" s="512">
        <v>1.0880912075510414</v>
      </c>
      <c r="I51" s="512">
        <v>71</v>
      </c>
      <c r="J51" s="512">
        <v>1083</v>
      </c>
      <c r="K51" s="512">
        <v>77976</v>
      </c>
      <c r="L51" s="512">
        <v>1</v>
      </c>
      <c r="M51" s="512">
        <v>72</v>
      </c>
      <c r="N51" s="512">
        <v>922</v>
      </c>
      <c r="O51" s="512">
        <v>66384</v>
      </c>
      <c r="P51" s="534">
        <v>0.8513388734995383</v>
      </c>
      <c r="Q51" s="513">
        <v>72</v>
      </c>
    </row>
    <row r="52" spans="1:17" ht="14.4" customHeight="1" x14ac:dyDescent="0.3">
      <c r="A52" s="507" t="s">
        <v>1701</v>
      </c>
      <c r="B52" s="508" t="s">
        <v>1604</v>
      </c>
      <c r="C52" s="508" t="s">
        <v>1588</v>
      </c>
      <c r="D52" s="508" t="s">
        <v>1652</v>
      </c>
      <c r="E52" s="508" t="s">
        <v>1653</v>
      </c>
      <c r="F52" s="512">
        <v>21</v>
      </c>
      <c r="G52" s="512">
        <v>4620</v>
      </c>
      <c r="H52" s="512">
        <v>0.87715967343838996</v>
      </c>
      <c r="I52" s="512">
        <v>220</v>
      </c>
      <c r="J52" s="512">
        <v>23</v>
      </c>
      <c r="K52" s="512">
        <v>5267</v>
      </c>
      <c r="L52" s="512">
        <v>1</v>
      </c>
      <c r="M52" s="512">
        <v>229</v>
      </c>
      <c r="N52" s="512">
        <v>1</v>
      </c>
      <c r="O52" s="512">
        <v>230</v>
      </c>
      <c r="P52" s="534">
        <v>4.3668122270742356E-2</v>
      </c>
      <c r="Q52" s="513">
        <v>230</v>
      </c>
    </row>
    <row r="53" spans="1:17" ht="14.4" customHeight="1" x14ac:dyDescent="0.3">
      <c r="A53" s="507" t="s">
        <v>1701</v>
      </c>
      <c r="B53" s="508" t="s">
        <v>1604</v>
      </c>
      <c r="C53" s="508" t="s">
        <v>1588</v>
      </c>
      <c r="D53" s="508" t="s">
        <v>1654</v>
      </c>
      <c r="E53" s="508" t="s">
        <v>1655</v>
      </c>
      <c r="F53" s="512">
        <v>34</v>
      </c>
      <c r="G53" s="512">
        <v>40630</v>
      </c>
      <c r="H53" s="512">
        <v>0.7293648799052167</v>
      </c>
      <c r="I53" s="512">
        <v>1195</v>
      </c>
      <c r="J53" s="512">
        <v>46</v>
      </c>
      <c r="K53" s="512">
        <v>55706</v>
      </c>
      <c r="L53" s="512">
        <v>1</v>
      </c>
      <c r="M53" s="512">
        <v>1211</v>
      </c>
      <c r="N53" s="512">
        <v>42</v>
      </c>
      <c r="O53" s="512">
        <v>50862</v>
      </c>
      <c r="P53" s="534">
        <v>0.91304347826086951</v>
      </c>
      <c r="Q53" s="513">
        <v>1211</v>
      </c>
    </row>
    <row r="54" spans="1:17" ht="14.4" customHeight="1" x14ac:dyDescent="0.3">
      <c r="A54" s="507" t="s">
        <v>1701</v>
      </c>
      <c r="B54" s="508" t="s">
        <v>1604</v>
      </c>
      <c r="C54" s="508" t="s">
        <v>1588</v>
      </c>
      <c r="D54" s="508" t="s">
        <v>1656</v>
      </c>
      <c r="E54" s="508" t="s">
        <v>1657</v>
      </c>
      <c r="F54" s="512">
        <v>32</v>
      </c>
      <c r="G54" s="512">
        <v>3520</v>
      </c>
      <c r="H54" s="512">
        <v>0.85769980506822607</v>
      </c>
      <c r="I54" s="512">
        <v>110</v>
      </c>
      <c r="J54" s="512">
        <v>36</v>
      </c>
      <c r="K54" s="512">
        <v>4104</v>
      </c>
      <c r="L54" s="512">
        <v>1</v>
      </c>
      <c r="M54" s="512">
        <v>114</v>
      </c>
      <c r="N54" s="512">
        <v>40</v>
      </c>
      <c r="O54" s="512">
        <v>4560</v>
      </c>
      <c r="P54" s="534">
        <v>1.1111111111111112</v>
      </c>
      <c r="Q54" s="513">
        <v>114</v>
      </c>
    </row>
    <row r="55" spans="1:17" ht="14.4" customHeight="1" x14ac:dyDescent="0.3">
      <c r="A55" s="507" t="s">
        <v>1701</v>
      </c>
      <c r="B55" s="508" t="s">
        <v>1604</v>
      </c>
      <c r="C55" s="508" t="s">
        <v>1588</v>
      </c>
      <c r="D55" s="508" t="s">
        <v>1658</v>
      </c>
      <c r="E55" s="508" t="s">
        <v>1659</v>
      </c>
      <c r="F55" s="512">
        <v>4</v>
      </c>
      <c r="G55" s="512">
        <v>1292</v>
      </c>
      <c r="H55" s="512">
        <v>0.53344343517753923</v>
      </c>
      <c r="I55" s="512">
        <v>323</v>
      </c>
      <c r="J55" s="512">
        <v>7</v>
      </c>
      <c r="K55" s="512">
        <v>2422</v>
      </c>
      <c r="L55" s="512">
        <v>1</v>
      </c>
      <c r="M55" s="512">
        <v>346</v>
      </c>
      <c r="N55" s="512">
        <v>3</v>
      </c>
      <c r="O55" s="512">
        <v>1041</v>
      </c>
      <c r="P55" s="534">
        <v>0.42981007431874485</v>
      </c>
      <c r="Q55" s="513">
        <v>347</v>
      </c>
    </row>
    <row r="56" spans="1:17" ht="14.4" customHeight="1" x14ac:dyDescent="0.3">
      <c r="A56" s="507" t="s">
        <v>1701</v>
      </c>
      <c r="B56" s="508" t="s">
        <v>1604</v>
      </c>
      <c r="C56" s="508" t="s">
        <v>1588</v>
      </c>
      <c r="D56" s="508" t="s">
        <v>1664</v>
      </c>
      <c r="E56" s="508" t="s">
        <v>1665</v>
      </c>
      <c r="F56" s="512">
        <v>1</v>
      </c>
      <c r="G56" s="512">
        <v>1033</v>
      </c>
      <c r="H56" s="512">
        <v>0.32362155388471175</v>
      </c>
      <c r="I56" s="512">
        <v>1033</v>
      </c>
      <c r="J56" s="512">
        <v>3</v>
      </c>
      <c r="K56" s="512">
        <v>3192</v>
      </c>
      <c r="L56" s="512">
        <v>1</v>
      </c>
      <c r="M56" s="512">
        <v>1064</v>
      </c>
      <c r="N56" s="512">
        <v>3</v>
      </c>
      <c r="O56" s="512">
        <v>3195</v>
      </c>
      <c r="P56" s="534">
        <v>1.0009398496240602</v>
      </c>
      <c r="Q56" s="513">
        <v>1065</v>
      </c>
    </row>
    <row r="57" spans="1:17" ht="14.4" customHeight="1" x14ac:dyDescent="0.3">
      <c r="A57" s="507" t="s">
        <v>1701</v>
      </c>
      <c r="B57" s="508" t="s">
        <v>1604</v>
      </c>
      <c r="C57" s="508" t="s">
        <v>1588</v>
      </c>
      <c r="D57" s="508" t="s">
        <v>1666</v>
      </c>
      <c r="E57" s="508" t="s">
        <v>1667</v>
      </c>
      <c r="F57" s="512">
        <v>2</v>
      </c>
      <c r="G57" s="512">
        <v>588</v>
      </c>
      <c r="H57" s="512">
        <v>0.48837209302325579</v>
      </c>
      <c r="I57" s="512">
        <v>294</v>
      </c>
      <c r="J57" s="512">
        <v>4</v>
      </c>
      <c r="K57" s="512">
        <v>1204</v>
      </c>
      <c r="L57" s="512">
        <v>1</v>
      </c>
      <c r="M57" s="512">
        <v>301</v>
      </c>
      <c r="N57" s="512">
        <v>2</v>
      </c>
      <c r="O57" s="512">
        <v>604</v>
      </c>
      <c r="P57" s="534">
        <v>0.50166112956810627</v>
      </c>
      <c r="Q57" s="513">
        <v>302</v>
      </c>
    </row>
    <row r="58" spans="1:17" ht="14.4" customHeight="1" x14ac:dyDescent="0.3">
      <c r="A58" s="507" t="s">
        <v>1702</v>
      </c>
      <c r="B58" s="508" t="s">
        <v>1604</v>
      </c>
      <c r="C58" s="508" t="s">
        <v>1588</v>
      </c>
      <c r="D58" s="508" t="s">
        <v>1608</v>
      </c>
      <c r="E58" s="508" t="s">
        <v>1609</v>
      </c>
      <c r="F58" s="512">
        <v>253</v>
      </c>
      <c r="G58" s="512">
        <v>52118</v>
      </c>
      <c r="H58" s="512">
        <v>1.1278755220844425</v>
      </c>
      <c r="I58" s="512">
        <v>206</v>
      </c>
      <c r="J58" s="512">
        <v>219</v>
      </c>
      <c r="K58" s="512">
        <v>46209</v>
      </c>
      <c r="L58" s="512">
        <v>1</v>
      </c>
      <c r="M58" s="512">
        <v>211</v>
      </c>
      <c r="N58" s="512">
        <v>263</v>
      </c>
      <c r="O58" s="512">
        <v>55493</v>
      </c>
      <c r="P58" s="534">
        <v>1.2009132420091324</v>
      </c>
      <c r="Q58" s="513">
        <v>211</v>
      </c>
    </row>
    <row r="59" spans="1:17" ht="14.4" customHeight="1" x14ac:dyDescent="0.3">
      <c r="A59" s="507" t="s">
        <v>1702</v>
      </c>
      <c r="B59" s="508" t="s">
        <v>1604</v>
      </c>
      <c r="C59" s="508" t="s">
        <v>1588</v>
      </c>
      <c r="D59" s="508" t="s">
        <v>1610</v>
      </c>
      <c r="E59" s="508" t="s">
        <v>1609</v>
      </c>
      <c r="F59" s="512">
        <v>16</v>
      </c>
      <c r="G59" s="512">
        <v>1360</v>
      </c>
      <c r="H59" s="512">
        <v>0.67966016991504252</v>
      </c>
      <c r="I59" s="512">
        <v>85</v>
      </c>
      <c r="J59" s="512">
        <v>23</v>
      </c>
      <c r="K59" s="512">
        <v>2001</v>
      </c>
      <c r="L59" s="512">
        <v>1</v>
      </c>
      <c r="M59" s="512">
        <v>87</v>
      </c>
      <c r="N59" s="512">
        <v>14</v>
      </c>
      <c r="O59" s="512">
        <v>1218</v>
      </c>
      <c r="P59" s="534">
        <v>0.60869565217391308</v>
      </c>
      <c r="Q59" s="513">
        <v>87</v>
      </c>
    </row>
    <row r="60" spans="1:17" ht="14.4" customHeight="1" x14ac:dyDescent="0.3">
      <c r="A60" s="507" t="s">
        <v>1702</v>
      </c>
      <c r="B60" s="508" t="s">
        <v>1604</v>
      </c>
      <c r="C60" s="508" t="s">
        <v>1588</v>
      </c>
      <c r="D60" s="508" t="s">
        <v>1611</v>
      </c>
      <c r="E60" s="508" t="s">
        <v>1612</v>
      </c>
      <c r="F60" s="512">
        <v>821</v>
      </c>
      <c r="G60" s="512">
        <v>242195</v>
      </c>
      <c r="H60" s="512">
        <v>0.90104653022958192</v>
      </c>
      <c r="I60" s="512">
        <v>295</v>
      </c>
      <c r="J60" s="512">
        <v>893</v>
      </c>
      <c r="K60" s="512">
        <v>268793</v>
      </c>
      <c r="L60" s="512">
        <v>1</v>
      </c>
      <c r="M60" s="512">
        <v>301</v>
      </c>
      <c r="N60" s="512">
        <v>838</v>
      </c>
      <c r="O60" s="512">
        <v>252238</v>
      </c>
      <c r="P60" s="534">
        <v>0.93840985442329228</v>
      </c>
      <c r="Q60" s="513">
        <v>301</v>
      </c>
    </row>
    <row r="61" spans="1:17" ht="14.4" customHeight="1" x14ac:dyDescent="0.3">
      <c r="A61" s="507" t="s">
        <v>1702</v>
      </c>
      <c r="B61" s="508" t="s">
        <v>1604</v>
      </c>
      <c r="C61" s="508" t="s">
        <v>1588</v>
      </c>
      <c r="D61" s="508" t="s">
        <v>1613</v>
      </c>
      <c r="E61" s="508" t="s">
        <v>1614</v>
      </c>
      <c r="F61" s="512">
        <v>58</v>
      </c>
      <c r="G61" s="512">
        <v>5510</v>
      </c>
      <c r="H61" s="512">
        <v>0.92760942760942766</v>
      </c>
      <c r="I61" s="512">
        <v>95</v>
      </c>
      <c r="J61" s="512">
        <v>60</v>
      </c>
      <c r="K61" s="512">
        <v>5940</v>
      </c>
      <c r="L61" s="512">
        <v>1</v>
      </c>
      <c r="M61" s="512">
        <v>99</v>
      </c>
      <c r="N61" s="512">
        <v>81</v>
      </c>
      <c r="O61" s="512">
        <v>8019</v>
      </c>
      <c r="P61" s="534">
        <v>1.35</v>
      </c>
      <c r="Q61" s="513">
        <v>99</v>
      </c>
    </row>
    <row r="62" spans="1:17" ht="14.4" customHeight="1" x14ac:dyDescent="0.3">
      <c r="A62" s="507" t="s">
        <v>1702</v>
      </c>
      <c r="B62" s="508" t="s">
        <v>1604</v>
      </c>
      <c r="C62" s="508" t="s">
        <v>1588</v>
      </c>
      <c r="D62" s="508" t="s">
        <v>1615</v>
      </c>
      <c r="E62" s="508" t="s">
        <v>1616</v>
      </c>
      <c r="F62" s="512">
        <v>2</v>
      </c>
      <c r="G62" s="512">
        <v>448</v>
      </c>
      <c r="H62" s="512">
        <v>1.9393939393939394</v>
      </c>
      <c r="I62" s="512">
        <v>224</v>
      </c>
      <c r="J62" s="512">
        <v>1</v>
      </c>
      <c r="K62" s="512">
        <v>231</v>
      </c>
      <c r="L62" s="512">
        <v>1</v>
      </c>
      <c r="M62" s="512">
        <v>231</v>
      </c>
      <c r="N62" s="512">
        <v>2</v>
      </c>
      <c r="O62" s="512">
        <v>464</v>
      </c>
      <c r="P62" s="534">
        <v>2.0086580086580086</v>
      </c>
      <c r="Q62" s="513">
        <v>232</v>
      </c>
    </row>
    <row r="63" spans="1:17" ht="14.4" customHeight="1" x14ac:dyDescent="0.3">
      <c r="A63" s="507" t="s">
        <v>1702</v>
      </c>
      <c r="B63" s="508" t="s">
        <v>1604</v>
      </c>
      <c r="C63" s="508" t="s">
        <v>1588</v>
      </c>
      <c r="D63" s="508" t="s">
        <v>1617</v>
      </c>
      <c r="E63" s="508" t="s">
        <v>1618</v>
      </c>
      <c r="F63" s="512">
        <v>305</v>
      </c>
      <c r="G63" s="512">
        <v>41175</v>
      </c>
      <c r="H63" s="512">
        <v>0.92476137001684444</v>
      </c>
      <c r="I63" s="512">
        <v>135</v>
      </c>
      <c r="J63" s="512">
        <v>325</v>
      </c>
      <c r="K63" s="512">
        <v>44525</v>
      </c>
      <c r="L63" s="512">
        <v>1</v>
      </c>
      <c r="M63" s="512">
        <v>137</v>
      </c>
      <c r="N63" s="512">
        <v>327</v>
      </c>
      <c r="O63" s="512">
        <v>44799</v>
      </c>
      <c r="P63" s="534">
        <v>1.0061538461538462</v>
      </c>
      <c r="Q63" s="513">
        <v>137</v>
      </c>
    </row>
    <row r="64" spans="1:17" ht="14.4" customHeight="1" x14ac:dyDescent="0.3">
      <c r="A64" s="507" t="s">
        <v>1702</v>
      </c>
      <c r="B64" s="508" t="s">
        <v>1604</v>
      </c>
      <c r="C64" s="508" t="s">
        <v>1588</v>
      </c>
      <c r="D64" s="508" t="s">
        <v>1619</v>
      </c>
      <c r="E64" s="508" t="s">
        <v>1618</v>
      </c>
      <c r="F64" s="512">
        <v>16</v>
      </c>
      <c r="G64" s="512">
        <v>2848</v>
      </c>
      <c r="H64" s="512">
        <v>0.97267759562841527</v>
      </c>
      <c r="I64" s="512">
        <v>178</v>
      </c>
      <c r="J64" s="512">
        <v>16</v>
      </c>
      <c r="K64" s="512">
        <v>2928</v>
      </c>
      <c r="L64" s="512">
        <v>1</v>
      </c>
      <c r="M64" s="512">
        <v>183</v>
      </c>
      <c r="N64" s="512">
        <v>12</v>
      </c>
      <c r="O64" s="512">
        <v>2196</v>
      </c>
      <c r="P64" s="534">
        <v>0.75</v>
      </c>
      <c r="Q64" s="513">
        <v>183</v>
      </c>
    </row>
    <row r="65" spans="1:17" ht="14.4" customHeight="1" x14ac:dyDescent="0.3">
      <c r="A65" s="507" t="s">
        <v>1702</v>
      </c>
      <c r="B65" s="508" t="s">
        <v>1604</v>
      </c>
      <c r="C65" s="508" t="s">
        <v>1588</v>
      </c>
      <c r="D65" s="508" t="s">
        <v>1620</v>
      </c>
      <c r="E65" s="508" t="s">
        <v>1621</v>
      </c>
      <c r="F65" s="512">
        <v>3</v>
      </c>
      <c r="G65" s="512">
        <v>1860</v>
      </c>
      <c r="H65" s="512">
        <v>1.4553990610328638</v>
      </c>
      <c r="I65" s="512">
        <v>620</v>
      </c>
      <c r="J65" s="512">
        <v>2</v>
      </c>
      <c r="K65" s="512">
        <v>1278</v>
      </c>
      <c r="L65" s="512">
        <v>1</v>
      </c>
      <c r="M65" s="512">
        <v>639</v>
      </c>
      <c r="N65" s="512">
        <v>6</v>
      </c>
      <c r="O65" s="512">
        <v>3834</v>
      </c>
      <c r="P65" s="534">
        <v>3</v>
      </c>
      <c r="Q65" s="513">
        <v>639</v>
      </c>
    </row>
    <row r="66" spans="1:17" ht="14.4" customHeight="1" x14ac:dyDescent="0.3">
      <c r="A66" s="507" t="s">
        <v>1702</v>
      </c>
      <c r="B66" s="508" t="s">
        <v>1604</v>
      </c>
      <c r="C66" s="508" t="s">
        <v>1588</v>
      </c>
      <c r="D66" s="508" t="s">
        <v>1622</v>
      </c>
      <c r="E66" s="508" t="s">
        <v>1623</v>
      </c>
      <c r="F66" s="512">
        <v>8</v>
      </c>
      <c r="G66" s="512">
        <v>4744</v>
      </c>
      <c r="H66" s="512">
        <v>1.950657894736842</v>
      </c>
      <c r="I66" s="512">
        <v>593</v>
      </c>
      <c r="J66" s="512">
        <v>4</v>
      </c>
      <c r="K66" s="512">
        <v>2432</v>
      </c>
      <c r="L66" s="512">
        <v>1</v>
      </c>
      <c r="M66" s="512">
        <v>608</v>
      </c>
      <c r="N66" s="512">
        <v>8</v>
      </c>
      <c r="O66" s="512">
        <v>4864</v>
      </c>
      <c r="P66" s="534">
        <v>2</v>
      </c>
      <c r="Q66" s="513">
        <v>608</v>
      </c>
    </row>
    <row r="67" spans="1:17" ht="14.4" customHeight="1" x14ac:dyDescent="0.3">
      <c r="A67" s="507" t="s">
        <v>1702</v>
      </c>
      <c r="B67" s="508" t="s">
        <v>1604</v>
      </c>
      <c r="C67" s="508" t="s">
        <v>1588</v>
      </c>
      <c r="D67" s="508" t="s">
        <v>1624</v>
      </c>
      <c r="E67" s="508" t="s">
        <v>1625</v>
      </c>
      <c r="F67" s="512">
        <v>56</v>
      </c>
      <c r="G67" s="512">
        <v>9016</v>
      </c>
      <c r="H67" s="512">
        <v>1.0022232103156958</v>
      </c>
      <c r="I67" s="512">
        <v>161</v>
      </c>
      <c r="J67" s="512">
        <v>52</v>
      </c>
      <c r="K67" s="512">
        <v>8996</v>
      </c>
      <c r="L67" s="512">
        <v>1</v>
      </c>
      <c r="M67" s="512">
        <v>173</v>
      </c>
      <c r="N67" s="512">
        <v>61</v>
      </c>
      <c r="O67" s="512">
        <v>10553</v>
      </c>
      <c r="P67" s="534">
        <v>1.1730769230769231</v>
      </c>
      <c r="Q67" s="513">
        <v>173</v>
      </c>
    </row>
    <row r="68" spans="1:17" ht="14.4" customHeight="1" x14ac:dyDescent="0.3">
      <c r="A68" s="507" t="s">
        <v>1702</v>
      </c>
      <c r="B68" s="508" t="s">
        <v>1604</v>
      </c>
      <c r="C68" s="508" t="s">
        <v>1588</v>
      </c>
      <c r="D68" s="508" t="s">
        <v>1626</v>
      </c>
      <c r="E68" s="508" t="s">
        <v>1627</v>
      </c>
      <c r="F68" s="512">
        <v>1</v>
      </c>
      <c r="G68" s="512">
        <v>383</v>
      </c>
      <c r="H68" s="512">
        <v>0.49869791666666669</v>
      </c>
      <c r="I68" s="512">
        <v>383</v>
      </c>
      <c r="J68" s="512">
        <v>2</v>
      </c>
      <c r="K68" s="512">
        <v>768</v>
      </c>
      <c r="L68" s="512">
        <v>1</v>
      </c>
      <c r="M68" s="512">
        <v>384</v>
      </c>
      <c r="N68" s="512">
        <v>2</v>
      </c>
      <c r="O68" s="512">
        <v>694</v>
      </c>
      <c r="P68" s="534">
        <v>0.90364583333333337</v>
      </c>
      <c r="Q68" s="513">
        <v>347</v>
      </c>
    </row>
    <row r="69" spans="1:17" ht="14.4" customHeight="1" x14ac:dyDescent="0.3">
      <c r="A69" s="507" t="s">
        <v>1702</v>
      </c>
      <c r="B69" s="508" t="s">
        <v>1604</v>
      </c>
      <c r="C69" s="508" t="s">
        <v>1588</v>
      </c>
      <c r="D69" s="508" t="s">
        <v>1626</v>
      </c>
      <c r="E69" s="508" t="s">
        <v>1628</v>
      </c>
      <c r="F69" s="512"/>
      <c r="G69" s="512"/>
      <c r="H69" s="512"/>
      <c r="I69" s="512"/>
      <c r="J69" s="512"/>
      <c r="K69" s="512"/>
      <c r="L69" s="512"/>
      <c r="M69" s="512"/>
      <c r="N69" s="512">
        <v>1</v>
      </c>
      <c r="O69" s="512">
        <v>347</v>
      </c>
      <c r="P69" s="534"/>
      <c r="Q69" s="513">
        <v>347</v>
      </c>
    </row>
    <row r="70" spans="1:17" ht="14.4" customHeight="1" x14ac:dyDescent="0.3">
      <c r="A70" s="507" t="s">
        <v>1702</v>
      </c>
      <c r="B70" s="508" t="s">
        <v>1604</v>
      </c>
      <c r="C70" s="508" t="s">
        <v>1588</v>
      </c>
      <c r="D70" s="508" t="s">
        <v>1629</v>
      </c>
      <c r="E70" s="508" t="s">
        <v>1630</v>
      </c>
      <c r="F70" s="512">
        <v>406</v>
      </c>
      <c r="G70" s="512">
        <v>6496</v>
      </c>
      <c r="H70" s="512">
        <v>0.90980392156862744</v>
      </c>
      <c r="I70" s="512">
        <v>16</v>
      </c>
      <c r="J70" s="512">
        <v>420</v>
      </c>
      <c r="K70" s="512">
        <v>7140</v>
      </c>
      <c r="L70" s="512">
        <v>1</v>
      </c>
      <c r="M70" s="512">
        <v>17</v>
      </c>
      <c r="N70" s="512">
        <v>441</v>
      </c>
      <c r="O70" s="512">
        <v>7497</v>
      </c>
      <c r="P70" s="534">
        <v>1.05</v>
      </c>
      <c r="Q70" s="513">
        <v>17</v>
      </c>
    </row>
    <row r="71" spans="1:17" ht="14.4" customHeight="1" x14ac:dyDescent="0.3">
      <c r="A71" s="507" t="s">
        <v>1702</v>
      </c>
      <c r="B71" s="508" t="s">
        <v>1604</v>
      </c>
      <c r="C71" s="508" t="s">
        <v>1588</v>
      </c>
      <c r="D71" s="508" t="s">
        <v>1631</v>
      </c>
      <c r="E71" s="508" t="s">
        <v>1632</v>
      </c>
      <c r="F71" s="512">
        <v>62</v>
      </c>
      <c r="G71" s="512">
        <v>16492</v>
      </c>
      <c r="H71" s="512">
        <v>1.4383394383394383</v>
      </c>
      <c r="I71" s="512">
        <v>266</v>
      </c>
      <c r="J71" s="512">
        <v>42</v>
      </c>
      <c r="K71" s="512">
        <v>11466</v>
      </c>
      <c r="L71" s="512">
        <v>1</v>
      </c>
      <c r="M71" s="512">
        <v>273</v>
      </c>
      <c r="N71" s="512">
        <v>38</v>
      </c>
      <c r="O71" s="512">
        <v>10412</v>
      </c>
      <c r="P71" s="534">
        <v>0.90807605093319377</v>
      </c>
      <c r="Q71" s="513">
        <v>274</v>
      </c>
    </row>
    <row r="72" spans="1:17" ht="14.4" customHeight="1" x14ac:dyDescent="0.3">
      <c r="A72" s="507" t="s">
        <v>1702</v>
      </c>
      <c r="B72" s="508" t="s">
        <v>1604</v>
      </c>
      <c r="C72" s="508" t="s">
        <v>1588</v>
      </c>
      <c r="D72" s="508" t="s">
        <v>1633</v>
      </c>
      <c r="E72" s="508" t="s">
        <v>1634</v>
      </c>
      <c r="F72" s="512">
        <v>72</v>
      </c>
      <c r="G72" s="512">
        <v>10152</v>
      </c>
      <c r="H72" s="512">
        <v>0.88262910798122063</v>
      </c>
      <c r="I72" s="512">
        <v>141</v>
      </c>
      <c r="J72" s="512">
        <v>81</v>
      </c>
      <c r="K72" s="512">
        <v>11502</v>
      </c>
      <c r="L72" s="512">
        <v>1</v>
      </c>
      <c r="M72" s="512">
        <v>142</v>
      </c>
      <c r="N72" s="512">
        <v>87</v>
      </c>
      <c r="O72" s="512">
        <v>12354</v>
      </c>
      <c r="P72" s="534">
        <v>1.0740740740740742</v>
      </c>
      <c r="Q72" s="513">
        <v>142</v>
      </c>
    </row>
    <row r="73" spans="1:17" ht="14.4" customHeight="1" x14ac:dyDescent="0.3">
      <c r="A73" s="507" t="s">
        <v>1702</v>
      </c>
      <c r="B73" s="508" t="s">
        <v>1604</v>
      </c>
      <c r="C73" s="508" t="s">
        <v>1588</v>
      </c>
      <c r="D73" s="508" t="s">
        <v>1635</v>
      </c>
      <c r="E73" s="508" t="s">
        <v>1634</v>
      </c>
      <c r="F73" s="512">
        <v>301</v>
      </c>
      <c r="G73" s="512">
        <v>23478</v>
      </c>
      <c r="H73" s="512">
        <v>0.96166134185303509</v>
      </c>
      <c r="I73" s="512">
        <v>78</v>
      </c>
      <c r="J73" s="512">
        <v>313</v>
      </c>
      <c r="K73" s="512">
        <v>24414</v>
      </c>
      <c r="L73" s="512">
        <v>1</v>
      </c>
      <c r="M73" s="512">
        <v>78</v>
      </c>
      <c r="N73" s="512">
        <v>309</v>
      </c>
      <c r="O73" s="512">
        <v>24102</v>
      </c>
      <c r="P73" s="534">
        <v>0.98722044728434499</v>
      </c>
      <c r="Q73" s="513">
        <v>78</v>
      </c>
    </row>
    <row r="74" spans="1:17" ht="14.4" customHeight="1" x14ac:dyDescent="0.3">
      <c r="A74" s="507" t="s">
        <v>1702</v>
      </c>
      <c r="B74" s="508" t="s">
        <v>1604</v>
      </c>
      <c r="C74" s="508" t="s">
        <v>1588</v>
      </c>
      <c r="D74" s="508" t="s">
        <v>1636</v>
      </c>
      <c r="E74" s="508" t="s">
        <v>1637</v>
      </c>
      <c r="F74" s="512">
        <v>72</v>
      </c>
      <c r="G74" s="512">
        <v>22104</v>
      </c>
      <c r="H74" s="512">
        <v>0.87184948526801564</v>
      </c>
      <c r="I74" s="512">
        <v>307</v>
      </c>
      <c r="J74" s="512">
        <v>81</v>
      </c>
      <c r="K74" s="512">
        <v>25353</v>
      </c>
      <c r="L74" s="512">
        <v>1</v>
      </c>
      <c r="M74" s="512">
        <v>313</v>
      </c>
      <c r="N74" s="512">
        <v>87</v>
      </c>
      <c r="O74" s="512">
        <v>27318</v>
      </c>
      <c r="P74" s="534">
        <v>1.0775056206366111</v>
      </c>
      <c r="Q74" s="513">
        <v>314</v>
      </c>
    </row>
    <row r="75" spans="1:17" ht="14.4" customHeight="1" x14ac:dyDescent="0.3">
      <c r="A75" s="507" t="s">
        <v>1702</v>
      </c>
      <c r="B75" s="508" t="s">
        <v>1604</v>
      </c>
      <c r="C75" s="508" t="s">
        <v>1588</v>
      </c>
      <c r="D75" s="508" t="s">
        <v>1638</v>
      </c>
      <c r="E75" s="508" t="s">
        <v>1639</v>
      </c>
      <c r="F75" s="512">
        <v>1</v>
      </c>
      <c r="G75" s="512">
        <v>487</v>
      </c>
      <c r="H75" s="512">
        <v>0.49897540983606559</v>
      </c>
      <c r="I75" s="512">
        <v>487</v>
      </c>
      <c r="J75" s="512">
        <v>2</v>
      </c>
      <c r="K75" s="512">
        <v>976</v>
      </c>
      <c r="L75" s="512">
        <v>1</v>
      </c>
      <c r="M75" s="512">
        <v>488</v>
      </c>
      <c r="N75" s="512">
        <v>2</v>
      </c>
      <c r="O75" s="512">
        <v>656</v>
      </c>
      <c r="P75" s="534">
        <v>0.67213114754098358</v>
      </c>
      <c r="Q75" s="513">
        <v>328</v>
      </c>
    </row>
    <row r="76" spans="1:17" ht="14.4" customHeight="1" x14ac:dyDescent="0.3">
      <c r="A76" s="507" t="s">
        <v>1702</v>
      </c>
      <c r="B76" s="508" t="s">
        <v>1604</v>
      </c>
      <c r="C76" s="508" t="s">
        <v>1588</v>
      </c>
      <c r="D76" s="508" t="s">
        <v>1638</v>
      </c>
      <c r="E76" s="508" t="s">
        <v>1640</v>
      </c>
      <c r="F76" s="512"/>
      <c r="G76" s="512"/>
      <c r="H76" s="512"/>
      <c r="I76" s="512"/>
      <c r="J76" s="512"/>
      <c r="K76" s="512"/>
      <c r="L76" s="512"/>
      <c r="M76" s="512"/>
      <c r="N76" s="512">
        <v>1</v>
      </c>
      <c r="O76" s="512">
        <v>328</v>
      </c>
      <c r="P76" s="534"/>
      <c r="Q76" s="513">
        <v>328</v>
      </c>
    </row>
    <row r="77" spans="1:17" ht="14.4" customHeight="1" x14ac:dyDescent="0.3">
      <c r="A77" s="507" t="s">
        <v>1702</v>
      </c>
      <c r="B77" s="508" t="s">
        <v>1604</v>
      </c>
      <c r="C77" s="508" t="s">
        <v>1588</v>
      </c>
      <c r="D77" s="508" t="s">
        <v>1641</v>
      </c>
      <c r="E77" s="508" t="s">
        <v>1642</v>
      </c>
      <c r="F77" s="512">
        <v>180</v>
      </c>
      <c r="G77" s="512">
        <v>28980</v>
      </c>
      <c r="H77" s="512">
        <v>0.79727090153786895</v>
      </c>
      <c r="I77" s="512">
        <v>161</v>
      </c>
      <c r="J77" s="512">
        <v>223</v>
      </c>
      <c r="K77" s="512">
        <v>36349</v>
      </c>
      <c r="L77" s="512">
        <v>1</v>
      </c>
      <c r="M77" s="512">
        <v>163</v>
      </c>
      <c r="N77" s="512">
        <v>290</v>
      </c>
      <c r="O77" s="512">
        <v>47270</v>
      </c>
      <c r="P77" s="534">
        <v>1.3004484304932735</v>
      </c>
      <c r="Q77" s="513">
        <v>163</v>
      </c>
    </row>
    <row r="78" spans="1:17" ht="14.4" customHeight="1" x14ac:dyDescent="0.3">
      <c r="A78" s="507" t="s">
        <v>1702</v>
      </c>
      <c r="B78" s="508" t="s">
        <v>1604</v>
      </c>
      <c r="C78" s="508" t="s">
        <v>1588</v>
      </c>
      <c r="D78" s="508" t="s">
        <v>1646</v>
      </c>
      <c r="E78" s="508" t="s">
        <v>1609</v>
      </c>
      <c r="F78" s="512">
        <v>678</v>
      </c>
      <c r="G78" s="512">
        <v>48138</v>
      </c>
      <c r="H78" s="512">
        <v>0.94566242338519568</v>
      </c>
      <c r="I78" s="512">
        <v>71</v>
      </c>
      <c r="J78" s="512">
        <v>707</v>
      </c>
      <c r="K78" s="512">
        <v>50904</v>
      </c>
      <c r="L78" s="512">
        <v>1</v>
      </c>
      <c r="M78" s="512">
        <v>72</v>
      </c>
      <c r="N78" s="512">
        <v>691</v>
      </c>
      <c r="O78" s="512">
        <v>49752</v>
      </c>
      <c r="P78" s="534">
        <v>0.97736916548797736</v>
      </c>
      <c r="Q78" s="513">
        <v>72</v>
      </c>
    </row>
    <row r="79" spans="1:17" ht="14.4" customHeight="1" x14ac:dyDescent="0.3">
      <c r="A79" s="507" t="s">
        <v>1702</v>
      </c>
      <c r="B79" s="508" t="s">
        <v>1604</v>
      </c>
      <c r="C79" s="508" t="s">
        <v>1588</v>
      </c>
      <c r="D79" s="508" t="s">
        <v>1652</v>
      </c>
      <c r="E79" s="508" t="s">
        <v>1653</v>
      </c>
      <c r="F79" s="512">
        <v>16</v>
      </c>
      <c r="G79" s="512">
        <v>3520</v>
      </c>
      <c r="H79" s="512">
        <v>0.66831213214353524</v>
      </c>
      <c r="I79" s="512">
        <v>220</v>
      </c>
      <c r="J79" s="512">
        <v>23</v>
      </c>
      <c r="K79" s="512">
        <v>5267</v>
      </c>
      <c r="L79" s="512">
        <v>1</v>
      </c>
      <c r="M79" s="512">
        <v>229</v>
      </c>
      <c r="N79" s="512">
        <v>5</v>
      </c>
      <c r="O79" s="512">
        <v>1150</v>
      </c>
      <c r="P79" s="534">
        <v>0.2183406113537118</v>
      </c>
      <c r="Q79" s="513">
        <v>230</v>
      </c>
    </row>
    <row r="80" spans="1:17" ht="14.4" customHeight="1" x14ac:dyDescent="0.3">
      <c r="A80" s="507" t="s">
        <v>1702</v>
      </c>
      <c r="B80" s="508" t="s">
        <v>1604</v>
      </c>
      <c r="C80" s="508" t="s">
        <v>1588</v>
      </c>
      <c r="D80" s="508" t="s">
        <v>1654</v>
      </c>
      <c r="E80" s="508" t="s">
        <v>1655</v>
      </c>
      <c r="F80" s="512">
        <v>31</v>
      </c>
      <c r="G80" s="512">
        <v>37045</v>
      </c>
      <c r="H80" s="512">
        <v>1.0925150406983604</v>
      </c>
      <c r="I80" s="512">
        <v>1195</v>
      </c>
      <c r="J80" s="512">
        <v>28</v>
      </c>
      <c r="K80" s="512">
        <v>33908</v>
      </c>
      <c r="L80" s="512">
        <v>1</v>
      </c>
      <c r="M80" s="512">
        <v>1211</v>
      </c>
      <c r="N80" s="512">
        <v>65</v>
      </c>
      <c r="O80" s="512">
        <v>78715</v>
      </c>
      <c r="P80" s="534">
        <v>2.3214285714285716</v>
      </c>
      <c r="Q80" s="513">
        <v>1211</v>
      </c>
    </row>
    <row r="81" spans="1:17" ht="14.4" customHeight="1" x14ac:dyDescent="0.3">
      <c r="A81" s="507" t="s">
        <v>1702</v>
      </c>
      <c r="B81" s="508" t="s">
        <v>1604</v>
      </c>
      <c r="C81" s="508" t="s">
        <v>1588</v>
      </c>
      <c r="D81" s="508" t="s">
        <v>1656</v>
      </c>
      <c r="E81" s="508" t="s">
        <v>1657</v>
      </c>
      <c r="F81" s="512">
        <v>53</v>
      </c>
      <c r="G81" s="512">
        <v>5830</v>
      </c>
      <c r="H81" s="512">
        <v>0.91322055137844615</v>
      </c>
      <c r="I81" s="512">
        <v>110</v>
      </c>
      <c r="J81" s="512">
        <v>56</v>
      </c>
      <c r="K81" s="512">
        <v>6384</v>
      </c>
      <c r="L81" s="512">
        <v>1</v>
      </c>
      <c r="M81" s="512">
        <v>114</v>
      </c>
      <c r="N81" s="512">
        <v>64</v>
      </c>
      <c r="O81" s="512">
        <v>7296</v>
      </c>
      <c r="P81" s="534">
        <v>1.1428571428571428</v>
      </c>
      <c r="Q81" s="513">
        <v>114</v>
      </c>
    </row>
    <row r="82" spans="1:17" ht="14.4" customHeight="1" x14ac:dyDescent="0.3">
      <c r="A82" s="507" t="s">
        <v>1702</v>
      </c>
      <c r="B82" s="508" t="s">
        <v>1604</v>
      </c>
      <c r="C82" s="508" t="s">
        <v>1588</v>
      </c>
      <c r="D82" s="508" t="s">
        <v>1658</v>
      </c>
      <c r="E82" s="508" t="s">
        <v>1659</v>
      </c>
      <c r="F82" s="512">
        <v>3</v>
      </c>
      <c r="G82" s="512">
        <v>969</v>
      </c>
      <c r="H82" s="512">
        <v>0.93352601156069359</v>
      </c>
      <c r="I82" s="512">
        <v>323</v>
      </c>
      <c r="J82" s="512">
        <v>3</v>
      </c>
      <c r="K82" s="512">
        <v>1038</v>
      </c>
      <c r="L82" s="512">
        <v>1</v>
      </c>
      <c r="M82" s="512">
        <v>346</v>
      </c>
      <c r="N82" s="512">
        <v>3</v>
      </c>
      <c r="O82" s="512">
        <v>1041</v>
      </c>
      <c r="P82" s="534">
        <v>1.0028901734104045</v>
      </c>
      <c r="Q82" s="513">
        <v>347</v>
      </c>
    </row>
    <row r="83" spans="1:17" ht="14.4" customHeight="1" x14ac:dyDescent="0.3">
      <c r="A83" s="507" t="s">
        <v>1702</v>
      </c>
      <c r="B83" s="508" t="s">
        <v>1604</v>
      </c>
      <c r="C83" s="508" t="s">
        <v>1588</v>
      </c>
      <c r="D83" s="508" t="s">
        <v>1664</v>
      </c>
      <c r="E83" s="508" t="s">
        <v>1665</v>
      </c>
      <c r="F83" s="512">
        <v>11</v>
      </c>
      <c r="G83" s="512">
        <v>11363</v>
      </c>
      <c r="H83" s="512">
        <v>1.3349389097744362</v>
      </c>
      <c r="I83" s="512">
        <v>1033</v>
      </c>
      <c r="J83" s="512">
        <v>8</v>
      </c>
      <c r="K83" s="512">
        <v>8512</v>
      </c>
      <c r="L83" s="512">
        <v>1</v>
      </c>
      <c r="M83" s="512">
        <v>1064</v>
      </c>
      <c r="N83" s="512">
        <v>6</v>
      </c>
      <c r="O83" s="512">
        <v>6390</v>
      </c>
      <c r="P83" s="534">
        <v>0.75070488721804507</v>
      </c>
      <c r="Q83" s="513">
        <v>1065</v>
      </c>
    </row>
    <row r="84" spans="1:17" ht="14.4" customHeight="1" x14ac:dyDescent="0.3">
      <c r="A84" s="507" t="s">
        <v>1702</v>
      </c>
      <c r="B84" s="508" t="s">
        <v>1604</v>
      </c>
      <c r="C84" s="508" t="s">
        <v>1588</v>
      </c>
      <c r="D84" s="508" t="s">
        <v>1666</v>
      </c>
      <c r="E84" s="508" t="s">
        <v>1667</v>
      </c>
      <c r="F84" s="512">
        <v>3</v>
      </c>
      <c r="G84" s="512">
        <v>882</v>
      </c>
      <c r="H84" s="512">
        <v>2.9302325581395348</v>
      </c>
      <c r="I84" s="512">
        <v>294</v>
      </c>
      <c r="J84" s="512">
        <v>1</v>
      </c>
      <c r="K84" s="512">
        <v>301</v>
      </c>
      <c r="L84" s="512">
        <v>1</v>
      </c>
      <c r="M84" s="512">
        <v>301</v>
      </c>
      <c r="N84" s="512">
        <v>6</v>
      </c>
      <c r="O84" s="512">
        <v>1812</v>
      </c>
      <c r="P84" s="534">
        <v>6.0199335548172757</v>
      </c>
      <c r="Q84" s="513">
        <v>302</v>
      </c>
    </row>
    <row r="85" spans="1:17" ht="14.4" customHeight="1" x14ac:dyDescent="0.3">
      <c r="A85" s="507" t="s">
        <v>1702</v>
      </c>
      <c r="B85" s="508" t="s">
        <v>1604</v>
      </c>
      <c r="C85" s="508" t="s">
        <v>1588</v>
      </c>
      <c r="D85" s="508" t="s">
        <v>1703</v>
      </c>
      <c r="E85" s="508" t="s">
        <v>1704</v>
      </c>
      <c r="F85" s="512">
        <v>1</v>
      </c>
      <c r="G85" s="512">
        <v>27</v>
      </c>
      <c r="H85" s="512"/>
      <c r="I85" s="512">
        <v>27</v>
      </c>
      <c r="J85" s="512"/>
      <c r="K85" s="512"/>
      <c r="L85" s="512"/>
      <c r="M85" s="512"/>
      <c r="N85" s="512"/>
      <c r="O85" s="512"/>
      <c r="P85" s="534"/>
      <c r="Q85" s="513"/>
    </row>
    <row r="86" spans="1:17" ht="14.4" customHeight="1" x14ac:dyDescent="0.3">
      <c r="A86" s="507" t="s">
        <v>1705</v>
      </c>
      <c r="B86" s="508" t="s">
        <v>1604</v>
      </c>
      <c r="C86" s="508" t="s">
        <v>1588</v>
      </c>
      <c r="D86" s="508" t="s">
        <v>1608</v>
      </c>
      <c r="E86" s="508" t="s">
        <v>1609</v>
      </c>
      <c r="F86" s="512">
        <v>806</v>
      </c>
      <c r="G86" s="512">
        <v>166036</v>
      </c>
      <c r="H86" s="512">
        <v>0.88915307789112918</v>
      </c>
      <c r="I86" s="512">
        <v>206</v>
      </c>
      <c r="J86" s="512">
        <v>885</v>
      </c>
      <c r="K86" s="512">
        <v>186735</v>
      </c>
      <c r="L86" s="512">
        <v>1</v>
      </c>
      <c r="M86" s="512">
        <v>211</v>
      </c>
      <c r="N86" s="512">
        <v>761</v>
      </c>
      <c r="O86" s="512">
        <v>160571</v>
      </c>
      <c r="P86" s="534">
        <v>0.85988700564971754</v>
      </c>
      <c r="Q86" s="513">
        <v>211</v>
      </c>
    </row>
    <row r="87" spans="1:17" ht="14.4" customHeight="1" x14ac:dyDescent="0.3">
      <c r="A87" s="507" t="s">
        <v>1705</v>
      </c>
      <c r="B87" s="508" t="s">
        <v>1604</v>
      </c>
      <c r="C87" s="508" t="s">
        <v>1588</v>
      </c>
      <c r="D87" s="508" t="s">
        <v>1610</v>
      </c>
      <c r="E87" s="508" t="s">
        <v>1609</v>
      </c>
      <c r="F87" s="512">
        <v>1</v>
      </c>
      <c r="G87" s="512">
        <v>85</v>
      </c>
      <c r="H87" s="512"/>
      <c r="I87" s="512">
        <v>85</v>
      </c>
      <c r="J87" s="512"/>
      <c r="K87" s="512"/>
      <c r="L87" s="512"/>
      <c r="M87" s="512"/>
      <c r="N87" s="512"/>
      <c r="O87" s="512"/>
      <c r="P87" s="534"/>
      <c r="Q87" s="513"/>
    </row>
    <row r="88" spans="1:17" ht="14.4" customHeight="1" x14ac:dyDescent="0.3">
      <c r="A88" s="507" t="s">
        <v>1705</v>
      </c>
      <c r="B88" s="508" t="s">
        <v>1604</v>
      </c>
      <c r="C88" s="508" t="s">
        <v>1588</v>
      </c>
      <c r="D88" s="508" t="s">
        <v>1611</v>
      </c>
      <c r="E88" s="508" t="s">
        <v>1612</v>
      </c>
      <c r="F88" s="512">
        <v>898</v>
      </c>
      <c r="G88" s="512">
        <v>264910</v>
      </c>
      <c r="H88" s="512">
        <v>0.67183180746113469</v>
      </c>
      <c r="I88" s="512">
        <v>295</v>
      </c>
      <c r="J88" s="512">
        <v>1310</v>
      </c>
      <c r="K88" s="512">
        <v>394310</v>
      </c>
      <c r="L88" s="512">
        <v>1</v>
      </c>
      <c r="M88" s="512">
        <v>301</v>
      </c>
      <c r="N88" s="512">
        <v>1955</v>
      </c>
      <c r="O88" s="512">
        <v>588455</v>
      </c>
      <c r="P88" s="534">
        <v>1.4923664122137406</v>
      </c>
      <c r="Q88" s="513">
        <v>301</v>
      </c>
    </row>
    <row r="89" spans="1:17" ht="14.4" customHeight="1" x14ac:dyDescent="0.3">
      <c r="A89" s="507" t="s">
        <v>1705</v>
      </c>
      <c r="B89" s="508" t="s">
        <v>1604</v>
      </c>
      <c r="C89" s="508" t="s">
        <v>1588</v>
      </c>
      <c r="D89" s="508" t="s">
        <v>1613</v>
      </c>
      <c r="E89" s="508" t="s">
        <v>1614</v>
      </c>
      <c r="F89" s="512">
        <v>16</v>
      </c>
      <c r="G89" s="512">
        <v>1520</v>
      </c>
      <c r="H89" s="512">
        <v>1.2794612794612794</v>
      </c>
      <c r="I89" s="512">
        <v>95</v>
      </c>
      <c r="J89" s="512">
        <v>12</v>
      </c>
      <c r="K89" s="512">
        <v>1188</v>
      </c>
      <c r="L89" s="512">
        <v>1</v>
      </c>
      <c r="M89" s="512">
        <v>99</v>
      </c>
      <c r="N89" s="512">
        <v>30</v>
      </c>
      <c r="O89" s="512">
        <v>2970</v>
      </c>
      <c r="P89" s="534">
        <v>2.5</v>
      </c>
      <c r="Q89" s="513">
        <v>99</v>
      </c>
    </row>
    <row r="90" spans="1:17" ht="14.4" customHeight="1" x14ac:dyDescent="0.3">
      <c r="A90" s="507" t="s">
        <v>1705</v>
      </c>
      <c r="B90" s="508" t="s">
        <v>1604</v>
      </c>
      <c r="C90" s="508" t="s">
        <v>1588</v>
      </c>
      <c r="D90" s="508" t="s">
        <v>1615</v>
      </c>
      <c r="E90" s="508" t="s">
        <v>1616</v>
      </c>
      <c r="F90" s="512"/>
      <c r="G90" s="512"/>
      <c r="H90" s="512"/>
      <c r="I90" s="512"/>
      <c r="J90" s="512">
        <v>2</v>
      </c>
      <c r="K90" s="512">
        <v>462</v>
      </c>
      <c r="L90" s="512">
        <v>1</v>
      </c>
      <c r="M90" s="512">
        <v>231</v>
      </c>
      <c r="N90" s="512"/>
      <c r="O90" s="512"/>
      <c r="P90" s="534"/>
      <c r="Q90" s="513"/>
    </row>
    <row r="91" spans="1:17" ht="14.4" customHeight="1" x14ac:dyDescent="0.3">
      <c r="A91" s="507" t="s">
        <v>1705</v>
      </c>
      <c r="B91" s="508" t="s">
        <v>1604</v>
      </c>
      <c r="C91" s="508" t="s">
        <v>1588</v>
      </c>
      <c r="D91" s="508" t="s">
        <v>1617</v>
      </c>
      <c r="E91" s="508" t="s">
        <v>1618</v>
      </c>
      <c r="F91" s="512">
        <v>817</v>
      </c>
      <c r="G91" s="512">
        <v>110295</v>
      </c>
      <c r="H91" s="512">
        <v>0.93722117892983692</v>
      </c>
      <c r="I91" s="512">
        <v>135</v>
      </c>
      <c r="J91" s="512">
        <v>859</v>
      </c>
      <c r="K91" s="512">
        <v>117683</v>
      </c>
      <c r="L91" s="512">
        <v>1</v>
      </c>
      <c r="M91" s="512">
        <v>137</v>
      </c>
      <c r="N91" s="512">
        <v>894</v>
      </c>
      <c r="O91" s="512">
        <v>122478</v>
      </c>
      <c r="P91" s="534">
        <v>1.0407450523864958</v>
      </c>
      <c r="Q91" s="513">
        <v>137</v>
      </c>
    </row>
    <row r="92" spans="1:17" ht="14.4" customHeight="1" x14ac:dyDescent="0.3">
      <c r="A92" s="507" t="s">
        <v>1705</v>
      </c>
      <c r="B92" s="508" t="s">
        <v>1604</v>
      </c>
      <c r="C92" s="508" t="s">
        <v>1588</v>
      </c>
      <c r="D92" s="508" t="s">
        <v>1619</v>
      </c>
      <c r="E92" s="508" t="s">
        <v>1618</v>
      </c>
      <c r="F92" s="512">
        <v>1</v>
      </c>
      <c r="G92" s="512">
        <v>178</v>
      </c>
      <c r="H92" s="512"/>
      <c r="I92" s="512">
        <v>178</v>
      </c>
      <c r="J92" s="512"/>
      <c r="K92" s="512"/>
      <c r="L92" s="512"/>
      <c r="M92" s="512"/>
      <c r="N92" s="512">
        <v>1</v>
      </c>
      <c r="O92" s="512">
        <v>183</v>
      </c>
      <c r="P92" s="534"/>
      <c r="Q92" s="513">
        <v>183</v>
      </c>
    </row>
    <row r="93" spans="1:17" ht="14.4" customHeight="1" x14ac:dyDescent="0.3">
      <c r="A93" s="507" t="s">
        <v>1705</v>
      </c>
      <c r="B93" s="508" t="s">
        <v>1604</v>
      </c>
      <c r="C93" s="508" t="s">
        <v>1588</v>
      </c>
      <c r="D93" s="508" t="s">
        <v>1620</v>
      </c>
      <c r="E93" s="508" t="s">
        <v>1621</v>
      </c>
      <c r="F93" s="512">
        <v>3</v>
      </c>
      <c r="G93" s="512">
        <v>1860</v>
      </c>
      <c r="H93" s="512">
        <v>0.48513302034428796</v>
      </c>
      <c r="I93" s="512">
        <v>620</v>
      </c>
      <c r="J93" s="512">
        <v>6</v>
      </c>
      <c r="K93" s="512">
        <v>3834</v>
      </c>
      <c r="L93" s="512">
        <v>1</v>
      </c>
      <c r="M93" s="512">
        <v>639</v>
      </c>
      <c r="N93" s="512">
        <v>8</v>
      </c>
      <c r="O93" s="512">
        <v>5112</v>
      </c>
      <c r="P93" s="534">
        <v>1.3333333333333333</v>
      </c>
      <c r="Q93" s="513">
        <v>639</v>
      </c>
    </row>
    <row r="94" spans="1:17" ht="14.4" customHeight="1" x14ac:dyDescent="0.3">
      <c r="A94" s="507" t="s">
        <v>1705</v>
      </c>
      <c r="B94" s="508" t="s">
        <v>1604</v>
      </c>
      <c r="C94" s="508" t="s">
        <v>1588</v>
      </c>
      <c r="D94" s="508" t="s">
        <v>1624</v>
      </c>
      <c r="E94" s="508" t="s">
        <v>1625</v>
      </c>
      <c r="F94" s="512">
        <v>42</v>
      </c>
      <c r="G94" s="512">
        <v>6762</v>
      </c>
      <c r="H94" s="512">
        <v>0.79768786127167635</v>
      </c>
      <c r="I94" s="512">
        <v>161</v>
      </c>
      <c r="J94" s="512">
        <v>49</v>
      </c>
      <c r="K94" s="512">
        <v>8477</v>
      </c>
      <c r="L94" s="512">
        <v>1</v>
      </c>
      <c r="M94" s="512">
        <v>173</v>
      </c>
      <c r="N94" s="512">
        <v>69</v>
      </c>
      <c r="O94" s="512">
        <v>11937</v>
      </c>
      <c r="P94" s="534">
        <v>1.4081632653061225</v>
      </c>
      <c r="Q94" s="513">
        <v>173</v>
      </c>
    </row>
    <row r="95" spans="1:17" ht="14.4" customHeight="1" x14ac:dyDescent="0.3">
      <c r="A95" s="507" t="s">
        <v>1705</v>
      </c>
      <c r="B95" s="508" t="s">
        <v>1604</v>
      </c>
      <c r="C95" s="508" t="s">
        <v>1588</v>
      </c>
      <c r="D95" s="508" t="s">
        <v>1626</v>
      </c>
      <c r="E95" s="508" t="s">
        <v>1627</v>
      </c>
      <c r="F95" s="512"/>
      <c r="G95" s="512"/>
      <c r="H95" s="512"/>
      <c r="I95" s="512"/>
      <c r="J95" s="512"/>
      <c r="K95" s="512"/>
      <c r="L95" s="512"/>
      <c r="M95" s="512"/>
      <c r="N95" s="512">
        <v>1</v>
      </c>
      <c r="O95" s="512">
        <v>347</v>
      </c>
      <c r="P95" s="534"/>
      <c r="Q95" s="513">
        <v>347</v>
      </c>
    </row>
    <row r="96" spans="1:17" ht="14.4" customHeight="1" x14ac:dyDescent="0.3">
      <c r="A96" s="507" t="s">
        <v>1705</v>
      </c>
      <c r="B96" s="508" t="s">
        <v>1604</v>
      </c>
      <c r="C96" s="508" t="s">
        <v>1588</v>
      </c>
      <c r="D96" s="508" t="s">
        <v>1626</v>
      </c>
      <c r="E96" s="508" t="s">
        <v>1628</v>
      </c>
      <c r="F96" s="512"/>
      <c r="G96" s="512"/>
      <c r="H96" s="512"/>
      <c r="I96" s="512"/>
      <c r="J96" s="512">
        <v>1</v>
      </c>
      <c r="K96" s="512">
        <v>384</v>
      </c>
      <c r="L96" s="512">
        <v>1</v>
      </c>
      <c r="M96" s="512">
        <v>384</v>
      </c>
      <c r="N96" s="512"/>
      <c r="O96" s="512"/>
      <c r="P96" s="534"/>
      <c r="Q96" s="513"/>
    </row>
    <row r="97" spans="1:17" ht="14.4" customHeight="1" x14ac:dyDescent="0.3">
      <c r="A97" s="507" t="s">
        <v>1705</v>
      </c>
      <c r="B97" s="508" t="s">
        <v>1604</v>
      </c>
      <c r="C97" s="508" t="s">
        <v>1588</v>
      </c>
      <c r="D97" s="508" t="s">
        <v>1629</v>
      </c>
      <c r="E97" s="508" t="s">
        <v>1630</v>
      </c>
      <c r="F97" s="512">
        <v>1020</v>
      </c>
      <c r="G97" s="512">
        <v>16320</v>
      </c>
      <c r="H97" s="512">
        <v>0.92753623188405798</v>
      </c>
      <c r="I97" s="512">
        <v>16</v>
      </c>
      <c r="J97" s="512">
        <v>1035</v>
      </c>
      <c r="K97" s="512">
        <v>17595</v>
      </c>
      <c r="L97" s="512">
        <v>1</v>
      </c>
      <c r="M97" s="512">
        <v>17</v>
      </c>
      <c r="N97" s="512">
        <v>1090</v>
      </c>
      <c r="O97" s="512">
        <v>18530</v>
      </c>
      <c r="P97" s="534">
        <v>1.0531400966183575</v>
      </c>
      <c r="Q97" s="513">
        <v>17</v>
      </c>
    </row>
    <row r="98" spans="1:17" ht="14.4" customHeight="1" x14ac:dyDescent="0.3">
      <c r="A98" s="507" t="s">
        <v>1705</v>
      </c>
      <c r="B98" s="508" t="s">
        <v>1604</v>
      </c>
      <c r="C98" s="508" t="s">
        <v>1588</v>
      </c>
      <c r="D98" s="508" t="s">
        <v>1631</v>
      </c>
      <c r="E98" s="508" t="s">
        <v>1632</v>
      </c>
      <c r="F98" s="512">
        <v>113</v>
      </c>
      <c r="G98" s="512">
        <v>30058</v>
      </c>
      <c r="H98" s="512">
        <v>1.0901243970550902</v>
      </c>
      <c r="I98" s="512">
        <v>266</v>
      </c>
      <c r="J98" s="512">
        <v>101</v>
      </c>
      <c r="K98" s="512">
        <v>27573</v>
      </c>
      <c r="L98" s="512">
        <v>1</v>
      </c>
      <c r="M98" s="512">
        <v>273</v>
      </c>
      <c r="N98" s="512">
        <v>71</v>
      </c>
      <c r="O98" s="512">
        <v>19454</v>
      </c>
      <c r="P98" s="534">
        <v>0.70554527980270554</v>
      </c>
      <c r="Q98" s="513">
        <v>274</v>
      </c>
    </row>
    <row r="99" spans="1:17" ht="14.4" customHeight="1" x14ac:dyDescent="0.3">
      <c r="A99" s="507" t="s">
        <v>1705</v>
      </c>
      <c r="B99" s="508" t="s">
        <v>1604</v>
      </c>
      <c r="C99" s="508" t="s">
        <v>1588</v>
      </c>
      <c r="D99" s="508" t="s">
        <v>1633</v>
      </c>
      <c r="E99" s="508" t="s">
        <v>1634</v>
      </c>
      <c r="F99" s="512">
        <v>189</v>
      </c>
      <c r="G99" s="512">
        <v>26649</v>
      </c>
      <c r="H99" s="512">
        <v>0.88942660703557841</v>
      </c>
      <c r="I99" s="512">
        <v>141</v>
      </c>
      <c r="J99" s="512">
        <v>211</v>
      </c>
      <c r="K99" s="512">
        <v>29962</v>
      </c>
      <c r="L99" s="512">
        <v>1</v>
      </c>
      <c r="M99" s="512">
        <v>142</v>
      </c>
      <c r="N99" s="512">
        <v>180</v>
      </c>
      <c r="O99" s="512">
        <v>25560</v>
      </c>
      <c r="P99" s="534">
        <v>0.85308056872037918</v>
      </c>
      <c r="Q99" s="513">
        <v>142</v>
      </c>
    </row>
    <row r="100" spans="1:17" ht="14.4" customHeight="1" x14ac:dyDescent="0.3">
      <c r="A100" s="507" t="s">
        <v>1705</v>
      </c>
      <c r="B100" s="508" t="s">
        <v>1604</v>
      </c>
      <c r="C100" s="508" t="s">
        <v>1588</v>
      </c>
      <c r="D100" s="508" t="s">
        <v>1635</v>
      </c>
      <c r="E100" s="508" t="s">
        <v>1634</v>
      </c>
      <c r="F100" s="512">
        <v>817</v>
      </c>
      <c r="G100" s="512">
        <v>63726</v>
      </c>
      <c r="H100" s="512">
        <v>0.95110593713620484</v>
      </c>
      <c r="I100" s="512">
        <v>78</v>
      </c>
      <c r="J100" s="512">
        <v>859</v>
      </c>
      <c r="K100" s="512">
        <v>67002</v>
      </c>
      <c r="L100" s="512">
        <v>1</v>
      </c>
      <c r="M100" s="512">
        <v>78</v>
      </c>
      <c r="N100" s="512">
        <v>894</v>
      </c>
      <c r="O100" s="512">
        <v>69732</v>
      </c>
      <c r="P100" s="534">
        <v>1.0407450523864958</v>
      </c>
      <c r="Q100" s="513">
        <v>78</v>
      </c>
    </row>
    <row r="101" spans="1:17" ht="14.4" customHeight="1" x14ac:dyDescent="0.3">
      <c r="A101" s="507" t="s">
        <v>1705</v>
      </c>
      <c r="B101" s="508" t="s">
        <v>1604</v>
      </c>
      <c r="C101" s="508" t="s">
        <v>1588</v>
      </c>
      <c r="D101" s="508" t="s">
        <v>1636</v>
      </c>
      <c r="E101" s="508" t="s">
        <v>1637</v>
      </c>
      <c r="F101" s="512">
        <v>189</v>
      </c>
      <c r="G101" s="512">
        <v>58023</v>
      </c>
      <c r="H101" s="512">
        <v>0.87856396590100394</v>
      </c>
      <c r="I101" s="512">
        <v>307</v>
      </c>
      <c r="J101" s="512">
        <v>211</v>
      </c>
      <c r="K101" s="512">
        <v>66043</v>
      </c>
      <c r="L101" s="512">
        <v>1</v>
      </c>
      <c r="M101" s="512">
        <v>313</v>
      </c>
      <c r="N101" s="512">
        <v>180</v>
      </c>
      <c r="O101" s="512">
        <v>56520</v>
      </c>
      <c r="P101" s="534">
        <v>0.85580606574504492</v>
      </c>
      <c r="Q101" s="513">
        <v>314</v>
      </c>
    </row>
    <row r="102" spans="1:17" ht="14.4" customHeight="1" x14ac:dyDescent="0.3">
      <c r="A102" s="507" t="s">
        <v>1705</v>
      </c>
      <c r="B102" s="508" t="s">
        <v>1604</v>
      </c>
      <c r="C102" s="508" t="s">
        <v>1588</v>
      </c>
      <c r="D102" s="508" t="s">
        <v>1638</v>
      </c>
      <c r="E102" s="508" t="s">
        <v>1639</v>
      </c>
      <c r="F102" s="512"/>
      <c r="G102" s="512"/>
      <c r="H102" s="512"/>
      <c r="I102" s="512"/>
      <c r="J102" s="512"/>
      <c r="K102" s="512"/>
      <c r="L102" s="512"/>
      <c r="M102" s="512"/>
      <c r="N102" s="512">
        <v>2</v>
      </c>
      <c r="O102" s="512">
        <v>656</v>
      </c>
      <c r="P102" s="534"/>
      <c r="Q102" s="513">
        <v>328</v>
      </c>
    </row>
    <row r="103" spans="1:17" ht="14.4" customHeight="1" x14ac:dyDescent="0.3">
      <c r="A103" s="507" t="s">
        <v>1705</v>
      </c>
      <c r="B103" s="508" t="s">
        <v>1604</v>
      </c>
      <c r="C103" s="508" t="s">
        <v>1588</v>
      </c>
      <c r="D103" s="508" t="s">
        <v>1638</v>
      </c>
      <c r="E103" s="508" t="s">
        <v>1640</v>
      </c>
      <c r="F103" s="512"/>
      <c r="G103" s="512"/>
      <c r="H103" s="512"/>
      <c r="I103" s="512"/>
      <c r="J103" s="512">
        <v>1</v>
      </c>
      <c r="K103" s="512">
        <v>488</v>
      </c>
      <c r="L103" s="512">
        <v>1</v>
      </c>
      <c r="M103" s="512">
        <v>488</v>
      </c>
      <c r="N103" s="512"/>
      <c r="O103" s="512"/>
      <c r="P103" s="534"/>
      <c r="Q103" s="513"/>
    </row>
    <row r="104" spans="1:17" ht="14.4" customHeight="1" x14ac:dyDescent="0.3">
      <c r="A104" s="507" t="s">
        <v>1705</v>
      </c>
      <c r="B104" s="508" t="s">
        <v>1604</v>
      </c>
      <c r="C104" s="508" t="s">
        <v>1588</v>
      </c>
      <c r="D104" s="508" t="s">
        <v>1641</v>
      </c>
      <c r="E104" s="508" t="s">
        <v>1642</v>
      </c>
      <c r="F104" s="512">
        <v>667</v>
      </c>
      <c r="G104" s="512">
        <v>107387</v>
      </c>
      <c r="H104" s="512">
        <v>0.91375305259396034</v>
      </c>
      <c r="I104" s="512">
        <v>161</v>
      </c>
      <c r="J104" s="512">
        <v>721</v>
      </c>
      <c r="K104" s="512">
        <v>117523</v>
      </c>
      <c r="L104" s="512">
        <v>1</v>
      </c>
      <c r="M104" s="512">
        <v>163</v>
      </c>
      <c r="N104" s="512">
        <v>940</v>
      </c>
      <c r="O104" s="512">
        <v>153220</v>
      </c>
      <c r="P104" s="534">
        <v>1.30374479889043</v>
      </c>
      <c r="Q104" s="513">
        <v>163</v>
      </c>
    </row>
    <row r="105" spans="1:17" ht="14.4" customHeight="1" x14ac:dyDescent="0.3">
      <c r="A105" s="507" t="s">
        <v>1705</v>
      </c>
      <c r="B105" s="508" t="s">
        <v>1604</v>
      </c>
      <c r="C105" s="508" t="s">
        <v>1588</v>
      </c>
      <c r="D105" s="508" t="s">
        <v>1646</v>
      </c>
      <c r="E105" s="508" t="s">
        <v>1609</v>
      </c>
      <c r="F105" s="512">
        <v>2119</v>
      </c>
      <c r="G105" s="512">
        <v>150449</v>
      </c>
      <c r="H105" s="512">
        <v>0.86345844811753902</v>
      </c>
      <c r="I105" s="512">
        <v>71</v>
      </c>
      <c r="J105" s="512">
        <v>2420</v>
      </c>
      <c r="K105" s="512">
        <v>174240</v>
      </c>
      <c r="L105" s="512">
        <v>1</v>
      </c>
      <c r="M105" s="512">
        <v>72</v>
      </c>
      <c r="N105" s="512">
        <v>2543</v>
      </c>
      <c r="O105" s="512">
        <v>183096</v>
      </c>
      <c r="P105" s="534">
        <v>1.0508264462809918</v>
      </c>
      <c r="Q105" s="513">
        <v>72</v>
      </c>
    </row>
    <row r="106" spans="1:17" ht="14.4" customHeight="1" x14ac:dyDescent="0.3">
      <c r="A106" s="507" t="s">
        <v>1705</v>
      </c>
      <c r="B106" s="508" t="s">
        <v>1604</v>
      </c>
      <c r="C106" s="508" t="s">
        <v>1588</v>
      </c>
      <c r="D106" s="508" t="s">
        <v>1652</v>
      </c>
      <c r="E106" s="508" t="s">
        <v>1653</v>
      </c>
      <c r="F106" s="512">
        <v>1</v>
      </c>
      <c r="G106" s="512">
        <v>220</v>
      </c>
      <c r="H106" s="512"/>
      <c r="I106" s="512">
        <v>220</v>
      </c>
      <c r="J106" s="512"/>
      <c r="K106" s="512"/>
      <c r="L106" s="512"/>
      <c r="M106" s="512"/>
      <c r="N106" s="512"/>
      <c r="O106" s="512"/>
      <c r="P106" s="534"/>
      <c r="Q106" s="513"/>
    </row>
    <row r="107" spans="1:17" ht="14.4" customHeight="1" x14ac:dyDescent="0.3">
      <c r="A107" s="507" t="s">
        <v>1705</v>
      </c>
      <c r="B107" s="508" t="s">
        <v>1604</v>
      </c>
      <c r="C107" s="508" t="s">
        <v>1588</v>
      </c>
      <c r="D107" s="508" t="s">
        <v>1654</v>
      </c>
      <c r="E107" s="508" t="s">
        <v>1655</v>
      </c>
      <c r="F107" s="512">
        <v>43</v>
      </c>
      <c r="G107" s="512">
        <v>51385</v>
      </c>
      <c r="H107" s="512">
        <v>0.88399738508120007</v>
      </c>
      <c r="I107" s="512">
        <v>1195</v>
      </c>
      <c r="J107" s="512">
        <v>48</v>
      </c>
      <c r="K107" s="512">
        <v>58128</v>
      </c>
      <c r="L107" s="512">
        <v>1</v>
      </c>
      <c r="M107" s="512">
        <v>1211</v>
      </c>
      <c r="N107" s="512">
        <v>87</v>
      </c>
      <c r="O107" s="512">
        <v>105357</v>
      </c>
      <c r="P107" s="534">
        <v>1.8125</v>
      </c>
      <c r="Q107" s="513">
        <v>1211</v>
      </c>
    </row>
    <row r="108" spans="1:17" ht="14.4" customHeight="1" x14ac:dyDescent="0.3">
      <c r="A108" s="507" t="s">
        <v>1705</v>
      </c>
      <c r="B108" s="508" t="s">
        <v>1604</v>
      </c>
      <c r="C108" s="508" t="s">
        <v>1588</v>
      </c>
      <c r="D108" s="508" t="s">
        <v>1656</v>
      </c>
      <c r="E108" s="508" t="s">
        <v>1657</v>
      </c>
      <c r="F108" s="512">
        <v>36</v>
      </c>
      <c r="G108" s="512">
        <v>3960</v>
      </c>
      <c r="H108" s="512">
        <v>0.99248120300751874</v>
      </c>
      <c r="I108" s="512">
        <v>110</v>
      </c>
      <c r="J108" s="512">
        <v>35</v>
      </c>
      <c r="K108" s="512">
        <v>3990</v>
      </c>
      <c r="L108" s="512">
        <v>1</v>
      </c>
      <c r="M108" s="512">
        <v>114</v>
      </c>
      <c r="N108" s="512">
        <v>55</v>
      </c>
      <c r="O108" s="512">
        <v>6270</v>
      </c>
      <c r="P108" s="534">
        <v>1.5714285714285714</v>
      </c>
      <c r="Q108" s="513">
        <v>114</v>
      </c>
    </row>
    <row r="109" spans="1:17" ht="14.4" customHeight="1" x14ac:dyDescent="0.3">
      <c r="A109" s="507" t="s">
        <v>1705</v>
      </c>
      <c r="B109" s="508" t="s">
        <v>1604</v>
      </c>
      <c r="C109" s="508" t="s">
        <v>1588</v>
      </c>
      <c r="D109" s="508" t="s">
        <v>1658</v>
      </c>
      <c r="E109" s="508" t="s">
        <v>1659</v>
      </c>
      <c r="F109" s="512"/>
      <c r="G109" s="512"/>
      <c r="H109" s="512"/>
      <c r="I109" s="512"/>
      <c r="J109" s="512">
        <v>1</v>
      </c>
      <c r="K109" s="512">
        <v>346</v>
      </c>
      <c r="L109" s="512">
        <v>1</v>
      </c>
      <c r="M109" s="512">
        <v>346</v>
      </c>
      <c r="N109" s="512"/>
      <c r="O109" s="512"/>
      <c r="P109" s="534"/>
      <c r="Q109" s="513"/>
    </row>
    <row r="110" spans="1:17" ht="14.4" customHeight="1" x14ac:dyDescent="0.3">
      <c r="A110" s="507" t="s">
        <v>1705</v>
      </c>
      <c r="B110" s="508" t="s">
        <v>1604</v>
      </c>
      <c r="C110" s="508" t="s">
        <v>1588</v>
      </c>
      <c r="D110" s="508" t="s">
        <v>1664</v>
      </c>
      <c r="E110" s="508" t="s">
        <v>1665</v>
      </c>
      <c r="F110" s="512"/>
      <c r="G110" s="512"/>
      <c r="H110" s="512"/>
      <c r="I110" s="512"/>
      <c r="J110" s="512"/>
      <c r="K110" s="512"/>
      <c r="L110" s="512"/>
      <c r="M110" s="512"/>
      <c r="N110" s="512">
        <v>1</v>
      </c>
      <c r="O110" s="512">
        <v>1065</v>
      </c>
      <c r="P110" s="534"/>
      <c r="Q110" s="513">
        <v>1065</v>
      </c>
    </row>
    <row r="111" spans="1:17" ht="14.4" customHeight="1" x14ac:dyDescent="0.3">
      <c r="A111" s="507" t="s">
        <v>1705</v>
      </c>
      <c r="B111" s="508" t="s">
        <v>1604</v>
      </c>
      <c r="C111" s="508" t="s">
        <v>1588</v>
      </c>
      <c r="D111" s="508" t="s">
        <v>1666</v>
      </c>
      <c r="E111" s="508" t="s">
        <v>1667</v>
      </c>
      <c r="F111" s="512">
        <v>1</v>
      </c>
      <c r="G111" s="512">
        <v>294</v>
      </c>
      <c r="H111" s="512">
        <v>0.48837209302325579</v>
      </c>
      <c r="I111" s="512">
        <v>294</v>
      </c>
      <c r="J111" s="512">
        <v>2</v>
      </c>
      <c r="K111" s="512">
        <v>602</v>
      </c>
      <c r="L111" s="512">
        <v>1</v>
      </c>
      <c r="M111" s="512">
        <v>301</v>
      </c>
      <c r="N111" s="512"/>
      <c r="O111" s="512"/>
      <c r="P111" s="534"/>
      <c r="Q111" s="513"/>
    </row>
    <row r="112" spans="1:17" ht="14.4" customHeight="1" x14ac:dyDescent="0.3">
      <c r="A112" s="507" t="s">
        <v>1706</v>
      </c>
      <c r="B112" s="508" t="s">
        <v>1604</v>
      </c>
      <c r="C112" s="508" t="s">
        <v>1588</v>
      </c>
      <c r="D112" s="508" t="s">
        <v>1608</v>
      </c>
      <c r="E112" s="508" t="s">
        <v>1609</v>
      </c>
      <c r="F112" s="512">
        <v>504</v>
      </c>
      <c r="G112" s="512">
        <v>103824</v>
      </c>
      <c r="H112" s="512">
        <v>0.97244441114212388</v>
      </c>
      <c r="I112" s="512">
        <v>206</v>
      </c>
      <c r="J112" s="512">
        <v>506</v>
      </c>
      <c r="K112" s="512">
        <v>106766</v>
      </c>
      <c r="L112" s="512">
        <v>1</v>
      </c>
      <c r="M112" s="512">
        <v>211</v>
      </c>
      <c r="N112" s="512">
        <v>500</v>
      </c>
      <c r="O112" s="512">
        <v>105500</v>
      </c>
      <c r="P112" s="534">
        <v>0.98814229249011853</v>
      </c>
      <c r="Q112" s="513">
        <v>211</v>
      </c>
    </row>
    <row r="113" spans="1:17" ht="14.4" customHeight="1" x14ac:dyDescent="0.3">
      <c r="A113" s="507" t="s">
        <v>1706</v>
      </c>
      <c r="B113" s="508" t="s">
        <v>1604</v>
      </c>
      <c r="C113" s="508" t="s">
        <v>1588</v>
      </c>
      <c r="D113" s="508" t="s">
        <v>1611</v>
      </c>
      <c r="E113" s="508" t="s">
        <v>1612</v>
      </c>
      <c r="F113" s="512">
        <v>600</v>
      </c>
      <c r="G113" s="512">
        <v>177000</v>
      </c>
      <c r="H113" s="512">
        <v>1.0463342831132287</v>
      </c>
      <c r="I113" s="512">
        <v>295</v>
      </c>
      <c r="J113" s="512">
        <v>562</v>
      </c>
      <c r="K113" s="512">
        <v>169162</v>
      </c>
      <c r="L113" s="512">
        <v>1</v>
      </c>
      <c r="M113" s="512">
        <v>301</v>
      </c>
      <c r="N113" s="512">
        <v>611</v>
      </c>
      <c r="O113" s="512">
        <v>183911</v>
      </c>
      <c r="P113" s="534">
        <v>1.0871886120996441</v>
      </c>
      <c r="Q113" s="513">
        <v>301</v>
      </c>
    </row>
    <row r="114" spans="1:17" ht="14.4" customHeight="1" x14ac:dyDescent="0.3">
      <c r="A114" s="507" t="s">
        <v>1706</v>
      </c>
      <c r="B114" s="508" t="s">
        <v>1604</v>
      </c>
      <c r="C114" s="508" t="s">
        <v>1588</v>
      </c>
      <c r="D114" s="508" t="s">
        <v>1613</v>
      </c>
      <c r="E114" s="508" t="s">
        <v>1614</v>
      </c>
      <c r="F114" s="512">
        <v>9</v>
      </c>
      <c r="G114" s="512">
        <v>855</v>
      </c>
      <c r="H114" s="512">
        <v>1.4393939393939394</v>
      </c>
      <c r="I114" s="512">
        <v>95</v>
      </c>
      <c r="J114" s="512">
        <v>6</v>
      </c>
      <c r="K114" s="512">
        <v>594</v>
      </c>
      <c r="L114" s="512">
        <v>1</v>
      </c>
      <c r="M114" s="512">
        <v>99</v>
      </c>
      <c r="N114" s="512">
        <v>12</v>
      </c>
      <c r="O114" s="512">
        <v>1188</v>
      </c>
      <c r="P114" s="534">
        <v>2</v>
      </c>
      <c r="Q114" s="513">
        <v>99</v>
      </c>
    </row>
    <row r="115" spans="1:17" ht="14.4" customHeight="1" x14ac:dyDescent="0.3">
      <c r="A115" s="507" t="s">
        <v>1706</v>
      </c>
      <c r="B115" s="508" t="s">
        <v>1604</v>
      </c>
      <c r="C115" s="508" t="s">
        <v>1588</v>
      </c>
      <c r="D115" s="508" t="s">
        <v>1617</v>
      </c>
      <c r="E115" s="508" t="s">
        <v>1618</v>
      </c>
      <c r="F115" s="512">
        <v>336</v>
      </c>
      <c r="G115" s="512">
        <v>45360</v>
      </c>
      <c r="H115" s="512">
        <v>1.044463377006148</v>
      </c>
      <c r="I115" s="512">
        <v>135</v>
      </c>
      <c r="J115" s="512">
        <v>317</v>
      </c>
      <c r="K115" s="512">
        <v>43429</v>
      </c>
      <c r="L115" s="512">
        <v>1</v>
      </c>
      <c r="M115" s="512">
        <v>137</v>
      </c>
      <c r="N115" s="512">
        <v>321</v>
      </c>
      <c r="O115" s="512">
        <v>43977</v>
      </c>
      <c r="P115" s="534">
        <v>1.0126182965299684</v>
      </c>
      <c r="Q115" s="513">
        <v>137</v>
      </c>
    </row>
    <row r="116" spans="1:17" ht="14.4" customHeight="1" x14ac:dyDescent="0.3">
      <c r="A116" s="507" t="s">
        <v>1706</v>
      </c>
      <c r="B116" s="508" t="s">
        <v>1604</v>
      </c>
      <c r="C116" s="508" t="s">
        <v>1588</v>
      </c>
      <c r="D116" s="508" t="s">
        <v>1619</v>
      </c>
      <c r="E116" s="508" t="s">
        <v>1618</v>
      </c>
      <c r="F116" s="512"/>
      <c r="G116" s="512"/>
      <c r="H116" s="512"/>
      <c r="I116" s="512"/>
      <c r="J116" s="512">
        <v>1</v>
      </c>
      <c r="K116" s="512">
        <v>183</v>
      </c>
      <c r="L116" s="512">
        <v>1</v>
      </c>
      <c r="M116" s="512">
        <v>183</v>
      </c>
      <c r="N116" s="512"/>
      <c r="O116" s="512"/>
      <c r="P116" s="534"/>
      <c r="Q116" s="513"/>
    </row>
    <row r="117" spans="1:17" ht="14.4" customHeight="1" x14ac:dyDescent="0.3">
      <c r="A117" s="507" t="s">
        <v>1706</v>
      </c>
      <c r="B117" s="508" t="s">
        <v>1604</v>
      </c>
      <c r="C117" s="508" t="s">
        <v>1588</v>
      </c>
      <c r="D117" s="508" t="s">
        <v>1620</v>
      </c>
      <c r="E117" s="508" t="s">
        <v>1621</v>
      </c>
      <c r="F117" s="512">
        <v>3</v>
      </c>
      <c r="G117" s="512">
        <v>1860</v>
      </c>
      <c r="H117" s="512"/>
      <c r="I117" s="512">
        <v>620</v>
      </c>
      <c r="J117" s="512"/>
      <c r="K117" s="512"/>
      <c r="L117" s="512"/>
      <c r="M117" s="512"/>
      <c r="N117" s="512">
        <v>1</v>
      </c>
      <c r="O117" s="512">
        <v>639</v>
      </c>
      <c r="P117" s="534"/>
      <c r="Q117" s="513">
        <v>639</v>
      </c>
    </row>
    <row r="118" spans="1:17" ht="14.4" customHeight="1" x14ac:dyDescent="0.3">
      <c r="A118" s="507" t="s">
        <v>1706</v>
      </c>
      <c r="B118" s="508" t="s">
        <v>1604</v>
      </c>
      <c r="C118" s="508" t="s">
        <v>1588</v>
      </c>
      <c r="D118" s="508" t="s">
        <v>1624</v>
      </c>
      <c r="E118" s="508" t="s">
        <v>1625</v>
      </c>
      <c r="F118" s="512">
        <v>22</v>
      </c>
      <c r="G118" s="512">
        <v>3542</v>
      </c>
      <c r="H118" s="512">
        <v>0.97495183044315992</v>
      </c>
      <c r="I118" s="512">
        <v>161</v>
      </c>
      <c r="J118" s="512">
        <v>21</v>
      </c>
      <c r="K118" s="512">
        <v>3633</v>
      </c>
      <c r="L118" s="512">
        <v>1</v>
      </c>
      <c r="M118" s="512">
        <v>173</v>
      </c>
      <c r="N118" s="512">
        <v>24</v>
      </c>
      <c r="O118" s="512">
        <v>4152</v>
      </c>
      <c r="P118" s="534">
        <v>1.1428571428571428</v>
      </c>
      <c r="Q118" s="513">
        <v>173</v>
      </c>
    </row>
    <row r="119" spans="1:17" ht="14.4" customHeight="1" x14ac:dyDescent="0.3">
      <c r="A119" s="507" t="s">
        <v>1706</v>
      </c>
      <c r="B119" s="508" t="s">
        <v>1604</v>
      </c>
      <c r="C119" s="508" t="s">
        <v>1588</v>
      </c>
      <c r="D119" s="508" t="s">
        <v>1626</v>
      </c>
      <c r="E119" s="508" t="s">
        <v>1627</v>
      </c>
      <c r="F119" s="512">
        <v>1</v>
      </c>
      <c r="G119" s="512">
        <v>383</v>
      </c>
      <c r="H119" s="512">
        <v>0.33246527777777779</v>
      </c>
      <c r="I119" s="512">
        <v>383</v>
      </c>
      <c r="J119" s="512">
        <v>3</v>
      </c>
      <c r="K119" s="512">
        <v>1152</v>
      </c>
      <c r="L119" s="512">
        <v>1</v>
      </c>
      <c r="M119" s="512">
        <v>384</v>
      </c>
      <c r="N119" s="512"/>
      <c r="O119" s="512"/>
      <c r="P119" s="534"/>
      <c r="Q119" s="513"/>
    </row>
    <row r="120" spans="1:17" ht="14.4" customHeight="1" x14ac:dyDescent="0.3">
      <c r="A120" s="507" t="s">
        <v>1706</v>
      </c>
      <c r="B120" s="508" t="s">
        <v>1604</v>
      </c>
      <c r="C120" s="508" t="s">
        <v>1588</v>
      </c>
      <c r="D120" s="508" t="s">
        <v>1626</v>
      </c>
      <c r="E120" s="508" t="s">
        <v>1628</v>
      </c>
      <c r="F120" s="512">
        <v>1</v>
      </c>
      <c r="G120" s="512">
        <v>383</v>
      </c>
      <c r="H120" s="512"/>
      <c r="I120" s="512">
        <v>383</v>
      </c>
      <c r="J120" s="512"/>
      <c r="K120" s="512"/>
      <c r="L120" s="512"/>
      <c r="M120" s="512"/>
      <c r="N120" s="512"/>
      <c r="O120" s="512"/>
      <c r="P120" s="534"/>
      <c r="Q120" s="513"/>
    </row>
    <row r="121" spans="1:17" ht="14.4" customHeight="1" x14ac:dyDescent="0.3">
      <c r="A121" s="507" t="s">
        <v>1706</v>
      </c>
      <c r="B121" s="508" t="s">
        <v>1604</v>
      </c>
      <c r="C121" s="508" t="s">
        <v>1588</v>
      </c>
      <c r="D121" s="508" t="s">
        <v>1629</v>
      </c>
      <c r="E121" s="508" t="s">
        <v>1630</v>
      </c>
      <c r="F121" s="512">
        <v>492</v>
      </c>
      <c r="G121" s="512">
        <v>7872</v>
      </c>
      <c r="H121" s="512">
        <v>1.0895501730103807</v>
      </c>
      <c r="I121" s="512">
        <v>16</v>
      </c>
      <c r="J121" s="512">
        <v>425</v>
      </c>
      <c r="K121" s="512">
        <v>7225</v>
      </c>
      <c r="L121" s="512">
        <v>1</v>
      </c>
      <c r="M121" s="512">
        <v>17</v>
      </c>
      <c r="N121" s="512">
        <v>456</v>
      </c>
      <c r="O121" s="512">
        <v>7752</v>
      </c>
      <c r="P121" s="534">
        <v>1.0729411764705883</v>
      </c>
      <c r="Q121" s="513">
        <v>17</v>
      </c>
    </row>
    <row r="122" spans="1:17" ht="14.4" customHeight="1" x14ac:dyDescent="0.3">
      <c r="A122" s="507" t="s">
        <v>1706</v>
      </c>
      <c r="B122" s="508" t="s">
        <v>1604</v>
      </c>
      <c r="C122" s="508" t="s">
        <v>1588</v>
      </c>
      <c r="D122" s="508" t="s">
        <v>1631</v>
      </c>
      <c r="E122" s="508" t="s">
        <v>1632</v>
      </c>
      <c r="F122" s="512">
        <v>101</v>
      </c>
      <c r="G122" s="512">
        <v>26866</v>
      </c>
      <c r="H122" s="512">
        <v>1.4262356001486436</v>
      </c>
      <c r="I122" s="512">
        <v>266</v>
      </c>
      <c r="J122" s="512">
        <v>69</v>
      </c>
      <c r="K122" s="512">
        <v>18837</v>
      </c>
      <c r="L122" s="512">
        <v>1</v>
      </c>
      <c r="M122" s="512">
        <v>273</v>
      </c>
      <c r="N122" s="512">
        <v>42</v>
      </c>
      <c r="O122" s="512">
        <v>11508</v>
      </c>
      <c r="P122" s="534">
        <v>0.61092530657748045</v>
      </c>
      <c r="Q122" s="513">
        <v>274</v>
      </c>
    </row>
    <row r="123" spans="1:17" ht="14.4" customHeight="1" x14ac:dyDescent="0.3">
      <c r="A123" s="507" t="s">
        <v>1706</v>
      </c>
      <c r="B123" s="508" t="s">
        <v>1604</v>
      </c>
      <c r="C123" s="508" t="s">
        <v>1588</v>
      </c>
      <c r="D123" s="508" t="s">
        <v>1633</v>
      </c>
      <c r="E123" s="508" t="s">
        <v>1634</v>
      </c>
      <c r="F123" s="512">
        <v>130</v>
      </c>
      <c r="G123" s="512">
        <v>18330</v>
      </c>
      <c r="H123" s="512">
        <v>0.97791293213828423</v>
      </c>
      <c r="I123" s="512">
        <v>141</v>
      </c>
      <c r="J123" s="512">
        <v>132</v>
      </c>
      <c r="K123" s="512">
        <v>18744</v>
      </c>
      <c r="L123" s="512">
        <v>1</v>
      </c>
      <c r="M123" s="512">
        <v>142</v>
      </c>
      <c r="N123" s="512">
        <v>124</v>
      </c>
      <c r="O123" s="512">
        <v>17608</v>
      </c>
      <c r="P123" s="534">
        <v>0.93939393939393945</v>
      </c>
      <c r="Q123" s="513">
        <v>142</v>
      </c>
    </row>
    <row r="124" spans="1:17" ht="14.4" customHeight="1" x14ac:dyDescent="0.3">
      <c r="A124" s="507" t="s">
        <v>1706</v>
      </c>
      <c r="B124" s="508" t="s">
        <v>1604</v>
      </c>
      <c r="C124" s="508" t="s">
        <v>1588</v>
      </c>
      <c r="D124" s="508" t="s">
        <v>1635</v>
      </c>
      <c r="E124" s="508" t="s">
        <v>1634</v>
      </c>
      <c r="F124" s="512">
        <v>336</v>
      </c>
      <c r="G124" s="512">
        <v>26208</v>
      </c>
      <c r="H124" s="512">
        <v>1.0599369085173502</v>
      </c>
      <c r="I124" s="512">
        <v>78</v>
      </c>
      <c r="J124" s="512">
        <v>317</v>
      </c>
      <c r="K124" s="512">
        <v>24726</v>
      </c>
      <c r="L124" s="512">
        <v>1</v>
      </c>
      <c r="M124" s="512">
        <v>78</v>
      </c>
      <c r="N124" s="512">
        <v>321</v>
      </c>
      <c r="O124" s="512">
        <v>25038</v>
      </c>
      <c r="P124" s="534">
        <v>1.0126182965299684</v>
      </c>
      <c r="Q124" s="513">
        <v>78</v>
      </c>
    </row>
    <row r="125" spans="1:17" ht="14.4" customHeight="1" x14ac:dyDescent="0.3">
      <c r="A125" s="507" t="s">
        <v>1706</v>
      </c>
      <c r="B125" s="508" t="s">
        <v>1604</v>
      </c>
      <c r="C125" s="508" t="s">
        <v>1588</v>
      </c>
      <c r="D125" s="508" t="s">
        <v>1636</v>
      </c>
      <c r="E125" s="508" t="s">
        <v>1637</v>
      </c>
      <c r="F125" s="512">
        <v>130</v>
      </c>
      <c r="G125" s="512">
        <v>39910</v>
      </c>
      <c r="H125" s="512">
        <v>0.96596960015490363</v>
      </c>
      <c r="I125" s="512">
        <v>307</v>
      </c>
      <c r="J125" s="512">
        <v>132</v>
      </c>
      <c r="K125" s="512">
        <v>41316</v>
      </c>
      <c r="L125" s="512">
        <v>1</v>
      </c>
      <c r="M125" s="512">
        <v>313</v>
      </c>
      <c r="N125" s="512">
        <v>124</v>
      </c>
      <c r="O125" s="512">
        <v>38936</v>
      </c>
      <c r="P125" s="534">
        <v>0.94239519798625226</v>
      </c>
      <c r="Q125" s="513">
        <v>314</v>
      </c>
    </row>
    <row r="126" spans="1:17" ht="14.4" customHeight="1" x14ac:dyDescent="0.3">
      <c r="A126" s="507" t="s">
        <v>1706</v>
      </c>
      <c r="B126" s="508" t="s">
        <v>1604</v>
      </c>
      <c r="C126" s="508" t="s">
        <v>1588</v>
      </c>
      <c r="D126" s="508" t="s">
        <v>1638</v>
      </c>
      <c r="E126" s="508" t="s">
        <v>1639</v>
      </c>
      <c r="F126" s="512">
        <v>1</v>
      </c>
      <c r="G126" s="512">
        <v>487</v>
      </c>
      <c r="H126" s="512">
        <v>0.33265027322404372</v>
      </c>
      <c r="I126" s="512">
        <v>487</v>
      </c>
      <c r="J126" s="512">
        <v>3</v>
      </c>
      <c r="K126" s="512">
        <v>1464</v>
      </c>
      <c r="L126" s="512">
        <v>1</v>
      </c>
      <c r="M126" s="512">
        <v>488</v>
      </c>
      <c r="N126" s="512"/>
      <c r="O126" s="512"/>
      <c r="P126" s="534"/>
      <c r="Q126" s="513"/>
    </row>
    <row r="127" spans="1:17" ht="14.4" customHeight="1" x14ac:dyDescent="0.3">
      <c r="A127" s="507" t="s">
        <v>1706</v>
      </c>
      <c r="B127" s="508" t="s">
        <v>1604</v>
      </c>
      <c r="C127" s="508" t="s">
        <v>1588</v>
      </c>
      <c r="D127" s="508" t="s">
        <v>1638</v>
      </c>
      <c r="E127" s="508" t="s">
        <v>1640</v>
      </c>
      <c r="F127" s="512">
        <v>1</v>
      </c>
      <c r="G127" s="512">
        <v>487</v>
      </c>
      <c r="H127" s="512"/>
      <c r="I127" s="512">
        <v>487</v>
      </c>
      <c r="J127" s="512"/>
      <c r="K127" s="512"/>
      <c r="L127" s="512"/>
      <c r="M127" s="512"/>
      <c r="N127" s="512"/>
      <c r="O127" s="512"/>
      <c r="P127" s="534"/>
      <c r="Q127" s="513"/>
    </row>
    <row r="128" spans="1:17" ht="14.4" customHeight="1" x14ac:dyDescent="0.3">
      <c r="A128" s="507" t="s">
        <v>1706</v>
      </c>
      <c r="B128" s="508" t="s">
        <v>1604</v>
      </c>
      <c r="C128" s="508" t="s">
        <v>1588</v>
      </c>
      <c r="D128" s="508" t="s">
        <v>1641</v>
      </c>
      <c r="E128" s="508" t="s">
        <v>1642</v>
      </c>
      <c r="F128" s="512">
        <v>303</v>
      </c>
      <c r="G128" s="512">
        <v>48783</v>
      </c>
      <c r="H128" s="512">
        <v>1.0043027133857618</v>
      </c>
      <c r="I128" s="512">
        <v>161</v>
      </c>
      <c r="J128" s="512">
        <v>298</v>
      </c>
      <c r="K128" s="512">
        <v>48574</v>
      </c>
      <c r="L128" s="512">
        <v>1</v>
      </c>
      <c r="M128" s="512">
        <v>163</v>
      </c>
      <c r="N128" s="512">
        <v>376</v>
      </c>
      <c r="O128" s="512">
        <v>61288</v>
      </c>
      <c r="P128" s="534">
        <v>1.261744966442953</v>
      </c>
      <c r="Q128" s="513">
        <v>163</v>
      </c>
    </row>
    <row r="129" spans="1:17" ht="14.4" customHeight="1" x14ac:dyDescent="0.3">
      <c r="A129" s="507" t="s">
        <v>1706</v>
      </c>
      <c r="B129" s="508" t="s">
        <v>1604</v>
      </c>
      <c r="C129" s="508" t="s">
        <v>1588</v>
      </c>
      <c r="D129" s="508" t="s">
        <v>1646</v>
      </c>
      <c r="E129" s="508" t="s">
        <v>1609</v>
      </c>
      <c r="F129" s="512">
        <v>811</v>
      </c>
      <c r="G129" s="512">
        <v>57581</v>
      </c>
      <c r="H129" s="512">
        <v>0.9800687636165577</v>
      </c>
      <c r="I129" s="512">
        <v>71</v>
      </c>
      <c r="J129" s="512">
        <v>816</v>
      </c>
      <c r="K129" s="512">
        <v>58752</v>
      </c>
      <c r="L129" s="512">
        <v>1</v>
      </c>
      <c r="M129" s="512">
        <v>72</v>
      </c>
      <c r="N129" s="512">
        <v>852</v>
      </c>
      <c r="O129" s="512">
        <v>61344</v>
      </c>
      <c r="P129" s="534">
        <v>1.0441176470588236</v>
      </c>
      <c r="Q129" s="513">
        <v>72</v>
      </c>
    </row>
    <row r="130" spans="1:17" ht="14.4" customHeight="1" x14ac:dyDescent="0.3">
      <c r="A130" s="507" t="s">
        <v>1706</v>
      </c>
      <c r="B130" s="508" t="s">
        <v>1604</v>
      </c>
      <c r="C130" s="508" t="s">
        <v>1588</v>
      </c>
      <c r="D130" s="508" t="s">
        <v>1652</v>
      </c>
      <c r="E130" s="508" t="s">
        <v>1653</v>
      </c>
      <c r="F130" s="512">
        <v>1</v>
      </c>
      <c r="G130" s="512">
        <v>220</v>
      </c>
      <c r="H130" s="512"/>
      <c r="I130" s="512">
        <v>220</v>
      </c>
      <c r="J130" s="512"/>
      <c r="K130" s="512"/>
      <c r="L130" s="512"/>
      <c r="M130" s="512"/>
      <c r="N130" s="512"/>
      <c r="O130" s="512"/>
      <c r="P130" s="534"/>
      <c r="Q130" s="513"/>
    </row>
    <row r="131" spans="1:17" ht="14.4" customHeight="1" x14ac:dyDescent="0.3">
      <c r="A131" s="507" t="s">
        <v>1706</v>
      </c>
      <c r="B131" s="508" t="s">
        <v>1604</v>
      </c>
      <c r="C131" s="508" t="s">
        <v>1588</v>
      </c>
      <c r="D131" s="508" t="s">
        <v>1654</v>
      </c>
      <c r="E131" s="508" t="s">
        <v>1655</v>
      </c>
      <c r="F131" s="512">
        <v>21</v>
      </c>
      <c r="G131" s="512">
        <v>25095</v>
      </c>
      <c r="H131" s="512">
        <v>0.64757947976878616</v>
      </c>
      <c r="I131" s="512">
        <v>1195</v>
      </c>
      <c r="J131" s="512">
        <v>32</v>
      </c>
      <c r="K131" s="512">
        <v>38752</v>
      </c>
      <c r="L131" s="512">
        <v>1</v>
      </c>
      <c r="M131" s="512">
        <v>1211</v>
      </c>
      <c r="N131" s="512">
        <v>31</v>
      </c>
      <c r="O131" s="512">
        <v>37541</v>
      </c>
      <c r="P131" s="534">
        <v>0.96875</v>
      </c>
      <c r="Q131" s="513">
        <v>1211</v>
      </c>
    </row>
    <row r="132" spans="1:17" ht="14.4" customHeight="1" x14ac:dyDescent="0.3">
      <c r="A132" s="507" t="s">
        <v>1706</v>
      </c>
      <c r="B132" s="508" t="s">
        <v>1604</v>
      </c>
      <c r="C132" s="508" t="s">
        <v>1588</v>
      </c>
      <c r="D132" s="508" t="s">
        <v>1656</v>
      </c>
      <c r="E132" s="508" t="s">
        <v>1657</v>
      </c>
      <c r="F132" s="512">
        <v>15</v>
      </c>
      <c r="G132" s="512">
        <v>1650</v>
      </c>
      <c r="H132" s="512">
        <v>0.76177285318559562</v>
      </c>
      <c r="I132" s="512">
        <v>110</v>
      </c>
      <c r="J132" s="512">
        <v>19</v>
      </c>
      <c r="K132" s="512">
        <v>2166</v>
      </c>
      <c r="L132" s="512">
        <v>1</v>
      </c>
      <c r="M132" s="512">
        <v>114</v>
      </c>
      <c r="N132" s="512">
        <v>20</v>
      </c>
      <c r="O132" s="512">
        <v>2280</v>
      </c>
      <c r="P132" s="534">
        <v>1.0526315789473684</v>
      </c>
      <c r="Q132" s="513">
        <v>114</v>
      </c>
    </row>
    <row r="133" spans="1:17" ht="14.4" customHeight="1" x14ac:dyDescent="0.3">
      <c r="A133" s="507" t="s">
        <v>1706</v>
      </c>
      <c r="B133" s="508" t="s">
        <v>1604</v>
      </c>
      <c r="C133" s="508" t="s">
        <v>1588</v>
      </c>
      <c r="D133" s="508" t="s">
        <v>1658</v>
      </c>
      <c r="E133" s="508" t="s">
        <v>1659</v>
      </c>
      <c r="F133" s="512"/>
      <c r="G133" s="512"/>
      <c r="H133" s="512"/>
      <c r="I133" s="512"/>
      <c r="J133" s="512">
        <v>1</v>
      </c>
      <c r="K133" s="512">
        <v>346</v>
      </c>
      <c r="L133" s="512">
        <v>1</v>
      </c>
      <c r="M133" s="512">
        <v>346</v>
      </c>
      <c r="N133" s="512"/>
      <c r="O133" s="512"/>
      <c r="P133" s="534"/>
      <c r="Q133" s="513"/>
    </row>
    <row r="134" spans="1:17" ht="14.4" customHeight="1" x14ac:dyDescent="0.3">
      <c r="A134" s="507" t="s">
        <v>1586</v>
      </c>
      <c r="B134" s="508" t="s">
        <v>1604</v>
      </c>
      <c r="C134" s="508" t="s">
        <v>1588</v>
      </c>
      <c r="D134" s="508" t="s">
        <v>1608</v>
      </c>
      <c r="E134" s="508" t="s">
        <v>1609</v>
      </c>
      <c r="F134" s="512">
        <v>947</v>
      </c>
      <c r="G134" s="512">
        <v>195082</v>
      </c>
      <c r="H134" s="512">
        <v>1.3656709626383474</v>
      </c>
      <c r="I134" s="512">
        <v>206</v>
      </c>
      <c r="J134" s="512">
        <v>677</v>
      </c>
      <c r="K134" s="512">
        <v>142847</v>
      </c>
      <c r="L134" s="512">
        <v>1</v>
      </c>
      <c r="M134" s="512">
        <v>211</v>
      </c>
      <c r="N134" s="512">
        <v>748</v>
      </c>
      <c r="O134" s="512">
        <v>157828</v>
      </c>
      <c r="P134" s="534">
        <v>1.1048744460856721</v>
      </c>
      <c r="Q134" s="513">
        <v>211</v>
      </c>
    </row>
    <row r="135" spans="1:17" ht="14.4" customHeight="1" x14ac:dyDescent="0.3">
      <c r="A135" s="507" t="s">
        <v>1586</v>
      </c>
      <c r="B135" s="508" t="s">
        <v>1604</v>
      </c>
      <c r="C135" s="508" t="s">
        <v>1588</v>
      </c>
      <c r="D135" s="508" t="s">
        <v>1610</v>
      </c>
      <c r="E135" s="508" t="s">
        <v>1609</v>
      </c>
      <c r="F135" s="512">
        <v>2</v>
      </c>
      <c r="G135" s="512">
        <v>170</v>
      </c>
      <c r="H135" s="512">
        <v>0.65134099616858232</v>
      </c>
      <c r="I135" s="512">
        <v>85</v>
      </c>
      <c r="J135" s="512">
        <v>3</v>
      </c>
      <c r="K135" s="512">
        <v>261</v>
      </c>
      <c r="L135" s="512">
        <v>1</v>
      </c>
      <c r="M135" s="512">
        <v>87</v>
      </c>
      <c r="N135" s="512"/>
      <c r="O135" s="512"/>
      <c r="P135" s="534"/>
      <c r="Q135" s="513"/>
    </row>
    <row r="136" spans="1:17" ht="14.4" customHeight="1" x14ac:dyDescent="0.3">
      <c r="A136" s="507" t="s">
        <v>1586</v>
      </c>
      <c r="B136" s="508" t="s">
        <v>1604</v>
      </c>
      <c r="C136" s="508" t="s">
        <v>1588</v>
      </c>
      <c r="D136" s="508" t="s">
        <v>1611</v>
      </c>
      <c r="E136" s="508" t="s">
        <v>1612</v>
      </c>
      <c r="F136" s="512">
        <v>544</v>
      </c>
      <c r="G136" s="512">
        <v>160480</v>
      </c>
      <c r="H136" s="512">
        <v>1.0902988674425398</v>
      </c>
      <c r="I136" s="512">
        <v>295</v>
      </c>
      <c r="J136" s="512">
        <v>489</v>
      </c>
      <c r="K136" s="512">
        <v>147189</v>
      </c>
      <c r="L136" s="512">
        <v>1</v>
      </c>
      <c r="M136" s="512">
        <v>301</v>
      </c>
      <c r="N136" s="512">
        <v>640</v>
      </c>
      <c r="O136" s="512">
        <v>192640</v>
      </c>
      <c r="P136" s="534">
        <v>1.3087934560327199</v>
      </c>
      <c r="Q136" s="513">
        <v>301</v>
      </c>
    </row>
    <row r="137" spans="1:17" ht="14.4" customHeight="1" x14ac:dyDescent="0.3">
      <c r="A137" s="507" t="s">
        <v>1586</v>
      </c>
      <c r="B137" s="508" t="s">
        <v>1604</v>
      </c>
      <c r="C137" s="508" t="s">
        <v>1588</v>
      </c>
      <c r="D137" s="508" t="s">
        <v>1613</v>
      </c>
      <c r="E137" s="508" t="s">
        <v>1614</v>
      </c>
      <c r="F137" s="512">
        <v>6</v>
      </c>
      <c r="G137" s="512">
        <v>570</v>
      </c>
      <c r="H137" s="512">
        <v>0.95959595959595956</v>
      </c>
      <c r="I137" s="512">
        <v>95</v>
      </c>
      <c r="J137" s="512">
        <v>6</v>
      </c>
      <c r="K137" s="512">
        <v>594</v>
      </c>
      <c r="L137" s="512">
        <v>1</v>
      </c>
      <c r="M137" s="512">
        <v>99</v>
      </c>
      <c r="N137" s="512"/>
      <c r="O137" s="512"/>
      <c r="P137" s="534"/>
      <c r="Q137" s="513"/>
    </row>
    <row r="138" spans="1:17" ht="14.4" customHeight="1" x14ac:dyDescent="0.3">
      <c r="A138" s="507" t="s">
        <v>1586</v>
      </c>
      <c r="B138" s="508" t="s">
        <v>1604</v>
      </c>
      <c r="C138" s="508" t="s">
        <v>1588</v>
      </c>
      <c r="D138" s="508" t="s">
        <v>1617</v>
      </c>
      <c r="E138" s="508" t="s">
        <v>1618</v>
      </c>
      <c r="F138" s="512">
        <v>467</v>
      </c>
      <c r="G138" s="512">
        <v>63045</v>
      </c>
      <c r="H138" s="512">
        <v>1.3110612015721506</v>
      </c>
      <c r="I138" s="512">
        <v>135</v>
      </c>
      <c r="J138" s="512">
        <v>351</v>
      </c>
      <c r="K138" s="512">
        <v>48087</v>
      </c>
      <c r="L138" s="512">
        <v>1</v>
      </c>
      <c r="M138" s="512">
        <v>137</v>
      </c>
      <c r="N138" s="512">
        <v>316</v>
      </c>
      <c r="O138" s="512">
        <v>43292</v>
      </c>
      <c r="P138" s="534">
        <v>0.90028490028490027</v>
      </c>
      <c r="Q138" s="513">
        <v>137</v>
      </c>
    </row>
    <row r="139" spans="1:17" ht="14.4" customHeight="1" x14ac:dyDescent="0.3">
      <c r="A139" s="507" t="s">
        <v>1586</v>
      </c>
      <c r="B139" s="508" t="s">
        <v>1604</v>
      </c>
      <c r="C139" s="508" t="s">
        <v>1588</v>
      </c>
      <c r="D139" s="508" t="s">
        <v>1619</v>
      </c>
      <c r="E139" s="508" t="s">
        <v>1618</v>
      </c>
      <c r="F139" s="512">
        <v>1</v>
      </c>
      <c r="G139" s="512">
        <v>178</v>
      </c>
      <c r="H139" s="512">
        <v>0.97267759562841527</v>
      </c>
      <c r="I139" s="512">
        <v>178</v>
      </c>
      <c r="J139" s="512">
        <v>1</v>
      </c>
      <c r="K139" s="512">
        <v>183</v>
      </c>
      <c r="L139" s="512">
        <v>1</v>
      </c>
      <c r="M139" s="512">
        <v>183</v>
      </c>
      <c r="N139" s="512"/>
      <c r="O139" s="512"/>
      <c r="P139" s="534"/>
      <c r="Q139" s="513"/>
    </row>
    <row r="140" spans="1:17" ht="14.4" customHeight="1" x14ac:dyDescent="0.3">
      <c r="A140" s="507" t="s">
        <v>1586</v>
      </c>
      <c r="B140" s="508" t="s">
        <v>1604</v>
      </c>
      <c r="C140" s="508" t="s">
        <v>1588</v>
      </c>
      <c r="D140" s="508" t="s">
        <v>1620</v>
      </c>
      <c r="E140" s="508" t="s">
        <v>1621</v>
      </c>
      <c r="F140" s="512">
        <v>1</v>
      </c>
      <c r="G140" s="512">
        <v>620</v>
      </c>
      <c r="H140" s="512">
        <v>0.32342201356285866</v>
      </c>
      <c r="I140" s="512">
        <v>620</v>
      </c>
      <c r="J140" s="512">
        <v>3</v>
      </c>
      <c r="K140" s="512">
        <v>1917</v>
      </c>
      <c r="L140" s="512">
        <v>1</v>
      </c>
      <c r="M140" s="512">
        <v>639</v>
      </c>
      <c r="N140" s="512">
        <v>3</v>
      </c>
      <c r="O140" s="512">
        <v>1917</v>
      </c>
      <c r="P140" s="534">
        <v>1</v>
      </c>
      <c r="Q140" s="513">
        <v>639</v>
      </c>
    </row>
    <row r="141" spans="1:17" ht="14.4" customHeight="1" x14ac:dyDescent="0.3">
      <c r="A141" s="507" t="s">
        <v>1586</v>
      </c>
      <c r="B141" s="508" t="s">
        <v>1604</v>
      </c>
      <c r="C141" s="508" t="s">
        <v>1588</v>
      </c>
      <c r="D141" s="508" t="s">
        <v>1624</v>
      </c>
      <c r="E141" s="508" t="s">
        <v>1625</v>
      </c>
      <c r="F141" s="512">
        <v>28</v>
      </c>
      <c r="G141" s="512">
        <v>4508</v>
      </c>
      <c r="H141" s="512">
        <v>1.3028901734104046</v>
      </c>
      <c r="I141" s="512">
        <v>161</v>
      </c>
      <c r="J141" s="512">
        <v>20</v>
      </c>
      <c r="K141" s="512">
        <v>3460</v>
      </c>
      <c r="L141" s="512">
        <v>1</v>
      </c>
      <c r="M141" s="512">
        <v>173</v>
      </c>
      <c r="N141" s="512">
        <v>26</v>
      </c>
      <c r="O141" s="512">
        <v>4498</v>
      </c>
      <c r="P141" s="534">
        <v>1.3</v>
      </c>
      <c r="Q141" s="513">
        <v>173</v>
      </c>
    </row>
    <row r="142" spans="1:17" ht="14.4" customHeight="1" x14ac:dyDescent="0.3">
      <c r="A142" s="507" t="s">
        <v>1586</v>
      </c>
      <c r="B142" s="508" t="s">
        <v>1604</v>
      </c>
      <c r="C142" s="508" t="s">
        <v>1588</v>
      </c>
      <c r="D142" s="508" t="s">
        <v>1626</v>
      </c>
      <c r="E142" s="508" t="s">
        <v>1628</v>
      </c>
      <c r="F142" s="512">
        <v>1</v>
      </c>
      <c r="G142" s="512">
        <v>383</v>
      </c>
      <c r="H142" s="512"/>
      <c r="I142" s="512">
        <v>383</v>
      </c>
      <c r="J142" s="512"/>
      <c r="K142" s="512"/>
      <c r="L142" s="512"/>
      <c r="M142" s="512"/>
      <c r="N142" s="512"/>
      <c r="O142" s="512"/>
      <c r="P142" s="534"/>
      <c r="Q142" s="513"/>
    </row>
    <row r="143" spans="1:17" ht="14.4" customHeight="1" x14ac:dyDescent="0.3">
      <c r="A143" s="507" t="s">
        <v>1586</v>
      </c>
      <c r="B143" s="508" t="s">
        <v>1604</v>
      </c>
      <c r="C143" s="508" t="s">
        <v>1588</v>
      </c>
      <c r="D143" s="508" t="s">
        <v>1629</v>
      </c>
      <c r="E143" s="508" t="s">
        <v>1630</v>
      </c>
      <c r="F143" s="512">
        <v>806</v>
      </c>
      <c r="G143" s="512">
        <v>12896</v>
      </c>
      <c r="H143" s="512">
        <v>1.3594771241830066</v>
      </c>
      <c r="I143" s="512">
        <v>16</v>
      </c>
      <c r="J143" s="512">
        <v>558</v>
      </c>
      <c r="K143" s="512">
        <v>9486</v>
      </c>
      <c r="L143" s="512">
        <v>1</v>
      </c>
      <c r="M143" s="512">
        <v>17</v>
      </c>
      <c r="N143" s="512">
        <v>542</v>
      </c>
      <c r="O143" s="512">
        <v>9214</v>
      </c>
      <c r="P143" s="534">
        <v>0.97132616487455192</v>
      </c>
      <c r="Q143" s="513">
        <v>17</v>
      </c>
    </row>
    <row r="144" spans="1:17" ht="14.4" customHeight="1" x14ac:dyDescent="0.3">
      <c r="A144" s="507" t="s">
        <v>1586</v>
      </c>
      <c r="B144" s="508" t="s">
        <v>1604</v>
      </c>
      <c r="C144" s="508" t="s">
        <v>1588</v>
      </c>
      <c r="D144" s="508" t="s">
        <v>1631</v>
      </c>
      <c r="E144" s="508" t="s">
        <v>1632</v>
      </c>
      <c r="F144" s="512">
        <v>280</v>
      </c>
      <c r="G144" s="512">
        <v>74480</v>
      </c>
      <c r="H144" s="512">
        <v>1.5769971839336001</v>
      </c>
      <c r="I144" s="512">
        <v>266</v>
      </c>
      <c r="J144" s="512">
        <v>173</v>
      </c>
      <c r="K144" s="512">
        <v>47229</v>
      </c>
      <c r="L144" s="512">
        <v>1</v>
      </c>
      <c r="M144" s="512">
        <v>273</v>
      </c>
      <c r="N144" s="512">
        <v>98</v>
      </c>
      <c r="O144" s="512">
        <v>26852</v>
      </c>
      <c r="P144" s="534">
        <v>0.56854898473395588</v>
      </c>
      <c r="Q144" s="513">
        <v>274</v>
      </c>
    </row>
    <row r="145" spans="1:17" ht="14.4" customHeight="1" x14ac:dyDescent="0.3">
      <c r="A145" s="507" t="s">
        <v>1586</v>
      </c>
      <c r="B145" s="508" t="s">
        <v>1604</v>
      </c>
      <c r="C145" s="508" t="s">
        <v>1588</v>
      </c>
      <c r="D145" s="508" t="s">
        <v>1633</v>
      </c>
      <c r="E145" s="508" t="s">
        <v>1634</v>
      </c>
      <c r="F145" s="512">
        <v>328</v>
      </c>
      <c r="G145" s="512">
        <v>46248</v>
      </c>
      <c r="H145" s="512">
        <v>1.3684459699372706</v>
      </c>
      <c r="I145" s="512">
        <v>141</v>
      </c>
      <c r="J145" s="512">
        <v>238</v>
      </c>
      <c r="K145" s="512">
        <v>33796</v>
      </c>
      <c r="L145" s="512">
        <v>1</v>
      </c>
      <c r="M145" s="512">
        <v>142</v>
      </c>
      <c r="N145" s="512">
        <v>235</v>
      </c>
      <c r="O145" s="512">
        <v>33370</v>
      </c>
      <c r="P145" s="534">
        <v>0.98739495798319332</v>
      </c>
      <c r="Q145" s="513">
        <v>142</v>
      </c>
    </row>
    <row r="146" spans="1:17" ht="14.4" customHeight="1" x14ac:dyDescent="0.3">
      <c r="A146" s="507" t="s">
        <v>1586</v>
      </c>
      <c r="B146" s="508" t="s">
        <v>1604</v>
      </c>
      <c r="C146" s="508" t="s">
        <v>1588</v>
      </c>
      <c r="D146" s="508" t="s">
        <v>1635</v>
      </c>
      <c r="E146" s="508" t="s">
        <v>1634</v>
      </c>
      <c r="F146" s="512">
        <v>467</v>
      </c>
      <c r="G146" s="512">
        <v>36426</v>
      </c>
      <c r="H146" s="512">
        <v>1.3267045454545454</v>
      </c>
      <c r="I146" s="512">
        <v>78</v>
      </c>
      <c r="J146" s="512">
        <v>352</v>
      </c>
      <c r="K146" s="512">
        <v>27456</v>
      </c>
      <c r="L146" s="512">
        <v>1</v>
      </c>
      <c r="M146" s="512">
        <v>78</v>
      </c>
      <c r="N146" s="512">
        <v>316</v>
      </c>
      <c r="O146" s="512">
        <v>24648</v>
      </c>
      <c r="P146" s="534">
        <v>0.89772727272727271</v>
      </c>
      <c r="Q146" s="513">
        <v>78</v>
      </c>
    </row>
    <row r="147" spans="1:17" ht="14.4" customHeight="1" x14ac:dyDescent="0.3">
      <c r="A147" s="507" t="s">
        <v>1586</v>
      </c>
      <c r="B147" s="508" t="s">
        <v>1604</v>
      </c>
      <c r="C147" s="508" t="s">
        <v>1588</v>
      </c>
      <c r="D147" s="508" t="s">
        <v>1636</v>
      </c>
      <c r="E147" s="508" t="s">
        <v>1637</v>
      </c>
      <c r="F147" s="512">
        <v>328</v>
      </c>
      <c r="G147" s="512">
        <v>100696</v>
      </c>
      <c r="H147" s="512">
        <v>1.351733025478562</v>
      </c>
      <c r="I147" s="512">
        <v>307</v>
      </c>
      <c r="J147" s="512">
        <v>238</v>
      </c>
      <c r="K147" s="512">
        <v>74494</v>
      </c>
      <c r="L147" s="512">
        <v>1</v>
      </c>
      <c r="M147" s="512">
        <v>313</v>
      </c>
      <c r="N147" s="512">
        <v>235</v>
      </c>
      <c r="O147" s="512">
        <v>73790</v>
      </c>
      <c r="P147" s="534">
        <v>0.99054957446237279</v>
      </c>
      <c r="Q147" s="513">
        <v>314</v>
      </c>
    </row>
    <row r="148" spans="1:17" ht="14.4" customHeight="1" x14ac:dyDescent="0.3">
      <c r="A148" s="507" t="s">
        <v>1586</v>
      </c>
      <c r="B148" s="508" t="s">
        <v>1604</v>
      </c>
      <c r="C148" s="508" t="s">
        <v>1588</v>
      </c>
      <c r="D148" s="508" t="s">
        <v>1638</v>
      </c>
      <c r="E148" s="508" t="s">
        <v>1640</v>
      </c>
      <c r="F148" s="512">
        <v>1</v>
      </c>
      <c r="G148" s="512">
        <v>487</v>
      </c>
      <c r="H148" s="512"/>
      <c r="I148" s="512">
        <v>487</v>
      </c>
      <c r="J148" s="512"/>
      <c r="K148" s="512"/>
      <c r="L148" s="512"/>
      <c r="M148" s="512"/>
      <c r="N148" s="512"/>
      <c r="O148" s="512"/>
      <c r="P148" s="534"/>
      <c r="Q148" s="513"/>
    </row>
    <row r="149" spans="1:17" ht="14.4" customHeight="1" x14ac:dyDescent="0.3">
      <c r="A149" s="507" t="s">
        <v>1586</v>
      </c>
      <c r="B149" s="508" t="s">
        <v>1604</v>
      </c>
      <c r="C149" s="508" t="s">
        <v>1588</v>
      </c>
      <c r="D149" s="508" t="s">
        <v>1641</v>
      </c>
      <c r="E149" s="508" t="s">
        <v>1642</v>
      </c>
      <c r="F149" s="512">
        <v>423</v>
      </c>
      <c r="G149" s="512">
        <v>68103</v>
      </c>
      <c r="H149" s="512">
        <v>1.211042944785276</v>
      </c>
      <c r="I149" s="512">
        <v>161</v>
      </c>
      <c r="J149" s="512">
        <v>345</v>
      </c>
      <c r="K149" s="512">
        <v>56235</v>
      </c>
      <c r="L149" s="512">
        <v>1</v>
      </c>
      <c r="M149" s="512">
        <v>163</v>
      </c>
      <c r="N149" s="512">
        <v>431</v>
      </c>
      <c r="O149" s="512">
        <v>70253</v>
      </c>
      <c r="P149" s="534">
        <v>1.2492753623188406</v>
      </c>
      <c r="Q149" s="513">
        <v>163</v>
      </c>
    </row>
    <row r="150" spans="1:17" ht="14.4" customHeight="1" x14ac:dyDescent="0.3">
      <c r="A150" s="507" t="s">
        <v>1586</v>
      </c>
      <c r="B150" s="508" t="s">
        <v>1604</v>
      </c>
      <c r="C150" s="508" t="s">
        <v>1588</v>
      </c>
      <c r="D150" s="508" t="s">
        <v>1646</v>
      </c>
      <c r="E150" s="508" t="s">
        <v>1609</v>
      </c>
      <c r="F150" s="512">
        <v>789</v>
      </c>
      <c r="G150" s="512">
        <v>56019</v>
      </c>
      <c r="H150" s="512">
        <v>1.154364490603363</v>
      </c>
      <c r="I150" s="512">
        <v>71</v>
      </c>
      <c r="J150" s="512">
        <v>674</v>
      </c>
      <c r="K150" s="512">
        <v>48528</v>
      </c>
      <c r="L150" s="512">
        <v>1</v>
      </c>
      <c r="M150" s="512">
        <v>72</v>
      </c>
      <c r="N150" s="512">
        <v>662</v>
      </c>
      <c r="O150" s="512">
        <v>47664</v>
      </c>
      <c r="P150" s="534">
        <v>0.98219584569732943</v>
      </c>
      <c r="Q150" s="513">
        <v>72</v>
      </c>
    </row>
    <row r="151" spans="1:17" ht="14.4" customHeight="1" x14ac:dyDescent="0.3">
      <c r="A151" s="507" t="s">
        <v>1586</v>
      </c>
      <c r="B151" s="508" t="s">
        <v>1604</v>
      </c>
      <c r="C151" s="508" t="s">
        <v>1588</v>
      </c>
      <c r="D151" s="508" t="s">
        <v>1652</v>
      </c>
      <c r="E151" s="508" t="s">
        <v>1653</v>
      </c>
      <c r="F151" s="512">
        <v>2</v>
      </c>
      <c r="G151" s="512">
        <v>440</v>
      </c>
      <c r="H151" s="512">
        <v>0.64046579330422126</v>
      </c>
      <c r="I151" s="512">
        <v>220</v>
      </c>
      <c r="J151" s="512">
        <v>3</v>
      </c>
      <c r="K151" s="512">
        <v>687</v>
      </c>
      <c r="L151" s="512">
        <v>1</v>
      </c>
      <c r="M151" s="512">
        <v>229</v>
      </c>
      <c r="N151" s="512"/>
      <c r="O151" s="512"/>
      <c r="P151" s="534"/>
      <c r="Q151" s="513"/>
    </row>
    <row r="152" spans="1:17" ht="14.4" customHeight="1" x14ac:dyDescent="0.3">
      <c r="A152" s="507" t="s">
        <v>1586</v>
      </c>
      <c r="B152" s="508" t="s">
        <v>1604</v>
      </c>
      <c r="C152" s="508" t="s">
        <v>1588</v>
      </c>
      <c r="D152" s="508" t="s">
        <v>1654</v>
      </c>
      <c r="E152" s="508" t="s">
        <v>1655</v>
      </c>
      <c r="F152" s="512">
        <v>36</v>
      </c>
      <c r="G152" s="512">
        <v>43020</v>
      </c>
      <c r="H152" s="512">
        <v>1.3663215397319444</v>
      </c>
      <c r="I152" s="512">
        <v>1195</v>
      </c>
      <c r="J152" s="512">
        <v>26</v>
      </c>
      <c r="K152" s="512">
        <v>31486</v>
      </c>
      <c r="L152" s="512">
        <v>1</v>
      </c>
      <c r="M152" s="512">
        <v>1211</v>
      </c>
      <c r="N152" s="512">
        <v>28</v>
      </c>
      <c r="O152" s="512">
        <v>33908</v>
      </c>
      <c r="P152" s="534">
        <v>1.0769230769230769</v>
      </c>
      <c r="Q152" s="513">
        <v>1211</v>
      </c>
    </row>
    <row r="153" spans="1:17" ht="14.4" customHeight="1" x14ac:dyDescent="0.3">
      <c r="A153" s="507" t="s">
        <v>1586</v>
      </c>
      <c r="B153" s="508" t="s">
        <v>1604</v>
      </c>
      <c r="C153" s="508" t="s">
        <v>1588</v>
      </c>
      <c r="D153" s="508" t="s">
        <v>1656</v>
      </c>
      <c r="E153" s="508" t="s">
        <v>1657</v>
      </c>
      <c r="F153" s="512">
        <v>29</v>
      </c>
      <c r="G153" s="512">
        <v>3190</v>
      </c>
      <c r="H153" s="512">
        <v>1.4727608494921514</v>
      </c>
      <c r="I153" s="512">
        <v>110</v>
      </c>
      <c r="J153" s="512">
        <v>19</v>
      </c>
      <c r="K153" s="512">
        <v>2166</v>
      </c>
      <c r="L153" s="512">
        <v>1</v>
      </c>
      <c r="M153" s="512">
        <v>114</v>
      </c>
      <c r="N153" s="512">
        <v>24</v>
      </c>
      <c r="O153" s="512">
        <v>2736</v>
      </c>
      <c r="P153" s="534">
        <v>1.263157894736842</v>
      </c>
      <c r="Q153" s="513">
        <v>114</v>
      </c>
    </row>
    <row r="154" spans="1:17" ht="14.4" customHeight="1" x14ac:dyDescent="0.3">
      <c r="A154" s="507" t="s">
        <v>1586</v>
      </c>
      <c r="B154" s="508" t="s">
        <v>1604</v>
      </c>
      <c r="C154" s="508" t="s">
        <v>1588</v>
      </c>
      <c r="D154" s="508" t="s">
        <v>1658</v>
      </c>
      <c r="E154" s="508" t="s">
        <v>1659</v>
      </c>
      <c r="F154" s="512">
        <v>1</v>
      </c>
      <c r="G154" s="512">
        <v>323</v>
      </c>
      <c r="H154" s="512">
        <v>0.31117533718689788</v>
      </c>
      <c r="I154" s="512">
        <v>323</v>
      </c>
      <c r="J154" s="512">
        <v>3</v>
      </c>
      <c r="K154" s="512">
        <v>1038</v>
      </c>
      <c r="L154" s="512">
        <v>1</v>
      </c>
      <c r="M154" s="512">
        <v>346</v>
      </c>
      <c r="N154" s="512"/>
      <c r="O154" s="512"/>
      <c r="P154" s="534"/>
      <c r="Q154" s="513"/>
    </row>
    <row r="155" spans="1:17" ht="14.4" customHeight="1" x14ac:dyDescent="0.3">
      <c r="A155" s="507" t="s">
        <v>1586</v>
      </c>
      <c r="B155" s="508" t="s">
        <v>1604</v>
      </c>
      <c r="C155" s="508" t="s">
        <v>1588</v>
      </c>
      <c r="D155" s="508" t="s">
        <v>1666</v>
      </c>
      <c r="E155" s="508" t="s">
        <v>1667</v>
      </c>
      <c r="F155" s="512"/>
      <c r="G155" s="512"/>
      <c r="H155" s="512"/>
      <c r="I155" s="512"/>
      <c r="J155" s="512">
        <v>1</v>
      </c>
      <c r="K155" s="512">
        <v>301</v>
      </c>
      <c r="L155" s="512">
        <v>1</v>
      </c>
      <c r="M155" s="512">
        <v>301</v>
      </c>
      <c r="N155" s="512"/>
      <c r="O155" s="512"/>
      <c r="P155" s="534"/>
      <c r="Q155" s="513"/>
    </row>
    <row r="156" spans="1:17" ht="14.4" customHeight="1" x14ac:dyDescent="0.3">
      <c r="A156" s="507" t="s">
        <v>1707</v>
      </c>
      <c r="B156" s="508" t="s">
        <v>1604</v>
      </c>
      <c r="C156" s="508" t="s">
        <v>1588</v>
      </c>
      <c r="D156" s="508" t="s">
        <v>1608</v>
      </c>
      <c r="E156" s="508" t="s">
        <v>1609</v>
      </c>
      <c r="F156" s="512">
        <v>1105</v>
      </c>
      <c r="G156" s="512">
        <v>227630</v>
      </c>
      <c r="H156" s="512">
        <v>1.3956211718975127</v>
      </c>
      <c r="I156" s="512">
        <v>206</v>
      </c>
      <c r="J156" s="512">
        <v>773</v>
      </c>
      <c r="K156" s="512">
        <v>163103</v>
      </c>
      <c r="L156" s="512">
        <v>1</v>
      </c>
      <c r="M156" s="512">
        <v>211</v>
      </c>
      <c r="N156" s="512">
        <v>836</v>
      </c>
      <c r="O156" s="512">
        <v>176396</v>
      </c>
      <c r="P156" s="534">
        <v>1.0815006468305304</v>
      </c>
      <c r="Q156" s="513">
        <v>211</v>
      </c>
    </row>
    <row r="157" spans="1:17" ht="14.4" customHeight="1" x14ac:dyDescent="0.3">
      <c r="A157" s="507" t="s">
        <v>1707</v>
      </c>
      <c r="B157" s="508" t="s">
        <v>1604</v>
      </c>
      <c r="C157" s="508" t="s">
        <v>1588</v>
      </c>
      <c r="D157" s="508" t="s">
        <v>1610</v>
      </c>
      <c r="E157" s="508" t="s">
        <v>1609</v>
      </c>
      <c r="F157" s="512">
        <v>1</v>
      </c>
      <c r="G157" s="512">
        <v>85</v>
      </c>
      <c r="H157" s="512"/>
      <c r="I157" s="512">
        <v>85</v>
      </c>
      <c r="J157" s="512"/>
      <c r="K157" s="512"/>
      <c r="L157" s="512"/>
      <c r="M157" s="512"/>
      <c r="N157" s="512"/>
      <c r="O157" s="512"/>
      <c r="P157" s="534"/>
      <c r="Q157" s="513"/>
    </row>
    <row r="158" spans="1:17" ht="14.4" customHeight="1" x14ac:dyDescent="0.3">
      <c r="A158" s="507" t="s">
        <v>1707</v>
      </c>
      <c r="B158" s="508" t="s">
        <v>1604</v>
      </c>
      <c r="C158" s="508" t="s">
        <v>1588</v>
      </c>
      <c r="D158" s="508" t="s">
        <v>1611</v>
      </c>
      <c r="E158" s="508" t="s">
        <v>1612</v>
      </c>
      <c r="F158" s="512">
        <v>873</v>
      </c>
      <c r="G158" s="512">
        <v>257535</v>
      </c>
      <c r="H158" s="512">
        <v>1.2943994049084997</v>
      </c>
      <c r="I158" s="512">
        <v>295</v>
      </c>
      <c r="J158" s="512">
        <v>661</v>
      </c>
      <c r="K158" s="512">
        <v>198961</v>
      </c>
      <c r="L158" s="512">
        <v>1</v>
      </c>
      <c r="M158" s="512">
        <v>301</v>
      </c>
      <c r="N158" s="512">
        <v>500</v>
      </c>
      <c r="O158" s="512">
        <v>150500</v>
      </c>
      <c r="P158" s="534">
        <v>0.75642965204236001</v>
      </c>
      <c r="Q158" s="513">
        <v>301</v>
      </c>
    </row>
    <row r="159" spans="1:17" ht="14.4" customHeight="1" x14ac:dyDescent="0.3">
      <c r="A159" s="507" t="s">
        <v>1707</v>
      </c>
      <c r="B159" s="508" t="s">
        <v>1604</v>
      </c>
      <c r="C159" s="508" t="s">
        <v>1588</v>
      </c>
      <c r="D159" s="508" t="s">
        <v>1613</v>
      </c>
      <c r="E159" s="508" t="s">
        <v>1614</v>
      </c>
      <c r="F159" s="512">
        <v>7</v>
      </c>
      <c r="G159" s="512">
        <v>665</v>
      </c>
      <c r="H159" s="512">
        <v>0.74635241301907973</v>
      </c>
      <c r="I159" s="512">
        <v>95</v>
      </c>
      <c r="J159" s="512">
        <v>9</v>
      </c>
      <c r="K159" s="512">
        <v>891</v>
      </c>
      <c r="L159" s="512">
        <v>1</v>
      </c>
      <c r="M159" s="512">
        <v>99</v>
      </c>
      <c r="N159" s="512">
        <v>9</v>
      </c>
      <c r="O159" s="512">
        <v>891</v>
      </c>
      <c r="P159" s="534">
        <v>1</v>
      </c>
      <c r="Q159" s="513">
        <v>99</v>
      </c>
    </row>
    <row r="160" spans="1:17" ht="14.4" customHeight="1" x14ac:dyDescent="0.3">
      <c r="A160" s="507" t="s">
        <v>1707</v>
      </c>
      <c r="B160" s="508" t="s">
        <v>1604</v>
      </c>
      <c r="C160" s="508" t="s">
        <v>1588</v>
      </c>
      <c r="D160" s="508" t="s">
        <v>1617</v>
      </c>
      <c r="E160" s="508" t="s">
        <v>1618</v>
      </c>
      <c r="F160" s="512">
        <v>195</v>
      </c>
      <c r="G160" s="512">
        <v>26325</v>
      </c>
      <c r="H160" s="512">
        <v>1.0220919397421959</v>
      </c>
      <c r="I160" s="512">
        <v>135</v>
      </c>
      <c r="J160" s="512">
        <v>188</v>
      </c>
      <c r="K160" s="512">
        <v>25756</v>
      </c>
      <c r="L160" s="512">
        <v>1</v>
      </c>
      <c r="M160" s="512">
        <v>137</v>
      </c>
      <c r="N160" s="512">
        <v>160</v>
      </c>
      <c r="O160" s="512">
        <v>21920</v>
      </c>
      <c r="P160" s="534">
        <v>0.85106382978723405</v>
      </c>
      <c r="Q160" s="513">
        <v>137</v>
      </c>
    </row>
    <row r="161" spans="1:17" ht="14.4" customHeight="1" x14ac:dyDescent="0.3">
      <c r="A161" s="507" t="s">
        <v>1707</v>
      </c>
      <c r="B161" s="508" t="s">
        <v>1604</v>
      </c>
      <c r="C161" s="508" t="s">
        <v>1588</v>
      </c>
      <c r="D161" s="508" t="s">
        <v>1619</v>
      </c>
      <c r="E161" s="508" t="s">
        <v>1618</v>
      </c>
      <c r="F161" s="512">
        <v>1</v>
      </c>
      <c r="G161" s="512">
        <v>178</v>
      </c>
      <c r="H161" s="512"/>
      <c r="I161" s="512">
        <v>178</v>
      </c>
      <c r="J161" s="512"/>
      <c r="K161" s="512"/>
      <c r="L161" s="512"/>
      <c r="M161" s="512"/>
      <c r="N161" s="512"/>
      <c r="O161" s="512"/>
      <c r="P161" s="534"/>
      <c r="Q161" s="513"/>
    </row>
    <row r="162" spans="1:17" ht="14.4" customHeight="1" x14ac:dyDescent="0.3">
      <c r="A162" s="507" t="s">
        <v>1707</v>
      </c>
      <c r="B162" s="508" t="s">
        <v>1604</v>
      </c>
      <c r="C162" s="508" t="s">
        <v>1588</v>
      </c>
      <c r="D162" s="508" t="s">
        <v>1620</v>
      </c>
      <c r="E162" s="508" t="s">
        <v>1621</v>
      </c>
      <c r="F162" s="512">
        <v>2</v>
      </c>
      <c r="G162" s="512">
        <v>1240</v>
      </c>
      <c r="H162" s="512">
        <v>1.9405320813771518</v>
      </c>
      <c r="I162" s="512">
        <v>620</v>
      </c>
      <c r="J162" s="512">
        <v>1</v>
      </c>
      <c r="K162" s="512">
        <v>639</v>
      </c>
      <c r="L162" s="512">
        <v>1</v>
      </c>
      <c r="M162" s="512">
        <v>639</v>
      </c>
      <c r="N162" s="512">
        <v>1</v>
      </c>
      <c r="O162" s="512">
        <v>639</v>
      </c>
      <c r="P162" s="534">
        <v>1</v>
      </c>
      <c r="Q162" s="513">
        <v>639</v>
      </c>
    </row>
    <row r="163" spans="1:17" ht="14.4" customHeight="1" x14ac:dyDescent="0.3">
      <c r="A163" s="507" t="s">
        <v>1707</v>
      </c>
      <c r="B163" s="508" t="s">
        <v>1604</v>
      </c>
      <c r="C163" s="508" t="s">
        <v>1588</v>
      </c>
      <c r="D163" s="508" t="s">
        <v>1624</v>
      </c>
      <c r="E163" s="508" t="s">
        <v>1625</v>
      </c>
      <c r="F163" s="512">
        <v>21</v>
      </c>
      <c r="G163" s="512">
        <v>3381</v>
      </c>
      <c r="H163" s="512">
        <v>0.88833420914345773</v>
      </c>
      <c r="I163" s="512">
        <v>161</v>
      </c>
      <c r="J163" s="512">
        <v>22</v>
      </c>
      <c r="K163" s="512">
        <v>3806</v>
      </c>
      <c r="L163" s="512">
        <v>1</v>
      </c>
      <c r="M163" s="512">
        <v>173</v>
      </c>
      <c r="N163" s="512">
        <v>24</v>
      </c>
      <c r="O163" s="512">
        <v>4152</v>
      </c>
      <c r="P163" s="534">
        <v>1.0909090909090908</v>
      </c>
      <c r="Q163" s="513">
        <v>173</v>
      </c>
    </row>
    <row r="164" spans="1:17" ht="14.4" customHeight="1" x14ac:dyDescent="0.3">
      <c r="A164" s="507" t="s">
        <v>1707</v>
      </c>
      <c r="B164" s="508" t="s">
        <v>1604</v>
      </c>
      <c r="C164" s="508" t="s">
        <v>1588</v>
      </c>
      <c r="D164" s="508" t="s">
        <v>1626</v>
      </c>
      <c r="E164" s="508" t="s">
        <v>1627</v>
      </c>
      <c r="F164" s="512"/>
      <c r="G164" s="512"/>
      <c r="H164" s="512"/>
      <c r="I164" s="512"/>
      <c r="J164" s="512">
        <v>1</v>
      </c>
      <c r="K164" s="512">
        <v>384</v>
      </c>
      <c r="L164" s="512">
        <v>1</v>
      </c>
      <c r="M164" s="512">
        <v>384</v>
      </c>
      <c r="N164" s="512"/>
      <c r="O164" s="512"/>
      <c r="P164" s="534"/>
      <c r="Q164" s="513"/>
    </row>
    <row r="165" spans="1:17" ht="14.4" customHeight="1" x14ac:dyDescent="0.3">
      <c r="A165" s="507" t="s">
        <v>1707</v>
      </c>
      <c r="B165" s="508" t="s">
        <v>1604</v>
      </c>
      <c r="C165" s="508" t="s">
        <v>1588</v>
      </c>
      <c r="D165" s="508" t="s">
        <v>1629</v>
      </c>
      <c r="E165" s="508" t="s">
        <v>1630</v>
      </c>
      <c r="F165" s="512">
        <v>437</v>
      </c>
      <c r="G165" s="512">
        <v>6992</v>
      </c>
      <c r="H165" s="512">
        <v>1.1056293485135991</v>
      </c>
      <c r="I165" s="512">
        <v>16</v>
      </c>
      <c r="J165" s="512">
        <v>372</v>
      </c>
      <c r="K165" s="512">
        <v>6324</v>
      </c>
      <c r="L165" s="512">
        <v>1</v>
      </c>
      <c r="M165" s="512">
        <v>17</v>
      </c>
      <c r="N165" s="512">
        <v>352</v>
      </c>
      <c r="O165" s="512">
        <v>5984</v>
      </c>
      <c r="P165" s="534">
        <v>0.94623655913978499</v>
      </c>
      <c r="Q165" s="513">
        <v>17</v>
      </c>
    </row>
    <row r="166" spans="1:17" ht="14.4" customHeight="1" x14ac:dyDescent="0.3">
      <c r="A166" s="507" t="s">
        <v>1707</v>
      </c>
      <c r="B166" s="508" t="s">
        <v>1604</v>
      </c>
      <c r="C166" s="508" t="s">
        <v>1588</v>
      </c>
      <c r="D166" s="508" t="s">
        <v>1631</v>
      </c>
      <c r="E166" s="508" t="s">
        <v>1632</v>
      </c>
      <c r="F166" s="512">
        <v>107</v>
      </c>
      <c r="G166" s="512">
        <v>28462</v>
      </c>
      <c r="H166" s="512">
        <v>1.4281700035124694</v>
      </c>
      <c r="I166" s="512">
        <v>266</v>
      </c>
      <c r="J166" s="512">
        <v>73</v>
      </c>
      <c r="K166" s="512">
        <v>19929</v>
      </c>
      <c r="L166" s="512">
        <v>1</v>
      </c>
      <c r="M166" s="512">
        <v>273</v>
      </c>
      <c r="N166" s="512">
        <v>57</v>
      </c>
      <c r="O166" s="512">
        <v>15618</v>
      </c>
      <c r="P166" s="534">
        <v>0.78368207135330425</v>
      </c>
      <c r="Q166" s="513">
        <v>274</v>
      </c>
    </row>
    <row r="167" spans="1:17" ht="14.4" customHeight="1" x14ac:dyDescent="0.3">
      <c r="A167" s="507" t="s">
        <v>1707</v>
      </c>
      <c r="B167" s="508" t="s">
        <v>1604</v>
      </c>
      <c r="C167" s="508" t="s">
        <v>1588</v>
      </c>
      <c r="D167" s="508" t="s">
        <v>1633</v>
      </c>
      <c r="E167" s="508" t="s">
        <v>1634</v>
      </c>
      <c r="F167" s="512">
        <v>215</v>
      </c>
      <c r="G167" s="512">
        <v>30315</v>
      </c>
      <c r="H167" s="512">
        <v>1.1926587457707136</v>
      </c>
      <c r="I167" s="512">
        <v>141</v>
      </c>
      <c r="J167" s="512">
        <v>179</v>
      </c>
      <c r="K167" s="512">
        <v>25418</v>
      </c>
      <c r="L167" s="512">
        <v>1</v>
      </c>
      <c r="M167" s="512">
        <v>142</v>
      </c>
      <c r="N167" s="512">
        <v>182</v>
      </c>
      <c r="O167" s="512">
        <v>25844</v>
      </c>
      <c r="P167" s="534">
        <v>1.0167597765363128</v>
      </c>
      <c r="Q167" s="513">
        <v>142</v>
      </c>
    </row>
    <row r="168" spans="1:17" ht="14.4" customHeight="1" x14ac:dyDescent="0.3">
      <c r="A168" s="507" t="s">
        <v>1707</v>
      </c>
      <c r="B168" s="508" t="s">
        <v>1604</v>
      </c>
      <c r="C168" s="508" t="s">
        <v>1588</v>
      </c>
      <c r="D168" s="508" t="s">
        <v>1635</v>
      </c>
      <c r="E168" s="508" t="s">
        <v>1634</v>
      </c>
      <c r="F168" s="512">
        <v>195</v>
      </c>
      <c r="G168" s="512">
        <v>15210</v>
      </c>
      <c r="H168" s="512">
        <v>1.0372340425531914</v>
      </c>
      <c r="I168" s="512">
        <v>78</v>
      </c>
      <c r="J168" s="512">
        <v>188</v>
      </c>
      <c r="K168" s="512">
        <v>14664</v>
      </c>
      <c r="L168" s="512">
        <v>1</v>
      </c>
      <c r="M168" s="512">
        <v>78</v>
      </c>
      <c r="N168" s="512">
        <v>160</v>
      </c>
      <c r="O168" s="512">
        <v>12480</v>
      </c>
      <c r="P168" s="534">
        <v>0.85106382978723405</v>
      </c>
      <c r="Q168" s="513">
        <v>78</v>
      </c>
    </row>
    <row r="169" spans="1:17" ht="14.4" customHeight="1" x14ac:dyDescent="0.3">
      <c r="A169" s="507" t="s">
        <v>1707</v>
      </c>
      <c r="B169" s="508" t="s">
        <v>1604</v>
      </c>
      <c r="C169" s="508" t="s">
        <v>1588</v>
      </c>
      <c r="D169" s="508" t="s">
        <v>1636</v>
      </c>
      <c r="E169" s="508" t="s">
        <v>1637</v>
      </c>
      <c r="F169" s="512">
        <v>215</v>
      </c>
      <c r="G169" s="512">
        <v>66005</v>
      </c>
      <c r="H169" s="512">
        <v>1.1780927053028005</v>
      </c>
      <c r="I169" s="512">
        <v>307</v>
      </c>
      <c r="J169" s="512">
        <v>179</v>
      </c>
      <c r="K169" s="512">
        <v>56027</v>
      </c>
      <c r="L169" s="512">
        <v>1</v>
      </c>
      <c r="M169" s="512">
        <v>313</v>
      </c>
      <c r="N169" s="512">
        <v>182</v>
      </c>
      <c r="O169" s="512">
        <v>57148</v>
      </c>
      <c r="P169" s="534">
        <v>1.0200082103271637</v>
      </c>
      <c r="Q169" s="513">
        <v>314</v>
      </c>
    </row>
    <row r="170" spans="1:17" ht="14.4" customHeight="1" x14ac:dyDescent="0.3">
      <c r="A170" s="507" t="s">
        <v>1707</v>
      </c>
      <c r="B170" s="508" t="s">
        <v>1604</v>
      </c>
      <c r="C170" s="508" t="s">
        <v>1588</v>
      </c>
      <c r="D170" s="508" t="s">
        <v>1638</v>
      </c>
      <c r="E170" s="508" t="s">
        <v>1639</v>
      </c>
      <c r="F170" s="512"/>
      <c r="G170" s="512"/>
      <c r="H170" s="512"/>
      <c r="I170" s="512"/>
      <c r="J170" s="512">
        <v>1</v>
      </c>
      <c r="K170" s="512">
        <v>488</v>
      </c>
      <c r="L170" s="512">
        <v>1</v>
      </c>
      <c r="M170" s="512">
        <v>488</v>
      </c>
      <c r="N170" s="512"/>
      <c r="O170" s="512"/>
      <c r="P170" s="534"/>
      <c r="Q170" s="513"/>
    </row>
    <row r="171" spans="1:17" ht="14.4" customHeight="1" x14ac:dyDescent="0.3">
      <c r="A171" s="507" t="s">
        <v>1707</v>
      </c>
      <c r="B171" s="508" t="s">
        <v>1604</v>
      </c>
      <c r="C171" s="508" t="s">
        <v>1588</v>
      </c>
      <c r="D171" s="508" t="s">
        <v>1641</v>
      </c>
      <c r="E171" s="508" t="s">
        <v>1642</v>
      </c>
      <c r="F171" s="512">
        <v>49</v>
      </c>
      <c r="G171" s="512">
        <v>7889</v>
      </c>
      <c r="H171" s="512">
        <v>0.59751571612512311</v>
      </c>
      <c r="I171" s="512">
        <v>161</v>
      </c>
      <c r="J171" s="512">
        <v>81</v>
      </c>
      <c r="K171" s="512">
        <v>13203</v>
      </c>
      <c r="L171" s="512">
        <v>1</v>
      </c>
      <c r="M171" s="512">
        <v>163</v>
      </c>
      <c r="N171" s="512">
        <v>193</v>
      </c>
      <c r="O171" s="512">
        <v>31459</v>
      </c>
      <c r="P171" s="534">
        <v>2.382716049382716</v>
      </c>
      <c r="Q171" s="513">
        <v>163</v>
      </c>
    </row>
    <row r="172" spans="1:17" ht="14.4" customHeight="1" x14ac:dyDescent="0.3">
      <c r="A172" s="507" t="s">
        <v>1707</v>
      </c>
      <c r="B172" s="508" t="s">
        <v>1604</v>
      </c>
      <c r="C172" s="508" t="s">
        <v>1588</v>
      </c>
      <c r="D172" s="508" t="s">
        <v>1646</v>
      </c>
      <c r="E172" s="508" t="s">
        <v>1609</v>
      </c>
      <c r="F172" s="512">
        <v>599</v>
      </c>
      <c r="G172" s="512">
        <v>42529</v>
      </c>
      <c r="H172" s="512">
        <v>1.1315719455087272</v>
      </c>
      <c r="I172" s="512">
        <v>71</v>
      </c>
      <c r="J172" s="512">
        <v>522</v>
      </c>
      <c r="K172" s="512">
        <v>37584</v>
      </c>
      <c r="L172" s="512">
        <v>1</v>
      </c>
      <c r="M172" s="512">
        <v>72</v>
      </c>
      <c r="N172" s="512">
        <v>498</v>
      </c>
      <c r="O172" s="512">
        <v>35856</v>
      </c>
      <c r="P172" s="534">
        <v>0.95402298850574707</v>
      </c>
      <c r="Q172" s="513">
        <v>72</v>
      </c>
    </row>
    <row r="173" spans="1:17" ht="14.4" customHeight="1" x14ac:dyDescent="0.3">
      <c r="A173" s="507" t="s">
        <v>1707</v>
      </c>
      <c r="B173" s="508" t="s">
        <v>1604</v>
      </c>
      <c r="C173" s="508" t="s">
        <v>1588</v>
      </c>
      <c r="D173" s="508" t="s">
        <v>1652</v>
      </c>
      <c r="E173" s="508" t="s">
        <v>1653</v>
      </c>
      <c r="F173" s="512">
        <v>1</v>
      </c>
      <c r="G173" s="512">
        <v>220</v>
      </c>
      <c r="H173" s="512"/>
      <c r="I173" s="512">
        <v>220</v>
      </c>
      <c r="J173" s="512"/>
      <c r="K173" s="512"/>
      <c r="L173" s="512"/>
      <c r="M173" s="512"/>
      <c r="N173" s="512"/>
      <c r="O173" s="512"/>
      <c r="P173" s="534"/>
      <c r="Q173" s="513"/>
    </row>
    <row r="174" spans="1:17" ht="14.4" customHeight="1" x14ac:dyDescent="0.3">
      <c r="A174" s="507" t="s">
        <v>1707</v>
      </c>
      <c r="B174" s="508" t="s">
        <v>1604</v>
      </c>
      <c r="C174" s="508" t="s">
        <v>1588</v>
      </c>
      <c r="D174" s="508" t="s">
        <v>1654</v>
      </c>
      <c r="E174" s="508" t="s">
        <v>1655</v>
      </c>
      <c r="F174" s="512">
        <v>20</v>
      </c>
      <c r="G174" s="512">
        <v>23900</v>
      </c>
      <c r="H174" s="512">
        <v>1.0387239775739927</v>
      </c>
      <c r="I174" s="512">
        <v>1195</v>
      </c>
      <c r="J174" s="512">
        <v>19</v>
      </c>
      <c r="K174" s="512">
        <v>23009</v>
      </c>
      <c r="L174" s="512">
        <v>1</v>
      </c>
      <c r="M174" s="512">
        <v>1211</v>
      </c>
      <c r="N174" s="512">
        <v>15</v>
      </c>
      <c r="O174" s="512">
        <v>18165</v>
      </c>
      <c r="P174" s="534">
        <v>0.78947368421052633</v>
      </c>
      <c r="Q174" s="513">
        <v>1211</v>
      </c>
    </row>
    <row r="175" spans="1:17" ht="14.4" customHeight="1" x14ac:dyDescent="0.3">
      <c r="A175" s="507" t="s">
        <v>1707</v>
      </c>
      <c r="B175" s="508" t="s">
        <v>1604</v>
      </c>
      <c r="C175" s="508" t="s">
        <v>1588</v>
      </c>
      <c r="D175" s="508" t="s">
        <v>1656</v>
      </c>
      <c r="E175" s="508" t="s">
        <v>1657</v>
      </c>
      <c r="F175" s="512">
        <v>16</v>
      </c>
      <c r="G175" s="512">
        <v>1760</v>
      </c>
      <c r="H175" s="512">
        <v>1.7153996101364521</v>
      </c>
      <c r="I175" s="512">
        <v>110</v>
      </c>
      <c r="J175" s="512">
        <v>9</v>
      </c>
      <c r="K175" s="512">
        <v>1026</v>
      </c>
      <c r="L175" s="512">
        <v>1</v>
      </c>
      <c r="M175" s="512">
        <v>114</v>
      </c>
      <c r="N175" s="512">
        <v>13</v>
      </c>
      <c r="O175" s="512">
        <v>1482</v>
      </c>
      <c r="P175" s="534">
        <v>1.4444444444444444</v>
      </c>
      <c r="Q175" s="513">
        <v>114</v>
      </c>
    </row>
    <row r="176" spans="1:17" ht="14.4" customHeight="1" x14ac:dyDescent="0.3">
      <c r="A176" s="507" t="s">
        <v>1707</v>
      </c>
      <c r="B176" s="508" t="s">
        <v>1604</v>
      </c>
      <c r="C176" s="508" t="s">
        <v>1588</v>
      </c>
      <c r="D176" s="508" t="s">
        <v>1658</v>
      </c>
      <c r="E176" s="508" t="s">
        <v>1659</v>
      </c>
      <c r="F176" s="512">
        <v>2</v>
      </c>
      <c r="G176" s="512">
        <v>646</v>
      </c>
      <c r="H176" s="512">
        <v>1.8670520231213872</v>
      </c>
      <c r="I176" s="512">
        <v>323</v>
      </c>
      <c r="J176" s="512">
        <v>1</v>
      </c>
      <c r="K176" s="512">
        <v>346</v>
      </c>
      <c r="L176" s="512">
        <v>1</v>
      </c>
      <c r="M176" s="512">
        <v>346</v>
      </c>
      <c r="N176" s="512"/>
      <c r="O176" s="512"/>
      <c r="P176" s="534"/>
      <c r="Q176" s="513"/>
    </row>
    <row r="177" spans="1:17" ht="14.4" customHeight="1" x14ac:dyDescent="0.3">
      <c r="A177" s="507" t="s">
        <v>1707</v>
      </c>
      <c r="B177" s="508" t="s">
        <v>1604</v>
      </c>
      <c r="C177" s="508" t="s">
        <v>1588</v>
      </c>
      <c r="D177" s="508" t="s">
        <v>1666</v>
      </c>
      <c r="E177" s="508" t="s">
        <v>1667</v>
      </c>
      <c r="F177" s="512"/>
      <c r="G177" s="512"/>
      <c r="H177" s="512"/>
      <c r="I177" s="512"/>
      <c r="J177" s="512">
        <v>2</v>
      </c>
      <c r="K177" s="512">
        <v>602</v>
      </c>
      <c r="L177" s="512">
        <v>1</v>
      </c>
      <c r="M177" s="512">
        <v>301</v>
      </c>
      <c r="N177" s="512"/>
      <c r="O177" s="512"/>
      <c r="P177" s="534"/>
      <c r="Q177" s="513"/>
    </row>
    <row r="178" spans="1:17" ht="14.4" customHeight="1" x14ac:dyDescent="0.3">
      <c r="A178" s="507" t="s">
        <v>1707</v>
      </c>
      <c r="B178" s="508" t="s">
        <v>1604</v>
      </c>
      <c r="C178" s="508" t="s">
        <v>1588</v>
      </c>
      <c r="D178" s="508" t="s">
        <v>1703</v>
      </c>
      <c r="E178" s="508" t="s">
        <v>1704</v>
      </c>
      <c r="F178" s="512">
        <v>1</v>
      </c>
      <c r="G178" s="512">
        <v>27</v>
      </c>
      <c r="H178" s="512"/>
      <c r="I178" s="512">
        <v>27</v>
      </c>
      <c r="J178" s="512"/>
      <c r="K178" s="512"/>
      <c r="L178" s="512"/>
      <c r="M178" s="512"/>
      <c r="N178" s="512"/>
      <c r="O178" s="512"/>
      <c r="P178" s="534"/>
      <c r="Q178" s="513"/>
    </row>
    <row r="179" spans="1:17" ht="14.4" customHeight="1" x14ac:dyDescent="0.3">
      <c r="A179" s="507" t="s">
        <v>1708</v>
      </c>
      <c r="B179" s="508" t="s">
        <v>1604</v>
      </c>
      <c r="C179" s="508" t="s">
        <v>1588</v>
      </c>
      <c r="D179" s="508" t="s">
        <v>1608</v>
      </c>
      <c r="E179" s="508" t="s">
        <v>1609</v>
      </c>
      <c r="F179" s="512">
        <v>611</v>
      </c>
      <c r="G179" s="512">
        <v>125866</v>
      </c>
      <c r="H179" s="512">
        <v>1.3937414182575187</v>
      </c>
      <c r="I179" s="512">
        <v>206</v>
      </c>
      <c r="J179" s="512">
        <v>428</v>
      </c>
      <c r="K179" s="512">
        <v>90308</v>
      </c>
      <c r="L179" s="512">
        <v>1</v>
      </c>
      <c r="M179" s="512">
        <v>211</v>
      </c>
      <c r="N179" s="512">
        <v>418</v>
      </c>
      <c r="O179" s="512">
        <v>88198</v>
      </c>
      <c r="P179" s="534">
        <v>0.97663551401869164</v>
      </c>
      <c r="Q179" s="513">
        <v>211</v>
      </c>
    </row>
    <row r="180" spans="1:17" ht="14.4" customHeight="1" x14ac:dyDescent="0.3">
      <c r="A180" s="507" t="s">
        <v>1708</v>
      </c>
      <c r="B180" s="508" t="s">
        <v>1604</v>
      </c>
      <c r="C180" s="508" t="s">
        <v>1588</v>
      </c>
      <c r="D180" s="508" t="s">
        <v>1610</v>
      </c>
      <c r="E180" s="508" t="s">
        <v>1609</v>
      </c>
      <c r="F180" s="512">
        <v>1</v>
      </c>
      <c r="G180" s="512">
        <v>85</v>
      </c>
      <c r="H180" s="512">
        <v>0.1221264367816092</v>
      </c>
      <c r="I180" s="512">
        <v>85</v>
      </c>
      <c r="J180" s="512">
        <v>8</v>
      </c>
      <c r="K180" s="512">
        <v>696</v>
      </c>
      <c r="L180" s="512">
        <v>1</v>
      </c>
      <c r="M180" s="512">
        <v>87</v>
      </c>
      <c r="N180" s="512">
        <v>2</v>
      </c>
      <c r="O180" s="512">
        <v>174</v>
      </c>
      <c r="P180" s="534">
        <v>0.25</v>
      </c>
      <c r="Q180" s="513">
        <v>87</v>
      </c>
    </row>
    <row r="181" spans="1:17" ht="14.4" customHeight="1" x14ac:dyDescent="0.3">
      <c r="A181" s="507" t="s">
        <v>1708</v>
      </c>
      <c r="B181" s="508" t="s">
        <v>1604</v>
      </c>
      <c r="C181" s="508" t="s">
        <v>1588</v>
      </c>
      <c r="D181" s="508" t="s">
        <v>1611</v>
      </c>
      <c r="E181" s="508" t="s">
        <v>1612</v>
      </c>
      <c r="F181" s="512">
        <v>283</v>
      </c>
      <c r="G181" s="512">
        <v>83485</v>
      </c>
      <c r="H181" s="512">
        <v>0.91840663571758596</v>
      </c>
      <c r="I181" s="512">
        <v>295</v>
      </c>
      <c r="J181" s="512">
        <v>302</v>
      </c>
      <c r="K181" s="512">
        <v>90902</v>
      </c>
      <c r="L181" s="512">
        <v>1</v>
      </c>
      <c r="M181" s="512">
        <v>301</v>
      </c>
      <c r="N181" s="512">
        <v>632</v>
      </c>
      <c r="O181" s="512">
        <v>190232</v>
      </c>
      <c r="P181" s="534">
        <v>2.0927152317880795</v>
      </c>
      <c r="Q181" s="513">
        <v>301</v>
      </c>
    </row>
    <row r="182" spans="1:17" ht="14.4" customHeight="1" x14ac:dyDescent="0.3">
      <c r="A182" s="507" t="s">
        <v>1708</v>
      </c>
      <c r="B182" s="508" t="s">
        <v>1604</v>
      </c>
      <c r="C182" s="508" t="s">
        <v>1588</v>
      </c>
      <c r="D182" s="508" t="s">
        <v>1613</v>
      </c>
      <c r="E182" s="508" t="s">
        <v>1614</v>
      </c>
      <c r="F182" s="512">
        <v>3</v>
      </c>
      <c r="G182" s="512">
        <v>285</v>
      </c>
      <c r="H182" s="512">
        <v>0.31986531986531985</v>
      </c>
      <c r="I182" s="512">
        <v>95</v>
      </c>
      <c r="J182" s="512">
        <v>9</v>
      </c>
      <c r="K182" s="512">
        <v>891</v>
      </c>
      <c r="L182" s="512">
        <v>1</v>
      </c>
      <c r="M182" s="512">
        <v>99</v>
      </c>
      <c r="N182" s="512">
        <v>3</v>
      </c>
      <c r="O182" s="512">
        <v>297</v>
      </c>
      <c r="P182" s="534">
        <v>0.33333333333333331</v>
      </c>
      <c r="Q182" s="513">
        <v>99</v>
      </c>
    </row>
    <row r="183" spans="1:17" ht="14.4" customHeight="1" x14ac:dyDescent="0.3">
      <c r="A183" s="507" t="s">
        <v>1708</v>
      </c>
      <c r="B183" s="508" t="s">
        <v>1604</v>
      </c>
      <c r="C183" s="508" t="s">
        <v>1588</v>
      </c>
      <c r="D183" s="508" t="s">
        <v>1617</v>
      </c>
      <c r="E183" s="508" t="s">
        <v>1618</v>
      </c>
      <c r="F183" s="512">
        <v>303</v>
      </c>
      <c r="G183" s="512">
        <v>40905</v>
      </c>
      <c r="H183" s="512">
        <v>1.2389072296089894</v>
      </c>
      <c r="I183" s="512">
        <v>135</v>
      </c>
      <c r="J183" s="512">
        <v>241</v>
      </c>
      <c r="K183" s="512">
        <v>33017</v>
      </c>
      <c r="L183" s="512">
        <v>1</v>
      </c>
      <c r="M183" s="512">
        <v>137</v>
      </c>
      <c r="N183" s="512">
        <v>290</v>
      </c>
      <c r="O183" s="512">
        <v>39730</v>
      </c>
      <c r="P183" s="534">
        <v>1.2033195020746887</v>
      </c>
      <c r="Q183" s="513">
        <v>137</v>
      </c>
    </row>
    <row r="184" spans="1:17" ht="14.4" customHeight="1" x14ac:dyDescent="0.3">
      <c r="A184" s="507" t="s">
        <v>1708</v>
      </c>
      <c r="B184" s="508" t="s">
        <v>1604</v>
      </c>
      <c r="C184" s="508" t="s">
        <v>1588</v>
      </c>
      <c r="D184" s="508" t="s">
        <v>1619</v>
      </c>
      <c r="E184" s="508" t="s">
        <v>1618</v>
      </c>
      <c r="F184" s="512">
        <v>1</v>
      </c>
      <c r="G184" s="512">
        <v>178</v>
      </c>
      <c r="H184" s="512">
        <v>0.48633879781420764</v>
      </c>
      <c r="I184" s="512">
        <v>178</v>
      </c>
      <c r="J184" s="512">
        <v>2</v>
      </c>
      <c r="K184" s="512">
        <v>366</v>
      </c>
      <c r="L184" s="512">
        <v>1</v>
      </c>
      <c r="M184" s="512">
        <v>183</v>
      </c>
      <c r="N184" s="512">
        <v>1</v>
      </c>
      <c r="O184" s="512">
        <v>183</v>
      </c>
      <c r="P184" s="534">
        <v>0.5</v>
      </c>
      <c r="Q184" s="513">
        <v>183</v>
      </c>
    </row>
    <row r="185" spans="1:17" ht="14.4" customHeight="1" x14ac:dyDescent="0.3">
      <c r="A185" s="507" t="s">
        <v>1708</v>
      </c>
      <c r="B185" s="508" t="s">
        <v>1604</v>
      </c>
      <c r="C185" s="508" t="s">
        <v>1588</v>
      </c>
      <c r="D185" s="508" t="s">
        <v>1620</v>
      </c>
      <c r="E185" s="508" t="s">
        <v>1621</v>
      </c>
      <c r="F185" s="512">
        <v>2</v>
      </c>
      <c r="G185" s="512">
        <v>1240</v>
      </c>
      <c r="H185" s="512">
        <v>0.64684402712571731</v>
      </c>
      <c r="I185" s="512">
        <v>620</v>
      </c>
      <c r="J185" s="512">
        <v>3</v>
      </c>
      <c r="K185" s="512">
        <v>1917</v>
      </c>
      <c r="L185" s="512">
        <v>1</v>
      </c>
      <c r="M185" s="512">
        <v>639</v>
      </c>
      <c r="N185" s="512">
        <v>2</v>
      </c>
      <c r="O185" s="512">
        <v>1278</v>
      </c>
      <c r="P185" s="534">
        <v>0.66666666666666663</v>
      </c>
      <c r="Q185" s="513">
        <v>639</v>
      </c>
    </row>
    <row r="186" spans="1:17" ht="14.4" customHeight="1" x14ac:dyDescent="0.3">
      <c r="A186" s="507" t="s">
        <v>1708</v>
      </c>
      <c r="B186" s="508" t="s">
        <v>1604</v>
      </c>
      <c r="C186" s="508" t="s">
        <v>1588</v>
      </c>
      <c r="D186" s="508" t="s">
        <v>1622</v>
      </c>
      <c r="E186" s="508" t="s">
        <v>1623</v>
      </c>
      <c r="F186" s="512">
        <v>1</v>
      </c>
      <c r="G186" s="512">
        <v>593</v>
      </c>
      <c r="H186" s="512">
        <v>0.97532894736842102</v>
      </c>
      <c r="I186" s="512">
        <v>593</v>
      </c>
      <c r="J186" s="512">
        <v>1</v>
      </c>
      <c r="K186" s="512">
        <v>608</v>
      </c>
      <c r="L186" s="512">
        <v>1</v>
      </c>
      <c r="M186" s="512">
        <v>608</v>
      </c>
      <c r="N186" s="512">
        <v>3</v>
      </c>
      <c r="O186" s="512">
        <v>1824</v>
      </c>
      <c r="P186" s="534">
        <v>3</v>
      </c>
      <c r="Q186" s="513">
        <v>608</v>
      </c>
    </row>
    <row r="187" spans="1:17" ht="14.4" customHeight="1" x14ac:dyDescent="0.3">
      <c r="A187" s="507" t="s">
        <v>1708</v>
      </c>
      <c r="B187" s="508" t="s">
        <v>1604</v>
      </c>
      <c r="C187" s="508" t="s">
        <v>1588</v>
      </c>
      <c r="D187" s="508" t="s">
        <v>1624</v>
      </c>
      <c r="E187" s="508" t="s">
        <v>1625</v>
      </c>
      <c r="F187" s="512">
        <v>32</v>
      </c>
      <c r="G187" s="512">
        <v>5152</v>
      </c>
      <c r="H187" s="512">
        <v>0.76359863643100634</v>
      </c>
      <c r="I187" s="512">
        <v>161</v>
      </c>
      <c r="J187" s="512">
        <v>39</v>
      </c>
      <c r="K187" s="512">
        <v>6747</v>
      </c>
      <c r="L187" s="512">
        <v>1</v>
      </c>
      <c r="M187" s="512">
        <v>173</v>
      </c>
      <c r="N187" s="512">
        <v>55</v>
      </c>
      <c r="O187" s="512">
        <v>9515</v>
      </c>
      <c r="P187" s="534">
        <v>1.4102564102564104</v>
      </c>
      <c r="Q187" s="513">
        <v>173</v>
      </c>
    </row>
    <row r="188" spans="1:17" ht="14.4" customHeight="1" x14ac:dyDescent="0.3">
      <c r="A188" s="507" t="s">
        <v>1708</v>
      </c>
      <c r="B188" s="508" t="s">
        <v>1604</v>
      </c>
      <c r="C188" s="508" t="s">
        <v>1588</v>
      </c>
      <c r="D188" s="508" t="s">
        <v>1626</v>
      </c>
      <c r="E188" s="508" t="s">
        <v>1627</v>
      </c>
      <c r="F188" s="512">
        <v>2</v>
      </c>
      <c r="G188" s="512">
        <v>766</v>
      </c>
      <c r="H188" s="512">
        <v>0.39895833333333336</v>
      </c>
      <c r="I188" s="512">
        <v>383</v>
      </c>
      <c r="J188" s="512">
        <v>5</v>
      </c>
      <c r="K188" s="512">
        <v>1920</v>
      </c>
      <c r="L188" s="512">
        <v>1</v>
      </c>
      <c r="M188" s="512">
        <v>384</v>
      </c>
      <c r="N188" s="512">
        <v>4</v>
      </c>
      <c r="O188" s="512">
        <v>1388</v>
      </c>
      <c r="P188" s="534">
        <v>0.72291666666666665</v>
      </c>
      <c r="Q188" s="513">
        <v>347</v>
      </c>
    </row>
    <row r="189" spans="1:17" ht="14.4" customHeight="1" x14ac:dyDescent="0.3">
      <c r="A189" s="507" t="s">
        <v>1708</v>
      </c>
      <c r="B189" s="508" t="s">
        <v>1604</v>
      </c>
      <c r="C189" s="508" t="s">
        <v>1588</v>
      </c>
      <c r="D189" s="508" t="s">
        <v>1626</v>
      </c>
      <c r="E189" s="508" t="s">
        <v>1628</v>
      </c>
      <c r="F189" s="512">
        <v>2</v>
      </c>
      <c r="G189" s="512">
        <v>766</v>
      </c>
      <c r="H189" s="512">
        <v>1.9947916666666667</v>
      </c>
      <c r="I189" s="512">
        <v>383</v>
      </c>
      <c r="J189" s="512">
        <v>1</v>
      </c>
      <c r="K189" s="512">
        <v>384</v>
      </c>
      <c r="L189" s="512">
        <v>1</v>
      </c>
      <c r="M189" s="512">
        <v>384</v>
      </c>
      <c r="N189" s="512">
        <v>4</v>
      </c>
      <c r="O189" s="512">
        <v>1388</v>
      </c>
      <c r="P189" s="534">
        <v>3.6145833333333335</v>
      </c>
      <c r="Q189" s="513">
        <v>347</v>
      </c>
    </row>
    <row r="190" spans="1:17" ht="14.4" customHeight="1" x14ac:dyDescent="0.3">
      <c r="A190" s="507" t="s">
        <v>1708</v>
      </c>
      <c r="B190" s="508" t="s">
        <v>1604</v>
      </c>
      <c r="C190" s="508" t="s">
        <v>1588</v>
      </c>
      <c r="D190" s="508" t="s">
        <v>1629</v>
      </c>
      <c r="E190" s="508" t="s">
        <v>1630</v>
      </c>
      <c r="F190" s="512">
        <v>545</v>
      </c>
      <c r="G190" s="512">
        <v>8720</v>
      </c>
      <c r="H190" s="512">
        <v>1.1631319194344405</v>
      </c>
      <c r="I190" s="512">
        <v>16</v>
      </c>
      <c r="J190" s="512">
        <v>441</v>
      </c>
      <c r="K190" s="512">
        <v>7497</v>
      </c>
      <c r="L190" s="512">
        <v>1</v>
      </c>
      <c r="M190" s="512">
        <v>17</v>
      </c>
      <c r="N190" s="512">
        <v>505</v>
      </c>
      <c r="O190" s="512">
        <v>8585</v>
      </c>
      <c r="P190" s="534">
        <v>1.1451247165532881</v>
      </c>
      <c r="Q190" s="513">
        <v>17</v>
      </c>
    </row>
    <row r="191" spans="1:17" ht="14.4" customHeight="1" x14ac:dyDescent="0.3">
      <c r="A191" s="507" t="s">
        <v>1708</v>
      </c>
      <c r="B191" s="508" t="s">
        <v>1604</v>
      </c>
      <c r="C191" s="508" t="s">
        <v>1588</v>
      </c>
      <c r="D191" s="508" t="s">
        <v>1631</v>
      </c>
      <c r="E191" s="508" t="s">
        <v>1632</v>
      </c>
      <c r="F191" s="512">
        <v>156</v>
      </c>
      <c r="G191" s="512">
        <v>41496</v>
      </c>
      <c r="H191" s="512">
        <v>1.2357723577235773</v>
      </c>
      <c r="I191" s="512">
        <v>266</v>
      </c>
      <c r="J191" s="512">
        <v>123</v>
      </c>
      <c r="K191" s="512">
        <v>33579</v>
      </c>
      <c r="L191" s="512">
        <v>1</v>
      </c>
      <c r="M191" s="512">
        <v>273</v>
      </c>
      <c r="N191" s="512">
        <v>59</v>
      </c>
      <c r="O191" s="512">
        <v>16166</v>
      </c>
      <c r="P191" s="534">
        <v>0.48143184728550581</v>
      </c>
      <c r="Q191" s="513">
        <v>274</v>
      </c>
    </row>
    <row r="192" spans="1:17" ht="14.4" customHeight="1" x14ac:dyDescent="0.3">
      <c r="A192" s="507" t="s">
        <v>1708</v>
      </c>
      <c r="B192" s="508" t="s">
        <v>1604</v>
      </c>
      <c r="C192" s="508" t="s">
        <v>1588</v>
      </c>
      <c r="D192" s="508" t="s">
        <v>1633</v>
      </c>
      <c r="E192" s="508" t="s">
        <v>1634</v>
      </c>
      <c r="F192" s="512">
        <v>156</v>
      </c>
      <c r="G192" s="512">
        <v>21996</v>
      </c>
      <c r="H192" s="512">
        <v>1.2007861120209631</v>
      </c>
      <c r="I192" s="512">
        <v>141</v>
      </c>
      <c r="J192" s="512">
        <v>129</v>
      </c>
      <c r="K192" s="512">
        <v>18318</v>
      </c>
      <c r="L192" s="512">
        <v>1</v>
      </c>
      <c r="M192" s="512">
        <v>142</v>
      </c>
      <c r="N192" s="512">
        <v>133</v>
      </c>
      <c r="O192" s="512">
        <v>18886</v>
      </c>
      <c r="P192" s="534">
        <v>1.0310077519379846</v>
      </c>
      <c r="Q192" s="513">
        <v>142</v>
      </c>
    </row>
    <row r="193" spans="1:17" ht="14.4" customHeight="1" x14ac:dyDescent="0.3">
      <c r="A193" s="507" t="s">
        <v>1708</v>
      </c>
      <c r="B193" s="508" t="s">
        <v>1604</v>
      </c>
      <c r="C193" s="508" t="s">
        <v>1588</v>
      </c>
      <c r="D193" s="508" t="s">
        <v>1635</v>
      </c>
      <c r="E193" s="508" t="s">
        <v>1634</v>
      </c>
      <c r="F193" s="512">
        <v>304</v>
      </c>
      <c r="G193" s="512">
        <v>23712</v>
      </c>
      <c r="H193" s="512">
        <v>1.2666666666666666</v>
      </c>
      <c r="I193" s="512">
        <v>78</v>
      </c>
      <c r="J193" s="512">
        <v>240</v>
      </c>
      <c r="K193" s="512">
        <v>18720</v>
      </c>
      <c r="L193" s="512">
        <v>1</v>
      </c>
      <c r="M193" s="512">
        <v>78</v>
      </c>
      <c r="N193" s="512">
        <v>290</v>
      </c>
      <c r="O193" s="512">
        <v>22620</v>
      </c>
      <c r="P193" s="534">
        <v>1.2083333333333333</v>
      </c>
      <c r="Q193" s="513">
        <v>78</v>
      </c>
    </row>
    <row r="194" spans="1:17" ht="14.4" customHeight="1" x14ac:dyDescent="0.3">
      <c r="A194" s="507" t="s">
        <v>1708</v>
      </c>
      <c r="B194" s="508" t="s">
        <v>1604</v>
      </c>
      <c r="C194" s="508" t="s">
        <v>1588</v>
      </c>
      <c r="D194" s="508" t="s">
        <v>1636</v>
      </c>
      <c r="E194" s="508" t="s">
        <v>1637</v>
      </c>
      <c r="F194" s="512">
        <v>156</v>
      </c>
      <c r="G194" s="512">
        <v>47892</v>
      </c>
      <c r="H194" s="512">
        <v>1.186120811352998</v>
      </c>
      <c r="I194" s="512">
        <v>307</v>
      </c>
      <c r="J194" s="512">
        <v>129</v>
      </c>
      <c r="K194" s="512">
        <v>40377</v>
      </c>
      <c r="L194" s="512">
        <v>1</v>
      </c>
      <c r="M194" s="512">
        <v>313</v>
      </c>
      <c r="N194" s="512">
        <v>133</v>
      </c>
      <c r="O194" s="512">
        <v>41762</v>
      </c>
      <c r="P194" s="534">
        <v>1.0343017064170197</v>
      </c>
      <c r="Q194" s="513">
        <v>314</v>
      </c>
    </row>
    <row r="195" spans="1:17" ht="14.4" customHeight="1" x14ac:dyDescent="0.3">
      <c r="A195" s="507" t="s">
        <v>1708</v>
      </c>
      <c r="B195" s="508" t="s">
        <v>1604</v>
      </c>
      <c r="C195" s="508" t="s">
        <v>1588</v>
      </c>
      <c r="D195" s="508" t="s">
        <v>1638</v>
      </c>
      <c r="E195" s="508" t="s">
        <v>1639</v>
      </c>
      <c r="F195" s="512">
        <v>6</v>
      </c>
      <c r="G195" s="512">
        <v>2922</v>
      </c>
      <c r="H195" s="512">
        <v>0.54433681073025331</v>
      </c>
      <c r="I195" s="512">
        <v>487</v>
      </c>
      <c r="J195" s="512">
        <v>11</v>
      </c>
      <c r="K195" s="512">
        <v>5368</v>
      </c>
      <c r="L195" s="512">
        <v>1</v>
      </c>
      <c r="M195" s="512">
        <v>488</v>
      </c>
      <c r="N195" s="512">
        <v>10</v>
      </c>
      <c r="O195" s="512">
        <v>3280</v>
      </c>
      <c r="P195" s="534">
        <v>0.61102831594634877</v>
      </c>
      <c r="Q195" s="513">
        <v>328</v>
      </c>
    </row>
    <row r="196" spans="1:17" ht="14.4" customHeight="1" x14ac:dyDescent="0.3">
      <c r="A196" s="507" t="s">
        <v>1708</v>
      </c>
      <c r="B196" s="508" t="s">
        <v>1604</v>
      </c>
      <c r="C196" s="508" t="s">
        <v>1588</v>
      </c>
      <c r="D196" s="508" t="s">
        <v>1638</v>
      </c>
      <c r="E196" s="508" t="s">
        <v>1640</v>
      </c>
      <c r="F196" s="512">
        <v>11</v>
      </c>
      <c r="G196" s="512">
        <v>5357</v>
      </c>
      <c r="H196" s="512">
        <v>3.6591530054644807</v>
      </c>
      <c r="I196" s="512">
        <v>487</v>
      </c>
      <c r="J196" s="512">
        <v>3</v>
      </c>
      <c r="K196" s="512">
        <v>1464</v>
      </c>
      <c r="L196" s="512">
        <v>1</v>
      </c>
      <c r="M196" s="512">
        <v>488</v>
      </c>
      <c r="N196" s="512">
        <v>6</v>
      </c>
      <c r="O196" s="512">
        <v>1968</v>
      </c>
      <c r="P196" s="534">
        <v>1.3442622950819672</v>
      </c>
      <c r="Q196" s="513">
        <v>328</v>
      </c>
    </row>
    <row r="197" spans="1:17" ht="14.4" customHeight="1" x14ac:dyDescent="0.3">
      <c r="A197" s="507" t="s">
        <v>1708</v>
      </c>
      <c r="B197" s="508" t="s">
        <v>1604</v>
      </c>
      <c r="C197" s="508" t="s">
        <v>1588</v>
      </c>
      <c r="D197" s="508" t="s">
        <v>1641</v>
      </c>
      <c r="E197" s="508" t="s">
        <v>1642</v>
      </c>
      <c r="F197" s="512">
        <v>278</v>
      </c>
      <c r="G197" s="512">
        <v>44758</v>
      </c>
      <c r="H197" s="512">
        <v>1.0245856606537862</v>
      </c>
      <c r="I197" s="512">
        <v>161</v>
      </c>
      <c r="J197" s="512">
        <v>268</v>
      </c>
      <c r="K197" s="512">
        <v>43684</v>
      </c>
      <c r="L197" s="512">
        <v>1</v>
      </c>
      <c r="M197" s="512">
        <v>163</v>
      </c>
      <c r="N197" s="512">
        <v>393</v>
      </c>
      <c r="O197" s="512">
        <v>64059</v>
      </c>
      <c r="P197" s="534">
        <v>1.4664179104477613</v>
      </c>
      <c r="Q197" s="513">
        <v>163</v>
      </c>
    </row>
    <row r="198" spans="1:17" ht="14.4" customHeight="1" x14ac:dyDescent="0.3">
      <c r="A198" s="507" t="s">
        <v>1708</v>
      </c>
      <c r="B198" s="508" t="s">
        <v>1604</v>
      </c>
      <c r="C198" s="508" t="s">
        <v>1588</v>
      </c>
      <c r="D198" s="508" t="s">
        <v>1646</v>
      </c>
      <c r="E198" s="508" t="s">
        <v>1609</v>
      </c>
      <c r="F198" s="512">
        <v>478</v>
      </c>
      <c r="G198" s="512">
        <v>33938</v>
      </c>
      <c r="H198" s="512">
        <v>1.1581354081354081</v>
      </c>
      <c r="I198" s="512">
        <v>71</v>
      </c>
      <c r="J198" s="512">
        <v>407</v>
      </c>
      <c r="K198" s="512">
        <v>29304</v>
      </c>
      <c r="L198" s="512">
        <v>1</v>
      </c>
      <c r="M198" s="512">
        <v>72</v>
      </c>
      <c r="N198" s="512">
        <v>547</v>
      </c>
      <c r="O198" s="512">
        <v>39384</v>
      </c>
      <c r="P198" s="534">
        <v>1.3439803439803439</v>
      </c>
      <c r="Q198" s="513">
        <v>72</v>
      </c>
    </row>
    <row r="199" spans="1:17" ht="14.4" customHeight="1" x14ac:dyDescent="0.3">
      <c r="A199" s="507" t="s">
        <v>1708</v>
      </c>
      <c r="B199" s="508" t="s">
        <v>1604</v>
      </c>
      <c r="C199" s="508" t="s">
        <v>1588</v>
      </c>
      <c r="D199" s="508" t="s">
        <v>1652</v>
      </c>
      <c r="E199" s="508" t="s">
        <v>1653</v>
      </c>
      <c r="F199" s="512">
        <v>1</v>
      </c>
      <c r="G199" s="512">
        <v>220</v>
      </c>
      <c r="H199" s="512">
        <v>0.16011644832605532</v>
      </c>
      <c r="I199" s="512">
        <v>220</v>
      </c>
      <c r="J199" s="512">
        <v>6</v>
      </c>
      <c r="K199" s="512">
        <v>1374</v>
      </c>
      <c r="L199" s="512">
        <v>1</v>
      </c>
      <c r="M199" s="512">
        <v>229</v>
      </c>
      <c r="N199" s="512">
        <v>1</v>
      </c>
      <c r="O199" s="512">
        <v>230</v>
      </c>
      <c r="P199" s="534">
        <v>0.16739446870451238</v>
      </c>
      <c r="Q199" s="513">
        <v>230</v>
      </c>
    </row>
    <row r="200" spans="1:17" ht="14.4" customHeight="1" x14ac:dyDescent="0.3">
      <c r="A200" s="507" t="s">
        <v>1708</v>
      </c>
      <c r="B200" s="508" t="s">
        <v>1604</v>
      </c>
      <c r="C200" s="508" t="s">
        <v>1588</v>
      </c>
      <c r="D200" s="508" t="s">
        <v>1654</v>
      </c>
      <c r="E200" s="508" t="s">
        <v>1655</v>
      </c>
      <c r="F200" s="512">
        <v>26</v>
      </c>
      <c r="G200" s="512">
        <v>31070</v>
      </c>
      <c r="H200" s="512">
        <v>0.75460241900228298</v>
      </c>
      <c r="I200" s="512">
        <v>1195</v>
      </c>
      <c r="J200" s="512">
        <v>34</v>
      </c>
      <c r="K200" s="512">
        <v>41174</v>
      </c>
      <c r="L200" s="512">
        <v>1</v>
      </c>
      <c r="M200" s="512">
        <v>1211</v>
      </c>
      <c r="N200" s="512">
        <v>56</v>
      </c>
      <c r="O200" s="512">
        <v>67816</v>
      </c>
      <c r="P200" s="534">
        <v>1.6470588235294117</v>
      </c>
      <c r="Q200" s="513">
        <v>1211</v>
      </c>
    </row>
    <row r="201" spans="1:17" ht="14.4" customHeight="1" x14ac:dyDescent="0.3">
      <c r="A201" s="507" t="s">
        <v>1708</v>
      </c>
      <c r="B201" s="508" t="s">
        <v>1604</v>
      </c>
      <c r="C201" s="508" t="s">
        <v>1588</v>
      </c>
      <c r="D201" s="508" t="s">
        <v>1656</v>
      </c>
      <c r="E201" s="508" t="s">
        <v>1657</v>
      </c>
      <c r="F201" s="512">
        <v>33</v>
      </c>
      <c r="G201" s="512">
        <v>3630</v>
      </c>
      <c r="H201" s="512">
        <v>0.75814536340852134</v>
      </c>
      <c r="I201" s="512">
        <v>110</v>
      </c>
      <c r="J201" s="512">
        <v>42</v>
      </c>
      <c r="K201" s="512">
        <v>4788</v>
      </c>
      <c r="L201" s="512">
        <v>1</v>
      </c>
      <c r="M201" s="512">
        <v>114</v>
      </c>
      <c r="N201" s="512">
        <v>53</v>
      </c>
      <c r="O201" s="512">
        <v>6042</v>
      </c>
      <c r="P201" s="534">
        <v>1.2619047619047619</v>
      </c>
      <c r="Q201" s="513">
        <v>114</v>
      </c>
    </row>
    <row r="202" spans="1:17" ht="14.4" customHeight="1" x14ac:dyDescent="0.3">
      <c r="A202" s="507" t="s">
        <v>1708</v>
      </c>
      <c r="B202" s="508" t="s">
        <v>1604</v>
      </c>
      <c r="C202" s="508" t="s">
        <v>1588</v>
      </c>
      <c r="D202" s="508" t="s">
        <v>1658</v>
      </c>
      <c r="E202" s="508" t="s">
        <v>1659</v>
      </c>
      <c r="F202" s="512">
        <v>1</v>
      </c>
      <c r="G202" s="512">
        <v>323</v>
      </c>
      <c r="H202" s="512">
        <v>0.31117533718689788</v>
      </c>
      <c r="I202" s="512">
        <v>323</v>
      </c>
      <c r="J202" s="512">
        <v>3</v>
      </c>
      <c r="K202" s="512">
        <v>1038</v>
      </c>
      <c r="L202" s="512">
        <v>1</v>
      </c>
      <c r="M202" s="512">
        <v>346</v>
      </c>
      <c r="N202" s="512">
        <v>1</v>
      </c>
      <c r="O202" s="512">
        <v>347</v>
      </c>
      <c r="P202" s="534">
        <v>0.33429672447013487</v>
      </c>
      <c r="Q202" s="513">
        <v>347</v>
      </c>
    </row>
    <row r="203" spans="1:17" ht="14.4" customHeight="1" x14ac:dyDescent="0.3">
      <c r="A203" s="507" t="s">
        <v>1708</v>
      </c>
      <c r="B203" s="508" t="s">
        <v>1604</v>
      </c>
      <c r="C203" s="508" t="s">
        <v>1588</v>
      </c>
      <c r="D203" s="508" t="s">
        <v>1664</v>
      </c>
      <c r="E203" s="508" t="s">
        <v>1665</v>
      </c>
      <c r="F203" s="512">
        <v>2</v>
      </c>
      <c r="G203" s="512">
        <v>2066</v>
      </c>
      <c r="H203" s="512">
        <v>1.9417293233082706</v>
      </c>
      <c r="I203" s="512">
        <v>1033</v>
      </c>
      <c r="J203" s="512">
        <v>1</v>
      </c>
      <c r="K203" s="512">
        <v>1064</v>
      </c>
      <c r="L203" s="512">
        <v>1</v>
      </c>
      <c r="M203" s="512">
        <v>1064</v>
      </c>
      <c r="N203" s="512">
        <v>1</v>
      </c>
      <c r="O203" s="512">
        <v>1065</v>
      </c>
      <c r="P203" s="534">
        <v>1.0009398496240602</v>
      </c>
      <c r="Q203" s="513">
        <v>1065</v>
      </c>
    </row>
    <row r="204" spans="1:17" ht="14.4" customHeight="1" x14ac:dyDescent="0.3">
      <c r="A204" s="507" t="s">
        <v>1708</v>
      </c>
      <c r="B204" s="508" t="s">
        <v>1604</v>
      </c>
      <c r="C204" s="508" t="s">
        <v>1588</v>
      </c>
      <c r="D204" s="508" t="s">
        <v>1666</v>
      </c>
      <c r="E204" s="508" t="s">
        <v>1667</v>
      </c>
      <c r="F204" s="512"/>
      <c r="G204" s="512"/>
      <c r="H204" s="512"/>
      <c r="I204" s="512"/>
      <c r="J204" s="512">
        <v>1</v>
      </c>
      <c r="K204" s="512">
        <v>301</v>
      </c>
      <c r="L204" s="512">
        <v>1</v>
      </c>
      <c r="M204" s="512">
        <v>301</v>
      </c>
      <c r="N204" s="512"/>
      <c r="O204" s="512"/>
      <c r="P204" s="534"/>
      <c r="Q204" s="513"/>
    </row>
    <row r="205" spans="1:17" ht="14.4" customHeight="1" x14ac:dyDescent="0.3">
      <c r="A205" s="507" t="s">
        <v>1603</v>
      </c>
      <c r="B205" s="508" t="s">
        <v>1604</v>
      </c>
      <c r="C205" s="508" t="s">
        <v>1588</v>
      </c>
      <c r="D205" s="508" t="s">
        <v>1608</v>
      </c>
      <c r="E205" s="508" t="s">
        <v>1609</v>
      </c>
      <c r="F205" s="512">
        <v>28</v>
      </c>
      <c r="G205" s="512">
        <v>5768</v>
      </c>
      <c r="H205" s="512">
        <v>1.2425678586816027</v>
      </c>
      <c r="I205" s="512">
        <v>206</v>
      </c>
      <c r="J205" s="512">
        <v>22</v>
      </c>
      <c r="K205" s="512">
        <v>4642</v>
      </c>
      <c r="L205" s="512">
        <v>1</v>
      </c>
      <c r="M205" s="512">
        <v>211</v>
      </c>
      <c r="N205" s="512">
        <v>16</v>
      </c>
      <c r="O205" s="512">
        <v>3376</v>
      </c>
      <c r="P205" s="534">
        <v>0.72727272727272729</v>
      </c>
      <c r="Q205" s="513">
        <v>211</v>
      </c>
    </row>
    <row r="206" spans="1:17" ht="14.4" customHeight="1" x14ac:dyDescent="0.3">
      <c r="A206" s="507" t="s">
        <v>1603</v>
      </c>
      <c r="B206" s="508" t="s">
        <v>1604</v>
      </c>
      <c r="C206" s="508" t="s">
        <v>1588</v>
      </c>
      <c r="D206" s="508" t="s">
        <v>1610</v>
      </c>
      <c r="E206" s="508" t="s">
        <v>1609</v>
      </c>
      <c r="F206" s="512">
        <v>3</v>
      </c>
      <c r="G206" s="512">
        <v>255</v>
      </c>
      <c r="H206" s="512"/>
      <c r="I206" s="512">
        <v>85</v>
      </c>
      <c r="J206" s="512"/>
      <c r="K206" s="512"/>
      <c r="L206" s="512"/>
      <c r="M206" s="512"/>
      <c r="N206" s="512">
        <v>1</v>
      </c>
      <c r="O206" s="512">
        <v>87</v>
      </c>
      <c r="P206" s="534"/>
      <c r="Q206" s="513">
        <v>87</v>
      </c>
    </row>
    <row r="207" spans="1:17" ht="14.4" customHeight="1" x14ac:dyDescent="0.3">
      <c r="A207" s="507" t="s">
        <v>1603</v>
      </c>
      <c r="B207" s="508" t="s">
        <v>1604</v>
      </c>
      <c r="C207" s="508" t="s">
        <v>1588</v>
      </c>
      <c r="D207" s="508" t="s">
        <v>1611</v>
      </c>
      <c r="E207" s="508" t="s">
        <v>1612</v>
      </c>
      <c r="F207" s="512">
        <v>22</v>
      </c>
      <c r="G207" s="512">
        <v>6490</v>
      </c>
      <c r="H207" s="512">
        <v>0.24783289418413718</v>
      </c>
      <c r="I207" s="512">
        <v>295</v>
      </c>
      <c r="J207" s="512">
        <v>87</v>
      </c>
      <c r="K207" s="512">
        <v>26187</v>
      </c>
      <c r="L207" s="512">
        <v>1</v>
      </c>
      <c r="M207" s="512">
        <v>301</v>
      </c>
      <c r="N207" s="512">
        <v>148</v>
      </c>
      <c r="O207" s="512">
        <v>44548</v>
      </c>
      <c r="P207" s="534">
        <v>1.7011494252873562</v>
      </c>
      <c r="Q207" s="513">
        <v>301</v>
      </c>
    </row>
    <row r="208" spans="1:17" ht="14.4" customHeight="1" x14ac:dyDescent="0.3">
      <c r="A208" s="507" t="s">
        <v>1603</v>
      </c>
      <c r="B208" s="508" t="s">
        <v>1604</v>
      </c>
      <c r="C208" s="508" t="s">
        <v>1588</v>
      </c>
      <c r="D208" s="508" t="s">
        <v>1613</v>
      </c>
      <c r="E208" s="508" t="s">
        <v>1614</v>
      </c>
      <c r="F208" s="512">
        <v>21</v>
      </c>
      <c r="G208" s="512">
        <v>1995</v>
      </c>
      <c r="H208" s="512">
        <v>1.1853832442067735</v>
      </c>
      <c r="I208" s="512">
        <v>95</v>
      </c>
      <c r="J208" s="512">
        <v>17</v>
      </c>
      <c r="K208" s="512">
        <v>1683</v>
      </c>
      <c r="L208" s="512">
        <v>1</v>
      </c>
      <c r="M208" s="512">
        <v>99</v>
      </c>
      <c r="N208" s="512">
        <v>12</v>
      </c>
      <c r="O208" s="512">
        <v>1188</v>
      </c>
      <c r="P208" s="534">
        <v>0.70588235294117652</v>
      </c>
      <c r="Q208" s="513">
        <v>99</v>
      </c>
    </row>
    <row r="209" spans="1:17" ht="14.4" customHeight="1" x14ac:dyDescent="0.3">
      <c r="A209" s="507" t="s">
        <v>1603</v>
      </c>
      <c r="B209" s="508" t="s">
        <v>1604</v>
      </c>
      <c r="C209" s="508" t="s">
        <v>1588</v>
      </c>
      <c r="D209" s="508" t="s">
        <v>1615</v>
      </c>
      <c r="E209" s="508" t="s">
        <v>1616</v>
      </c>
      <c r="F209" s="512">
        <v>6</v>
      </c>
      <c r="G209" s="512">
        <v>1344</v>
      </c>
      <c r="H209" s="512">
        <v>0.83116883116883122</v>
      </c>
      <c r="I209" s="512">
        <v>224</v>
      </c>
      <c r="J209" s="512">
        <v>7</v>
      </c>
      <c r="K209" s="512">
        <v>1617</v>
      </c>
      <c r="L209" s="512">
        <v>1</v>
      </c>
      <c r="M209" s="512">
        <v>231</v>
      </c>
      <c r="N209" s="512">
        <v>7</v>
      </c>
      <c r="O209" s="512">
        <v>1624</v>
      </c>
      <c r="P209" s="534">
        <v>1.0043290043290043</v>
      </c>
      <c r="Q209" s="513">
        <v>232</v>
      </c>
    </row>
    <row r="210" spans="1:17" ht="14.4" customHeight="1" x14ac:dyDescent="0.3">
      <c r="A210" s="507" t="s">
        <v>1603</v>
      </c>
      <c r="B210" s="508" t="s">
        <v>1604</v>
      </c>
      <c r="C210" s="508" t="s">
        <v>1588</v>
      </c>
      <c r="D210" s="508" t="s">
        <v>1617</v>
      </c>
      <c r="E210" s="508" t="s">
        <v>1618</v>
      </c>
      <c r="F210" s="512">
        <v>19</v>
      </c>
      <c r="G210" s="512">
        <v>2565</v>
      </c>
      <c r="H210" s="512">
        <v>0.66866527632950989</v>
      </c>
      <c r="I210" s="512">
        <v>135</v>
      </c>
      <c r="J210" s="512">
        <v>28</v>
      </c>
      <c r="K210" s="512">
        <v>3836</v>
      </c>
      <c r="L210" s="512">
        <v>1</v>
      </c>
      <c r="M210" s="512">
        <v>137</v>
      </c>
      <c r="N210" s="512">
        <v>51</v>
      </c>
      <c r="O210" s="512">
        <v>6987</v>
      </c>
      <c r="P210" s="534">
        <v>1.8214285714285714</v>
      </c>
      <c r="Q210" s="513">
        <v>137</v>
      </c>
    </row>
    <row r="211" spans="1:17" ht="14.4" customHeight="1" x14ac:dyDescent="0.3">
      <c r="A211" s="507" t="s">
        <v>1603</v>
      </c>
      <c r="B211" s="508" t="s">
        <v>1604</v>
      </c>
      <c r="C211" s="508" t="s">
        <v>1588</v>
      </c>
      <c r="D211" s="508" t="s">
        <v>1619</v>
      </c>
      <c r="E211" s="508" t="s">
        <v>1618</v>
      </c>
      <c r="F211" s="512"/>
      <c r="G211" s="512"/>
      <c r="H211" s="512"/>
      <c r="I211" s="512"/>
      <c r="J211" s="512">
        <v>1</v>
      </c>
      <c r="K211" s="512">
        <v>183</v>
      </c>
      <c r="L211" s="512">
        <v>1</v>
      </c>
      <c r="M211" s="512">
        <v>183</v>
      </c>
      <c r="N211" s="512">
        <v>1</v>
      </c>
      <c r="O211" s="512">
        <v>183</v>
      </c>
      <c r="P211" s="534">
        <v>1</v>
      </c>
      <c r="Q211" s="513">
        <v>183</v>
      </c>
    </row>
    <row r="212" spans="1:17" ht="14.4" customHeight="1" x14ac:dyDescent="0.3">
      <c r="A212" s="507" t="s">
        <v>1603</v>
      </c>
      <c r="B212" s="508" t="s">
        <v>1604</v>
      </c>
      <c r="C212" s="508" t="s">
        <v>1588</v>
      </c>
      <c r="D212" s="508" t="s">
        <v>1709</v>
      </c>
      <c r="E212" s="508" t="s">
        <v>1710</v>
      </c>
      <c r="F212" s="512">
        <v>8</v>
      </c>
      <c r="G212" s="512">
        <v>2280</v>
      </c>
      <c r="H212" s="512">
        <v>0.69788797061524332</v>
      </c>
      <c r="I212" s="512">
        <v>285</v>
      </c>
      <c r="J212" s="512">
        <v>11</v>
      </c>
      <c r="K212" s="512">
        <v>3267</v>
      </c>
      <c r="L212" s="512">
        <v>1</v>
      </c>
      <c r="M212" s="512">
        <v>297</v>
      </c>
      <c r="N212" s="512">
        <v>15</v>
      </c>
      <c r="O212" s="512">
        <v>4470</v>
      </c>
      <c r="P212" s="534">
        <v>1.3682277318640954</v>
      </c>
      <c r="Q212" s="513">
        <v>298</v>
      </c>
    </row>
    <row r="213" spans="1:17" ht="14.4" customHeight="1" x14ac:dyDescent="0.3">
      <c r="A213" s="507" t="s">
        <v>1603</v>
      </c>
      <c r="B213" s="508" t="s">
        <v>1604</v>
      </c>
      <c r="C213" s="508" t="s">
        <v>1588</v>
      </c>
      <c r="D213" s="508" t="s">
        <v>1620</v>
      </c>
      <c r="E213" s="508" t="s">
        <v>1621</v>
      </c>
      <c r="F213" s="512"/>
      <c r="G213" s="512"/>
      <c r="H213" s="512"/>
      <c r="I213" s="512"/>
      <c r="J213" s="512"/>
      <c r="K213" s="512"/>
      <c r="L213" s="512"/>
      <c r="M213" s="512"/>
      <c r="N213" s="512">
        <v>2</v>
      </c>
      <c r="O213" s="512">
        <v>1278</v>
      </c>
      <c r="P213" s="534"/>
      <c r="Q213" s="513">
        <v>639</v>
      </c>
    </row>
    <row r="214" spans="1:17" ht="14.4" customHeight="1" x14ac:dyDescent="0.3">
      <c r="A214" s="507" t="s">
        <v>1603</v>
      </c>
      <c r="B214" s="508" t="s">
        <v>1604</v>
      </c>
      <c r="C214" s="508" t="s">
        <v>1588</v>
      </c>
      <c r="D214" s="508" t="s">
        <v>1622</v>
      </c>
      <c r="E214" s="508" t="s">
        <v>1623</v>
      </c>
      <c r="F214" s="512">
        <v>3</v>
      </c>
      <c r="G214" s="512">
        <v>1779</v>
      </c>
      <c r="H214" s="512">
        <v>2.9259868421052633</v>
      </c>
      <c r="I214" s="512">
        <v>593</v>
      </c>
      <c r="J214" s="512">
        <v>1</v>
      </c>
      <c r="K214" s="512">
        <v>608</v>
      </c>
      <c r="L214" s="512">
        <v>1</v>
      </c>
      <c r="M214" s="512">
        <v>608</v>
      </c>
      <c r="N214" s="512">
        <v>2</v>
      </c>
      <c r="O214" s="512">
        <v>1216</v>
      </c>
      <c r="P214" s="534">
        <v>2</v>
      </c>
      <c r="Q214" s="513">
        <v>608</v>
      </c>
    </row>
    <row r="215" spans="1:17" ht="14.4" customHeight="1" x14ac:dyDescent="0.3">
      <c r="A215" s="507" t="s">
        <v>1603</v>
      </c>
      <c r="B215" s="508" t="s">
        <v>1604</v>
      </c>
      <c r="C215" s="508" t="s">
        <v>1588</v>
      </c>
      <c r="D215" s="508" t="s">
        <v>1624</v>
      </c>
      <c r="E215" s="508" t="s">
        <v>1625</v>
      </c>
      <c r="F215" s="512">
        <v>15</v>
      </c>
      <c r="G215" s="512">
        <v>2415</v>
      </c>
      <c r="H215" s="512">
        <v>0.66473988439306353</v>
      </c>
      <c r="I215" s="512">
        <v>161</v>
      </c>
      <c r="J215" s="512">
        <v>21</v>
      </c>
      <c r="K215" s="512">
        <v>3633</v>
      </c>
      <c r="L215" s="512">
        <v>1</v>
      </c>
      <c r="M215" s="512">
        <v>173</v>
      </c>
      <c r="N215" s="512">
        <v>49</v>
      </c>
      <c r="O215" s="512">
        <v>8477</v>
      </c>
      <c r="P215" s="534">
        <v>2.3333333333333335</v>
      </c>
      <c r="Q215" s="513">
        <v>173</v>
      </c>
    </row>
    <row r="216" spans="1:17" ht="14.4" customHeight="1" x14ac:dyDescent="0.3">
      <c r="A216" s="507" t="s">
        <v>1603</v>
      </c>
      <c r="B216" s="508" t="s">
        <v>1604</v>
      </c>
      <c r="C216" s="508" t="s">
        <v>1588</v>
      </c>
      <c r="D216" s="508" t="s">
        <v>1626</v>
      </c>
      <c r="E216" s="508" t="s">
        <v>1627</v>
      </c>
      <c r="F216" s="512"/>
      <c r="G216" s="512"/>
      <c r="H216" s="512"/>
      <c r="I216" s="512"/>
      <c r="J216" s="512"/>
      <c r="K216" s="512"/>
      <c r="L216" s="512"/>
      <c r="M216" s="512"/>
      <c r="N216" s="512">
        <v>8</v>
      </c>
      <c r="O216" s="512">
        <v>2776</v>
      </c>
      <c r="P216" s="534"/>
      <c r="Q216" s="513">
        <v>347</v>
      </c>
    </row>
    <row r="217" spans="1:17" ht="14.4" customHeight="1" x14ac:dyDescent="0.3">
      <c r="A217" s="507" t="s">
        <v>1603</v>
      </c>
      <c r="B217" s="508" t="s">
        <v>1604</v>
      </c>
      <c r="C217" s="508" t="s">
        <v>1588</v>
      </c>
      <c r="D217" s="508" t="s">
        <v>1626</v>
      </c>
      <c r="E217" s="508" t="s">
        <v>1628</v>
      </c>
      <c r="F217" s="512">
        <v>5</v>
      </c>
      <c r="G217" s="512">
        <v>1915</v>
      </c>
      <c r="H217" s="512">
        <v>1.6623263888888888</v>
      </c>
      <c r="I217" s="512">
        <v>383</v>
      </c>
      <c r="J217" s="512">
        <v>3</v>
      </c>
      <c r="K217" s="512">
        <v>1152</v>
      </c>
      <c r="L217" s="512">
        <v>1</v>
      </c>
      <c r="M217" s="512">
        <v>384</v>
      </c>
      <c r="N217" s="512">
        <v>18</v>
      </c>
      <c r="O217" s="512">
        <v>6246</v>
      </c>
      <c r="P217" s="534">
        <v>5.421875</v>
      </c>
      <c r="Q217" s="513">
        <v>347</v>
      </c>
    </row>
    <row r="218" spans="1:17" ht="14.4" customHeight="1" x14ac:dyDescent="0.3">
      <c r="A218" s="507" t="s">
        <v>1603</v>
      </c>
      <c r="B218" s="508" t="s">
        <v>1604</v>
      </c>
      <c r="C218" s="508" t="s">
        <v>1588</v>
      </c>
      <c r="D218" s="508" t="s">
        <v>1629</v>
      </c>
      <c r="E218" s="508" t="s">
        <v>1630</v>
      </c>
      <c r="F218" s="512">
        <v>2425</v>
      </c>
      <c r="G218" s="512">
        <v>38800</v>
      </c>
      <c r="H218" s="512">
        <v>1.055179353294716</v>
      </c>
      <c r="I218" s="512">
        <v>16</v>
      </c>
      <c r="J218" s="512">
        <v>2163</v>
      </c>
      <c r="K218" s="512">
        <v>36771</v>
      </c>
      <c r="L218" s="512">
        <v>1</v>
      </c>
      <c r="M218" s="512">
        <v>17</v>
      </c>
      <c r="N218" s="512">
        <v>3437</v>
      </c>
      <c r="O218" s="512">
        <v>58429</v>
      </c>
      <c r="P218" s="534">
        <v>1.5889967637540454</v>
      </c>
      <c r="Q218" s="513">
        <v>17</v>
      </c>
    </row>
    <row r="219" spans="1:17" ht="14.4" customHeight="1" x14ac:dyDescent="0.3">
      <c r="A219" s="507" t="s">
        <v>1603</v>
      </c>
      <c r="B219" s="508" t="s">
        <v>1604</v>
      </c>
      <c r="C219" s="508" t="s">
        <v>1588</v>
      </c>
      <c r="D219" s="508" t="s">
        <v>1631</v>
      </c>
      <c r="E219" s="508" t="s">
        <v>1632</v>
      </c>
      <c r="F219" s="512">
        <v>1</v>
      </c>
      <c r="G219" s="512">
        <v>266</v>
      </c>
      <c r="H219" s="512">
        <v>0.3247863247863248</v>
      </c>
      <c r="I219" s="512">
        <v>266</v>
      </c>
      <c r="J219" s="512">
        <v>3</v>
      </c>
      <c r="K219" s="512">
        <v>819</v>
      </c>
      <c r="L219" s="512">
        <v>1</v>
      </c>
      <c r="M219" s="512">
        <v>273</v>
      </c>
      <c r="N219" s="512"/>
      <c r="O219" s="512"/>
      <c r="P219" s="534"/>
      <c r="Q219" s="513"/>
    </row>
    <row r="220" spans="1:17" ht="14.4" customHeight="1" x14ac:dyDescent="0.3">
      <c r="A220" s="507" t="s">
        <v>1603</v>
      </c>
      <c r="B220" s="508" t="s">
        <v>1604</v>
      </c>
      <c r="C220" s="508" t="s">
        <v>1588</v>
      </c>
      <c r="D220" s="508" t="s">
        <v>1633</v>
      </c>
      <c r="E220" s="508" t="s">
        <v>1634</v>
      </c>
      <c r="F220" s="512">
        <v>3</v>
      </c>
      <c r="G220" s="512">
        <v>423</v>
      </c>
      <c r="H220" s="512">
        <v>1.4894366197183098</v>
      </c>
      <c r="I220" s="512">
        <v>141</v>
      </c>
      <c r="J220" s="512">
        <v>2</v>
      </c>
      <c r="K220" s="512">
        <v>284</v>
      </c>
      <c r="L220" s="512">
        <v>1</v>
      </c>
      <c r="M220" s="512">
        <v>142</v>
      </c>
      <c r="N220" s="512">
        <v>2</v>
      </c>
      <c r="O220" s="512">
        <v>284</v>
      </c>
      <c r="P220" s="534">
        <v>1</v>
      </c>
      <c r="Q220" s="513">
        <v>142</v>
      </c>
    </row>
    <row r="221" spans="1:17" ht="14.4" customHeight="1" x14ac:dyDescent="0.3">
      <c r="A221" s="507" t="s">
        <v>1603</v>
      </c>
      <c r="B221" s="508" t="s">
        <v>1604</v>
      </c>
      <c r="C221" s="508" t="s">
        <v>1588</v>
      </c>
      <c r="D221" s="508" t="s">
        <v>1635</v>
      </c>
      <c r="E221" s="508" t="s">
        <v>1634</v>
      </c>
      <c r="F221" s="512">
        <v>19</v>
      </c>
      <c r="G221" s="512">
        <v>1482</v>
      </c>
      <c r="H221" s="512">
        <v>0.70370370370370372</v>
      </c>
      <c r="I221" s="512">
        <v>78</v>
      </c>
      <c r="J221" s="512">
        <v>27</v>
      </c>
      <c r="K221" s="512">
        <v>2106</v>
      </c>
      <c r="L221" s="512">
        <v>1</v>
      </c>
      <c r="M221" s="512">
        <v>78</v>
      </c>
      <c r="N221" s="512">
        <v>51</v>
      </c>
      <c r="O221" s="512">
        <v>3978</v>
      </c>
      <c r="P221" s="534">
        <v>1.8888888888888888</v>
      </c>
      <c r="Q221" s="513">
        <v>78</v>
      </c>
    </row>
    <row r="222" spans="1:17" ht="14.4" customHeight="1" x14ac:dyDescent="0.3">
      <c r="A222" s="507" t="s">
        <v>1603</v>
      </c>
      <c r="B222" s="508" t="s">
        <v>1604</v>
      </c>
      <c r="C222" s="508" t="s">
        <v>1588</v>
      </c>
      <c r="D222" s="508" t="s">
        <v>1636</v>
      </c>
      <c r="E222" s="508" t="s">
        <v>1637</v>
      </c>
      <c r="F222" s="512">
        <v>3</v>
      </c>
      <c r="G222" s="512">
        <v>921</v>
      </c>
      <c r="H222" s="512">
        <v>1.4712460063897763</v>
      </c>
      <c r="I222" s="512">
        <v>307</v>
      </c>
      <c r="J222" s="512">
        <v>2</v>
      </c>
      <c r="K222" s="512">
        <v>626</v>
      </c>
      <c r="L222" s="512">
        <v>1</v>
      </c>
      <c r="M222" s="512">
        <v>313</v>
      </c>
      <c r="N222" s="512">
        <v>2</v>
      </c>
      <c r="O222" s="512">
        <v>628</v>
      </c>
      <c r="P222" s="534">
        <v>1.0031948881789137</v>
      </c>
      <c r="Q222" s="513">
        <v>314</v>
      </c>
    </row>
    <row r="223" spans="1:17" ht="14.4" customHeight="1" x14ac:dyDescent="0.3">
      <c r="A223" s="507" t="s">
        <v>1603</v>
      </c>
      <c r="B223" s="508" t="s">
        <v>1604</v>
      </c>
      <c r="C223" s="508" t="s">
        <v>1588</v>
      </c>
      <c r="D223" s="508" t="s">
        <v>1638</v>
      </c>
      <c r="E223" s="508" t="s">
        <v>1639</v>
      </c>
      <c r="F223" s="512">
        <v>1325</v>
      </c>
      <c r="G223" s="512">
        <v>645275</v>
      </c>
      <c r="H223" s="512">
        <v>0.95679076415743403</v>
      </c>
      <c r="I223" s="512">
        <v>487</v>
      </c>
      <c r="J223" s="512">
        <v>1382</v>
      </c>
      <c r="K223" s="512">
        <v>674416</v>
      </c>
      <c r="L223" s="512">
        <v>1</v>
      </c>
      <c r="M223" s="512">
        <v>488</v>
      </c>
      <c r="N223" s="512">
        <v>1409</v>
      </c>
      <c r="O223" s="512">
        <v>462152</v>
      </c>
      <c r="P223" s="534">
        <v>0.68526250860003324</v>
      </c>
      <c r="Q223" s="513">
        <v>328</v>
      </c>
    </row>
    <row r="224" spans="1:17" ht="14.4" customHeight="1" x14ac:dyDescent="0.3">
      <c r="A224" s="507" t="s">
        <v>1603</v>
      </c>
      <c r="B224" s="508" t="s">
        <v>1604</v>
      </c>
      <c r="C224" s="508" t="s">
        <v>1588</v>
      </c>
      <c r="D224" s="508" t="s">
        <v>1638</v>
      </c>
      <c r="E224" s="508" t="s">
        <v>1640</v>
      </c>
      <c r="F224" s="512">
        <v>961</v>
      </c>
      <c r="G224" s="512">
        <v>468007</v>
      </c>
      <c r="H224" s="512">
        <v>1.0972891735754211</v>
      </c>
      <c r="I224" s="512">
        <v>487</v>
      </c>
      <c r="J224" s="512">
        <v>874</v>
      </c>
      <c r="K224" s="512">
        <v>426512</v>
      </c>
      <c r="L224" s="512">
        <v>1</v>
      </c>
      <c r="M224" s="512">
        <v>488</v>
      </c>
      <c r="N224" s="512">
        <v>1120</v>
      </c>
      <c r="O224" s="512">
        <v>367360</v>
      </c>
      <c r="P224" s="534">
        <v>0.86131222568180965</v>
      </c>
      <c r="Q224" s="513">
        <v>328</v>
      </c>
    </row>
    <row r="225" spans="1:17" ht="14.4" customHeight="1" x14ac:dyDescent="0.3">
      <c r="A225" s="507" t="s">
        <v>1603</v>
      </c>
      <c r="B225" s="508" t="s">
        <v>1604</v>
      </c>
      <c r="C225" s="508" t="s">
        <v>1588</v>
      </c>
      <c r="D225" s="508" t="s">
        <v>1641</v>
      </c>
      <c r="E225" s="508" t="s">
        <v>1642</v>
      </c>
      <c r="F225" s="512">
        <v>25</v>
      </c>
      <c r="G225" s="512">
        <v>4025</v>
      </c>
      <c r="H225" s="512">
        <v>0.77166411042944782</v>
      </c>
      <c r="I225" s="512">
        <v>161</v>
      </c>
      <c r="J225" s="512">
        <v>32</v>
      </c>
      <c r="K225" s="512">
        <v>5216</v>
      </c>
      <c r="L225" s="512">
        <v>1</v>
      </c>
      <c r="M225" s="512">
        <v>163</v>
      </c>
      <c r="N225" s="512">
        <v>19</v>
      </c>
      <c r="O225" s="512">
        <v>3097</v>
      </c>
      <c r="P225" s="534">
        <v>0.59375</v>
      </c>
      <c r="Q225" s="513">
        <v>163</v>
      </c>
    </row>
    <row r="226" spans="1:17" ht="14.4" customHeight="1" x14ac:dyDescent="0.3">
      <c r="A226" s="507" t="s">
        <v>1603</v>
      </c>
      <c r="B226" s="508" t="s">
        <v>1604</v>
      </c>
      <c r="C226" s="508" t="s">
        <v>1588</v>
      </c>
      <c r="D226" s="508" t="s">
        <v>1646</v>
      </c>
      <c r="E226" s="508" t="s">
        <v>1609</v>
      </c>
      <c r="F226" s="512">
        <v>110</v>
      </c>
      <c r="G226" s="512">
        <v>7810</v>
      </c>
      <c r="H226" s="512">
        <v>0.99515800203873594</v>
      </c>
      <c r="I226" s="512">
        <v>71</v>
      </c>
      <c r="J226" s="512">
        <v>109</v>
      </c>
      <c r="K226" s="512">
        <v>7848</v>
      </c>
      <c r="L226" s="512">
        <v>1</v>
      </c>
      <c r="M226" s="512">
        <v>72</v>
      </c>
      <c r="N226" s="512">
        <v>105</v>
      </c>
      <c r="O226" s="512">
        <v>7560</v>
      </c>
      <c r="P226" s="534">
        <v>0.96330275229357798</v>
      </c>
      <c r="Q226" s="513">
        <v>72</v>
      </c>
    </row>
    <row r="227" spans="1:17" ht="14.4" customHeight="1" x14ac:dyDescent="0.3">
      <c r="A227" s="507" t="s">
        <v>1603</v>
      </c>
      <c r="B227" s="508" t="s">
        <v>1604</v>
      </c>
      <c r="C227" s="508" t="s">
        <v>1588</v>
      </c>
      <c r="D227" s="508" t="s">
        <v>1654</v>
      </c>
      <c r="E227" s="508" t="s">
        <v>1655</v>
      </c>
      <c r="F227" s="512">
        <v>6</v>
      </c>
      <c r="G227" s="512">
        <v>7170</v>
      </c>
      <c r="H227" s="512">
        <v>0.65785851913019544</v>
      </c>
      <c r="I227" s="512">
        <v>1195</v>
      </c>
      <c r="J227" s="512">
        <v>9</v>
      </c>
      <c r="K227" s="512">
        <v>10899</v>
      </c>
      <c r="L227" s="512">
        <v>1</v>
      </c>
      <c r="M227" s="512">
        <v>1211</v>
      </c>
      <c r="N227" s="512">
        <v>23</v>
      </c>
      <c r="O227" s="512">
        <v>27853</v>
      </c>
      <c r="P227" s="534">
        <v>2.5555555555555554</v>
      </c>
      <c r="Q227" s="513">
        <v>1211</v>
      </c>
    </row>
    <row r="228" spans="1:17" ht="14.4" customHeight="1" x14ac:dyDescent="0.3">
      <c r="A228" s="507" t="s">
        <v>1603</v>
      </c>
      <c r="B228" s="508" t="s">
        <v>1604</v>
      </c>
      <c r="C228" s="508" t="s">
        <v>1588</v>
      </c>
      <c r="D228" s="508" t="s">
        <v>1656</v>
      </c>
      <c r="E228" s="508" t="s">
        <v>1657</v>
      </c>
      <c r="F228" s="512">
        <v>458</v>
      </c>
      <c r="G228" s="512">
        <v>50380</v>
      </c>
      <c r="H228" s="512">
        <v>1.0447513583011903</v>
      </c>
      <c r="I228" s="512">
        <v>110</v>
      </c>
      <c r="J228" s="512">
        <v>423</v>
      </c>
      <c r="K228" s="512">
        <v>48222</v>
      </c>
      <c r="L228" s="512">
        <v>1</v>
      </c>
      <c r="M228" s="512">
        <v>114</v>
      </c>
      <c r="N228" s="512">
        <v>504</v>
      </c>
      <c r="O228" s="512">
        <v>57456</v>
      </c>
      <c r="P228" s="534">
        <v>1.1914893617021276</v>
      </c>
      <c r="Q228" s="513">
        <v>114</v>
      </c>
    </row>
    <row r="229" spans="1:17" ht="14.4" customHeight="1" x14ac:dyDescent="0.3">
      <c r="A229" s="507" t="s">
        <v>1603</v>
      </c>
      <c r="B229" s="508" t="s">
        <v>1604</v>
      </c>
      <c r="C229" s="508" t="s">
        <v>1588</v>
      </c>
      <c r="D229" s="508" t="s">
        <v>1658</v>
      </c>
      <c r="E229" s="508" t="s">
        <v>1659</v>
      </c>
      <c r="F229" s="512">
        <v>2</v>
      </c>
      <c r="G229" s="512">
        <v>646</v>
      </c>
      <c r="H229" s="512"/>
      <c r="I229" s="512">
        <v>323</v>
      </c>
      <c r="J229" s="512"/>
      <c r="K229" s="512"/>
      <c r="L229" s="512"/>
      <c r="M229" s="512"/>
      <c r="N229" s="512"/>
      <c r="O229" s="512"/>
      <c r="P229" s="534"/>
      <c r="Q229" s="513"/>
    </row>
    <row r="230" spans="1:17" ht="14.4" customHeight="1" x14ac:dyDescent="0.3">
      <c r="A230" s="507" t="s">
        <v>1603</v>
      </c>
      <c r="B230" s="508" t="s">
        <v>1604</v>
      </c>
      <c r="C230" s="508" t="s">
        <v>1588</v>
      </c>
      <c r="D230" s="508" t="s">
        <v>1662</v>
      </c>
      <c r="E230" s="508" t="s">
        <v>1663</v>
      </c>
      <c r="F230" s="512">
        <v>1074</v>
      </c>
      <c r="G230" s="512">
        <v>156804</v>
      </c>
      <c r="H230" s="512">
        <v>1.0100096618357488</v>
      </c>
      <c r="I230" s="512">
        <v>146</v>
      </c>
      <c r="J230" s="512">
        <v>1035</v>
      </c>
      <c r="K230" s="512">
        <v>155250</v>
      </c>
      <c r="L230" s="512">
        <v>1</v>
      </c>
      <c r="M230" s="512">
        <v>150</v>
      </c>
      <c r="N230" s="512">
        <v>1234</v>
      </c>
      <c r="O230" s="512">
        <v>185100</v>
      </c>
      <c r="P230" s="534">
        <v>1.1922705314009663</v>
      </c>
      <c r="Q230" s="513">
        <v>150</v>
      </c>
    </row>
    <row r="231" spans="1:17" ht="14.4" customHeight="1" x14ac:dyDescent="0.3">
      <c r="A231" s="507" t="s">
        <v>1603</v>
      </c>
      <c r="B231" s="508" t="s">
        <v>1604</v>
      </c>
      <c r="C231" s="508" t="s">
        <v>1588</v>
      </c>
      <c r="D231" s="508" t="s">
        <v>1666</v>
      </c>
      <c r="E231" s="508" t="s">
        <v>1667</v>
      </c>
      <c r="F231" s="512">
        <v>10</v>
      </c>
      <c r="G231" s="512">
        <v>2940</v>
      </c>
      <c r="H231" s="512">
        <v>1.2209302325581395</v>
      </c>
      <c r="I231" s="512">
        <v>294</v>
      </c>
      <c r="J231" s="512">
        <v>8</v>
      </c>
      <c r="K231" s="512">
        <v>2408</v>
      </c>
      <c r="L231" s="512">
        <v>1</v>
      </c>
      <c r="M231" s="512">
        <v>301</v>
      </c>
      <c r="N231" s="512">
        <v>11</v>
      </c>
      <c r="O231" s="512">
        <v>3322</v>
      </c>
      <c r="P231" s="534">
        <v>1.3795681063122924</v>
      </c>
      <c r="Q231" s="513">
        <v>302</v>
      </c>
    </row>
    <row r="232" spans="1:17" ht="14.4" customHeight="1" x14ac:dyDescent="0.3">
      <c r="A232" s="507" t="s">
        <v>1711</v>
      </c>
      <c r="B232" s="508" t="s">
        <v>1587</v>
      </c>
      <c r="C232" s="508" t="s">
        <v>1588</v>
      </c>
      <c r="D232" s="508" t="s">
        <v>1597</v>
      </c>
      <c r="E232" s="508" t="s">
        <v>1598</v>
      </c>
      <c r="F232" s="512">
        <v>2</v>
      </c>
      <c r="G232" s="512">
        <v>18016</v>
      </c>
      <c r="H232" s="512"/>
      <c r="I232" s="512">
        <v>9008</v>
      </c>
      <c r="J232" s="512"/>
      <c r="K232" s="512"/>
      <c r="L232" s="512"/>
      <c r="M232" s="512"/>
      <c r="N232" s="512"/>
      <c r="O232" s="512"/>
      <c r="P232" s="534"/>
      <c r="Q232" s="513"/>
    </row>
    <row r="233" spans="1:17" ht="14.4" customHeight="1" x14ac:dyDescent="0.3">
      <c r="A233" s="507" t="s">
        <v>1711</v>
      </c>
      <c r="B233" s="508" t="s">
        <v>1587</v>
      </c>
      <c r="C233" s="508" t="s">
        <v>1588</v>
      </c>
      <c r="D233" s="508" t="s">
        <v>1601</v>
      </c>
      <c r="E233" s="508" t="s">
        <v>1602</v>
      </c>
      <c r="F233" s="512">
        <v>2</v>
      </c>
      <c r="G233" s="512">
        <v>330</v>
      </c>
      <c r="H233" s="512"/>
      <c r="I233" s="512">
        <v>165</v>
      </c>
      <c r="J233" s="512"/>
      <c r="K233" s="512"/>
      <c r="L233" s="512"/>
      <c r="M233" s="512"/>
      <c r="N233" s="512"/>
      <c r="O233" s="512"/>
      <c r="P233" s="534"/>
      <c r="Q233" s="513"/>
    </row>
    <row r="234" spans="1:17" ht="14.4" customHeight="1" x14ac:dyDescent="0.3">
      <c r="A234" s="507" t="s">
        <v>1711</v>
      </c>
      <c r="B234" s="508" t="s">
        <v>1604</v>
      </c>
      <c r="C234" s="508" t="s">
        <v>1588</v>
      </c>
      <c r="D234" s="508" t="s">
        <v>1608</v>
      </c>
      <c r="E234" s="508" t="s">
        <v>1609</v>
      </c>
      <c r="F234" s="512">
        <v>190</v>
      </c>
      <c r="G234" s="512">
        <v>39140</v>
      </c>
      <c r="H234" s="512">
        <v>1.4606112624547525</v>
      </c>
      <c r="I234" s="512">
        <v>206</v>
      </c>
      <c r="J234" s="512">
        <v>127</v>
      </c>
      <c r="K234" s="512">
        <v>26797</v>
      </c>
      <c r="L234" s="512">
        <v>1</v>
      </c>
      <c r="M234" s="512">
        <v>211</v>
      </c>
      <c r="N234" s="512">
        <v>147</v>
      </c>
      <c r="O234" s="512">
        <v>31017</v>
      </c>
      <c r="P234" s="534">
        <v>1.1574803149606299</v>
      </c>
      <c r="Q234" s="513">
        <v>211</v>
      </c>
    </row>
    <row r="235" spans="1:17" ht="14.4" customHeight="1" x14ac:dyDescent="0.3">
      <c r="A235" s="507" t="s">
        <v>1711</v>
      </c>
      <c r="B235" s="508" t="s">
        <v>1604</v>
      </c>
      <c r="C235" s="508" t="s">
        <v>1588</v>
      </c>
      <c r="D235" s="508" t="s">
        <v>1610</v>
      </c>
      <c r="E235" s="508" t="s">
        <v>1609</v>
      </c>
      <c r="F235" s="512">
        <v>10</v>
      </c>
      <c r="G235" s="512">
        <v>850</v>
      </c>
      <c r="H235" s="512">
        <v>1.3957307060755337</v>
      </c>
      <c r="I235" s="512">
        <v>85</v>
      </c>
      <c r="J235" s="512">
        <v>7</v>
      </c>
      <c r="K235" s="512">
        <v>609</v>
      </c>
      <c r="L235" s="512">
        <v>1</v>
      </c>
      <c r="M235" s="512">
        <v>87</v>
      </c>
      <c r="N235" s="512">
        <v>8</v>
      </c>
      <c r="O235" s="512">
        <v>696</v>
      </c>
      <c r="P235" s="534">
        <v>1.1428571428571428</v>
      </c>
      <c r="Q235" s="513">
        <v>87</v>
      </c>
    </row>
    <row r="236" spans="1:17" ht="14.4" customHeight="1" x14ac:dyDescent="0.3">
      <c r="A236" s="507" t="s">
        <v>1711</v>
      </c>
      <c r="B236" s="508" t="s">
        <v>1604</v>
      </c>
      <c r="C236" s="508" t="s">
        <v>1588</v>
      </c>
      <c r="D236" s="508" t="s">
        <v>1611</v>
      </c>
      <c r="E236" s="508" t="s">
        <v>1612</v>
      </c>
      <c r="F236" s="512">
        <v>208</v>
      </c>
      <c r="G236" s="512">
        <v>61360</v>
      </c>
      <c r="H236" s="512">
        <v>1.7130573159496356</v>
      </c>
      <c r="I236" s="512">
        <v>295</v>
      </c>
      <c r="J236" s="512">
        <v>119</v>
      </c>
      <c r="K236" s="512">
        <v>35819</v>
      </c>
      <c r="L236" s="512">
        <v>1</v>
      </c>
      <c r="M236" s="512">
        <v>301</v>
      </c>
      <c r="N236" s="512">
        <v>542</v>
      </c>
      <c r="O236" s="512">
        <v>163142</v>
      </c>
      <c r="P236" s="534">
        <v>4.5546218487394956</v>
      </c>
      <c r="Q236" s="513">
        <v>301</v>
      </c>
    </row>
    <row r="237" spans="1:17" ht="14.4" customHeight="1" x14ac:dyDescent="0.3">
      <c r="A237" s="507" t="s">
        <v>1711</v>
      </c>
      <c r="B237" s="508" t="s">
        <v>1604</v>
      </c>
      <c r="C237" s="508" t="s">
        <v>1588</v>
      </c>
      <c r="D237" s="508" t="s">
        <v>1613</v>
      </c>
      <c r="E237" s="508" t="s">
        <v>1614</v>
      </c>
      <c r="F237" s="512">
        <v>3</v>
      </c>
      <c r="G237" s="512">
        <v>285</v>
      </c>
      <c r="H237" s="512">
        <v>0.47979797979797978</v>
      </c>
      <c r="I237" s="512">
        <v>95</v>
      </c>
      <c r="J237" s="512">
        <v>6</v>
      </c>
      <c r="K237" s="512">
        <v>594</v>
      </c>
      <c r="L237" s="512">
        <v>1</v>
      </c>
      <c r="M237" s="512">
        <v>99</v>
      </c>
      <c r="N237" s="512">
        <v>12</v>
      </c>
      <c r="O237" s="512">
        <v>1188</v>
      </c>
      <c r="P237" s="534">
        <v>2</v>
      </c>
      <c r="Q237" s="513">
        <v>99</v>
      </c>
    </row>
    <row r="238" spans="1:17" ht="14.4" customHeight="1" x14ac:dyDescent="0.3">
      <c r="A238" s="507" t="s">
        <v>1711</v>
      </c>
      <c r="B238" s="508" t="s">
        <v>1604</v>
      </c>
      <c r="C238" s="508" t="s">
        <v>1588</v>
      </c>
      <c r="D238" s="508" t="s">
        <v>1615</v>
      </c>
      <c r="E238" s="508" t="s">
        <v>1616</v>
      </c>
      <c r="F238" s="512">
        <v>1</v>
      </c>
      <c r="G238" s="512">
        <v>224</v>
      </c>
      <c r="H238" s="512"/>
      <c r="I238" s="512">
        <v>224</v>
      </c>
      <c r="J238" s="512"/>
      <c r="K238" s="512"/>
      <c r="L238" s="512"/>
      <c r="M238" s="512"/>
      <c r="N238" s="512"/>
      <c r="O238" s="512"/>
      <c r="P238" s="534"/>
      <c r="Q238" s="513"/>
    </row>
    <row r="239" spans="1:17" ht="14.4" customHeight="1" x14ac:dyDescent="0.3">
      <c r="A239" s="507" t="s">
        <v>1711</v>
      </c>
      <c r="B239" s="508" t="s">
        <v>1604</v>
      </c>
      <c r="C239" s="508" t="s">
        <v>1588</v>
      </c>
      <c r="D239" s="508" t="s">
        <v>1617</v>
      </c>
      <c r="E239" s="508" t="s">
        <v>1618</v>
      </c>
      <c r="F239" s="512">
        <v>156</v>
      </c>
      <c r="G239" s="512">
        <v>21060</v>
      </c>
      <c r="H239" s="512">
        <v>1.011333077218594</v>
      </c>
      <c r="I239" s="512">
        <v>135</v>
      </c>
      <c r="J239" s="512">
        <v>152</v>
      </c>
      <c r="K239" s="512">
        <v>20824</v>
      </c>
      <c r="L239" s="512">
        <v>1</v>
      </c>
      <c r="M239" s="512">
        <v>137</v>
      </c>
      <c r="N239" s="512">
        <v>155</v>
      </c>
      <c r="O239" s="512">
        <v>21235</v>
      </c>
      <c r="P239" s="534">
        <v>1.0197368421052631</v>
      </c>
      <c r="Q239" s="513">
        <v>137</v>
      </c>
    </row>
    <row r="240" spans="1:17" ht="14.4" customHeight="1" x14ac:dyDescent="0.3">
      <c r="A240" s="507" t="s">
        <v>1711</v>
      </c>
      <c r="B240" s="508" t="s">
        <v>1604</v>
      </c>
      <c r="C240" s="508" t="s">
        <v>1588</v>
      </c>
      <c r="D240" s="508" t="s">
        <v>1619</v>
      </c>
      <c r="E240" s="508" t="s">
        <v>1618</v>
      </c>
      <c r="F240" s="512">
        <v>6</v>
      </c>
      <c r="G240" s="512">
        <v>1068</v>
      </c>
      <c r="H240" s="512">
        <v>1.9453551912568305</v>
      </c>
      <c r="I240" s="512">
        <v>178</v>
      </c>
      <c r="J240" s="512">
        <v>3</v>
      </c>
      <c r="K240" s="512">
        <v>549</v>
      </c>
      <c r="L240" s="512">
        <v>1</v>
      </c>
      <c r="M240" s="512">
        <v>183</v>
      </c>
      <c r="N240" s="512">
        <v>6</v>
      </c>
      <c r="O240" s="512">
        <v>1098</v>
      </c>
      <c r="P240" s="534">
        <v>2</v>
      </c>
      <c r="Q240" s="513">
        <v>183</v>
      </c>
    </row>
    <row r="241" spans="1:17" ht="14.4" customHeight="1" x14ac:dyDescent="0.3">
      <c r="A241" s="507" t="s">
        <v>1711</v>
      </c>
      <c r="B241" s="508" t="s">
        <v>1604</v>
      </c>
      <c r="C241" s="508" t="s">
        <v>1588</v>
      </c>
      <c r="D241" s="508" t="s">
        <v>1709</v>
      </c>
      <c r="E241" s="508" t="s">
        <v>1710</v>
      </c>
      <c r="F241" s="512">
        <v>1</v>
      </c>
      <c r="G241" s="512">
        <v>285</v>
      </c>
      <c r="H241" s="512"/>
      <c r="I241" s="512">
        <v>285</v>
      </c>
      <c r="J241" s="512"/>
      <c r="K241" s="512"/>
      <c r="L241" s="512"/>
      <c r="M241" s="512"/>
      <c r="N241" s="512"/>
      <c r="O241" s="512"/>
      <c r="P241" s="534"/>
      <c r="Q241" s="513"/>
    </row>
    <row r="242" spans="1:17" ht="14.4" customHeight="1" x14ac:dyDescent="0.3">
      <c r="A242" s="507" t="s">
        <v>1711</v>
      </c>
      <c r="B242" s="508" t="s">
        <v>1604</v>
      </c>
      <c r="C242" s="508" t="s">
        <v>1588</v>
      </c>
      <c r="D242" s="508" t="s">
        <v>1620</v>
      </c>
      <c r="E242" s="508" t="s">
        <v>1621</v>
      </c>
      <c r="F242" s="512"/>
      <c r="G242" s="512"/>
      <c r="H242" s="512"/>
      <c r="I242" s="512"/>
      <c r="J242" s="512"/>
      <c r="K242" s="512"/>
      <c r="L242" s="512"/>
      <c r="M242" s="512"/>
      <c r="N242" s="512">
        <v>2</v>
      </c>
      <c r="O242" s="512">
        <v>1278</v>
      </c>
      <c r="P242" s="534"/>
      <c r="Q242" s="513">
        <v>639</v>
      </c>
    </row>
    <row r="243" spans="1:17" ht="14.4" customHeight="1" x14ac:dyDescent="0.3">
      <c r="A243" s="507" t="s">
        <v>1711</v>
      </c>
      <c r="B243" s="508" t="s">
        <v>1604</v>
      </c>
      <c r="C243" s="508" t="s">
        <v>1588</v>
      </c>
      <c r="D243" s="508" t="s">
        <v>1622</v>
      </c>
      <c r="E243" s="508" t="s">
        <v>1623</v>
      </c>
      <c r="F243" s="512">
        <v>1</v>
      </c>
      <c r="G243" s="512">
        <v>593</v>
      </c>
      <c r="H243" s="512"/>
      <c r="I243" s="512">
        <v>593</v>
      </c>
      <c r="J243" s="512"/>
      <c r="K243" s="512"/>
      <c r="L243" s="512"/>
      <c r="M243" s="512"/>
      <c r="N243" s="512">
        <v>2</v>
      </c>
      <c r="O243" s="512">
        <v>1216</v>
      </c>
      <c r="P243" s="534"/>
      <c r="Q243" s="513">
        <v>608</v>
      </c>
    </row>
    <row r="244" spans="1:17" ht="14.4" customHeight="1" x14ac:dyDescent="0.3">
      <c r="A244" s="507" t="s">
        <v>1711</v>
      </c>
      <c r="B244" s="508" t="s">
        <v>1604</v>
      </c>
      <c r="C244" s="508" t="s">
        <v>1588</v>
      </c>
      <c r="D244" s="508" t="s">
        <v>1624</v>
      </c>
      <c r="E244" s="508" t="s">
        <v>1625</v>
      </c>
      <c r="F244" s="512">
        <v>22</v>
      </c>
      <c r="G244" s="512">
        <v>3542</v>
      </c>
      <c r="H244" s="512">
        <v>2.5592485549132946</v>
      </c>
      <c r="I244" s="512">
        <v>161</v>
      </c>
      <c r="J244" s="512">
        <v>8</v>
      </c>
      <c r="K244" s="512">
        <v>1384</v>
      </c>
      <c r="L244" s="512">
        <v>1</v>
      </c>
      <c r="M244" s="512">
        <v>173</v>
      </c>
      <c r="N244" s="512">
        <v>29</v>
      </c>
      <c r="O244" s="512">
        <v>5017</v>
      </c>
      <c r="P244" s="534">
        <v>3.625</v>
      </c>
      <c r="Q244" s="513">
        <v>173</v>
      </c>
    </row>
    <row r="245" spans="1:17" ht="14.4" customHeight="1" x14ac:dyDescent="0.3">
      <c r="A245" s="507" t="s">
        <v>1711</v>
      </c>
      <c r="B245" s="508" t="s">
        <v>1604</v>
      </c>
      <c r="C245" s="508" t="s">
        <v>1588</v>
      </c>
      <c r="D245" s="508" t="s">
        <v>1626</v>
      </c>
      <c r="E245" s="508" t="s">
        <v>1627</v>
      </c>
      <c r="F245" s="512"/>
      <c r="G245" s="512"/>
      <c r="H245" s="512"/>
      <c r="I245" s="512"/>
      <c r="J245" s="512">
        <v>2</v>
      </c>
      <c r="K245" s="512">
        <v>768</v>
      </c>
      <c r="L245" s="512">
        <v>1</v>
      </c>
      <c r="M245" s="512">
        <v>384</v>
      </c>
      <c r="N245" s="512"/>
      <c r="O245" s="512"/>
      <c r="P245" s="534"/>
      <c r="Q245" s="513"/>
    </row>
    <row r="246" spans="1:17" ht="14.4" customHeight="1" x14ac:dyDescent="0.3">
      <c r="A246" s="507" t="s">
        <v>1711</v>
      </c>
      <c r="B246" s="508" t="s">
        <v>1604</v>
      </c>
      <c r="C246" s="508" t="s">
        <v>1588</v>
      </c>
      <c r="D246" s="508" t="s">
        <v>1626</v>
      </c>
      <c r="E246" s="508" t="s">
        <v>1628</v>
      </c>
      <c r="F246" s="512">
        <v>2</v>
      </c>
      <c r="G246" s="512">
        <v>766</v>
      </c>
      <c r="H246" s="512"/>
      <c r="I246" s="512">
        <v>383</v>
      </c>
      <c r="J246" s="512"/>
      <c r="K246" s="512"/>
      <c r="L246" s="512"/>
      <c r="M246" s="512"/>
      <c r="N246" s="512"/>
      <c r="O246" s="512"/>
      <c r="P246" s="534"/>
      <c r="Q246" s="513"/>
    </row>
    <row r="247" spans="1:17" ht="14.4" customHeight="1" x14ac:dyDescent="0.3">
      <c r="A247" s="507" t="s">
        <v>1711</v>
      </c>
      <c r="B247" s="508" t="s">
        <v>1604</v>
      </c>
      <c r="C247" s="508" t="s">
        <v>1588</v>
      </c>
      <c r="D247" s="508" t="s">
        <v>1629</v>
      </c>
      <c r="E247" s="508" t="s">
        <v>1630</v>
      </c>
      <c r="F247" s="512">
        <v>368</v>
      </c>
      <c r="G247" s="512">
        <v>5888</v>
      </c>
      <c r="H247" s="512">
        <v>1.0068399452804377</v>
      </c>
      <c r="I247" s="512">
        <v>16</v>
      </c>
      <c r="J247" s="512">
        <v>344</v>
      </c>
      <c r="K247" s="512">
        <v>5848</v>
      </c>
      <c r="L247" s="512">
        <v>1</v>
      </c>
      <c r="M247" s="512">
        <v>17</v>
      </c>
      <c r="N247" s="512">
        <v>364</v>
      </c>
      <c r="O247" s="512">
        <v>6188</v>
      </c>
      <c r="P247" s="534">
        <v>1.058139534883721</v>
      </c>
      <c r="Q247" s="513">
        <v>17</v>
      </c>
    </row>
    <row r="248" spans="1:17" ht="14.4" customHeight="1" x14ac:dyDescent="0.3">
      <c r="A248" s="507" t="s">
        <v>1711</v>
      </c>
      <c r="B248" s="508" t="s">
        <v>1604</v>
      </c>
      <c r="C248" s="508" t="s">
        <v>1588</v>
      </c>
      <c r="D248" s="508" t="s">
        <v>1631</v>
      </c>
      <c r="E248" s="508" t="s">
        <v>1632</v>
      </c>
      <c r="F248" s="512">
        <v>82</v>
      </c>
      <c r="G248" s="512">
        <v>21812</v>
      </c>
      <c r="H248" s="512">
        <v>1.5666163901458019</v>
      </c>
      <c r="I248" s="512">
        <v>266</v>
      </c>
      <c r="J248" s="512">
        <v>51</v>
      </c>
      <c r="K248" s="512">
        <v>13923</v>
      </c>
      <c r="L248" s="512">
        <v>1</v>
      </c>
      <c r="M248" s="512">
        <v>273</v>
      </c>
      <c r="N248" s="512">
        <v>31</v>
      </c>
      <c r="O248" s="512">
        <v>8494</v>
      </c>
      <c r="P248" s="534">
        <v>0.61006966889319836</v>
      </c>
      <c r="Q248" s="513">
        <v>274</v>
      </c>
    </row>
    <row r="249" spans="1:17" ht="14.4" customHeight="1" x14ac:dyDescent="0.3">
      <c r="A249" s="507" t="s">
        <v>1711</v>
      </c>
      <c r="B249" s="508" t="s">
        <v>1604</v>
      </c>
      <c r="C249" s="508" t="s">
        <v>1588</v>
      </c>
      <c r="D249" s="508" t="s">
        <v>1633</v>
      </c>
      <c r="E249" s="508" t="s">
        <v>1634</v>
      </c>
      <c r="F249" s="512">
        <v>111</v>
      </c>
      <c r="G249" s="512">
        <v>15651</v>
      </c>
      <c r="H249" s="512">
        <v>1.5308098591549295</v>
      </c>
      <c r="I249" s="512">
        <v>141</v>
      </c>
      <c r="J249" s="512">
        <v>72</v>
      </c>
      <c r="K249" s="512">
        <v>10224</v>
      </c>
      <c r="L249" s="512">
        <v>1</v>
      </c>
      <c r="M249" s="512">
        <v>142</v>
      </c>
      <c r="N249" s="512">
        <v>80</v>
      </c>
      <c r="O249" s="512">
        <v>11360</v>
      </c>
      <c r="P249" s="534">
        <v>1.1111111111111112</v>
      </c>
      <c r="Q249" s="513">
        <v>142</v>
      </c>
    </row>
    <row r="250" spans="1:17" ht="14.4" customHeight="1" x14ac:dyDescent="0.3">
      <c r="A250" s="507" t="s">
        <v>1711</v>
      </c>
      <c r="B250" s="508" t="s">
        <v>1604</v>
      </c>
      <c r="C250" s="508" t="s">
        <v>1588</v>
      </c>
      <c r="D250" s="508" t="s">
        <v>1635</v>
      </c>
      <c r="E250" s="508" t="s">
        <v>1634</v>
      </c>
      <c r="F250" s="512">
        <v>154</v>
      </c>
      <c r="G250" s="512">
        <v>12012</v>
      </c>
      <c r="H250" s="512">
        <v>1.0266666666666666</v>
      </c>
      <c r="I250" s="512">
        <v>78</v>
      </c>
      <c r="J250" s="512">
        <v>150</v>
      </c>
      <c r="K250" s="512">
        <v>11700</v>
      </c>
      <c r="L250" s="512">
        <v>1</v>
      </c>
      <c r="M250" s="512">
        <v>78</v>
      </c>
      <c r="N250" s="512">
        <v>153</v>
      </c>
      <c r="O250" s="512">
        <v>11934</v>
      </c>
      <c r="P250" s="534">
        <v>1.02</v>
      </c>
      <c r="Q250" s="513">
        <v>78</v>
      </c>
    </row>
    <row r="251" spans="1:17" ht="14.4" customHeight="1" x14ac:dyDescent="0.3">
      <c r="A251" s="507" t="s">
        <v>1711</v>
      </c>
      <c r="B251" s="508" t="s">
        <v>1604</v>
      </c>
      <c r="C251" s="508" t="s">
        <v>1588</v>
      </c>
      <c r="D251" s="508" t="s">
        <v>1636</v>
      </c>
      <c r="E251" s="508" t="s">
        <v>1637</v>
      </c>
      <c r="F251" s="512">
        <v>110</v>
      </c>
      <c r="G251" s="512">
        <v>33770</v>
      </c>
      <c r="H251" s="512">
        <v>1.4984913028044018</v>
      </c>
      <c r="I251" s="512">
        <v>307</v>
      </c>
      <c r="J251" s="512">
        <v>72</v>
      </c>
      <c r="K251" s="512">
        <v>22536</v>
      </c>
      <c r="L251" s="512">
        <v>1</v>
      </c>
      <c r="M251" s="512">
        <v>313</v>
      </c>
      <c r="N251" s="512">
        <v>81</v>
      </c>
      <c r="O251" s="512">
        <v>25434</v>
      </c>
      <c r="P251" s="534">
        <v>1.1285942492012779</v>
      </c>
      <c r="Q251" s="513">
        <v>314</v>
      </c>
    </row>
    <row r="252" spans="1:17" ht="14.4" customHeight="1" x14ac:dyDescent="0.3">
      <c r="A252" s="507" t="s">
        <v>1711</v>
      </c>
      <c r="B252" s="508" t="s">
        <v>1604</v>
      </c>
      <c r="C252" s="508" t="s">
        <v>1588</v>
      </c>
      <c r="D252" s="508" t="s">
        <v>1638</v>
      </c>
      <c r="E252" s="508" t="s">
        <v>1639</v>
      </c>
      <c r="F252" s="512"/>
      <c r="G252" s="512"/>
      <c r="H252" s="512"/>
      <c r="I252" s="512"/>
      <c r="J252" s="512">
        <v>1</v>
      </c>
      <c r="K252" s="512">
        <v>488</v>
      </c>
      <c r="L252" s="512">
        <v>1</v>
      </c>
      <c r="M252" s="512">
        <v>488</v>
      </c>
      <c r="N252" s="512"/>
      <c r="O252" s="512"/>
      <c r="P252" s="534"/>
      <c r="Q252" s="513"/>
    </row>
    <row r="253" spans="1:17" ht="14.4" customHeight="1" x14ac:dyDescent="0.3">
      <c r="A253" s="507" t="s">
        <v>1711</v>
      </c>
      <c r="B253" s="508" t="s">
        <v>1604</v>
      </c>
      <c r="C253" s="508" t="s">
        <v>1588</v>
      </c>
      <c r="D253" s="508" t="s">
        <v>1638</v>
      </c>
      <c r="E253" s="508" t="s">
        <v>1640</v>
      </c>
      <c r="F253" s="512">
        <v>2</v>
      </c>
      <c r="G253" s="512">
        <v>974</v>
      </c>
      <c r="H253" s="512"/>
      <c r="I253" s="512">
        <v>487</v>
      </c>
      <c r="J253" s="512"/>
      <c r="K253" s="512"/>
      <c r="L253" s="512"/>
      <c r="M253" s="512"/>
      <c r="N253" s="512"/>
      <c r="O253" s="512"/>
      <c r="P253" s="534"/>
      <c r="Q253" s="513"/>
    </row>
    <row r="254" spans="1:17" ht="14.4" customHeight="1" x14ac:dyDescent="0.3">
      <c r="A254" s="507" t="s">
        <v>1711</v>
      </c>
      <c r="B254" s="508" t="s">
        <v>1604</v>
      </c>
      <c r="C254" s="508" t="s">
        <v>1588</v>
      </c>
      <c r="D254" s="508" t="s">
        <v>1641</v>
      </c>
      <c r="E254" s="508" t="s">
        <v>1642</v>
      </c>
      <c r="F254" s="512">
        <v>106</v>
      </c>
      <c r="G254" s="512">
        <v>17066</v>
      </c>
      <c r="H254" s="512">
        <v>0.7532329964249459</v>
      </c>
      <c r="I254" s="512">
        <v>161</v>
      </c>
      <c r="J254" s="512">
        <v>139</v>
      </c>
      <c r="K254" s="512">
        <v>22657</v>
      </c>
      <c r="L254" s="512">
        <v>1</v>
      </c>
      <c r="M254" s="512">
        <v>163</v>
      </c>
      <c r="N254" s="512">
        <v>251</v>
      </c>
      <c r="O254" s="512">
        <v>40913</v>
      </c>
      <c r="P254" s="534">
        <v>1.8057553956834533</v>
      </c>
      <c r="Q254" s="513">
        <v>163</v>
      </c>
    </row>
    <row r="255" spans="1:17" ht="14.4" customHeight="1" x14ac:dyDescent="0.3">
      <c r="A255" s="507" t="s">
        <v>1711</v>
      </c>
      <c r="B255" s="508" t="s">
        <v>1604</v>
      </c>
      <c r="C255" s="508" t="s">
        <v>1588</v>
      </c>
      <c r="D255" s="508" t="s">
        <v>1646</v>
      </c>
      <c r="E255" s="508" t="s">
        <v>1609</v>
      </c>
      <c r="F255" s="512">
        <v>228</v>
      </c>
      <c r="G255" s="512">
        <v>16188</v>
      </c>
      <c r="H255" s="512">
        <v>1.2023172905525847</v>
      </c>
      <c r="I255" s="512">
        <v>71</v>
      </c>
      <c r="J255" s="512">
        <v>187</v>
      </c>
      <c r="K255" s="512">
        <v>13464</v>
      </c>
      <c r="L255" s="512">
        <v>1</v>
      </c>
      <c r="M255" s="512">
        <v>72</v>
      </c>
      <c r="N255" s="512">
        <v>229</v>
      </c>
      <c r="O255" s="512">
        <v>16488</v>
      </c>
      <c r="P255" s="534">
        <v>1.2245989304812834</v>
      </c>
      <c r="Q255" s="513">
        <v>72</v>
      </c>
    </row>
    <row r="256" spans="1:17" ht="14.4" customHeight="1" x14ac:dyDescent="0.3">
      <c r="A256" s="507" t="s">
        <v>1711</v>
      </c>
      <c r="B256" s="508" t="s">
        <v>1604</v>
      </c>
      <c r="C256" s="508" t="s">
        <v>1588</v>
      </c>
      <c r="D256" s="508" t="s">
        <v>1652</v>
      </c>
      <c r="E256" s="508" t="s">
        <v>1653</v>
      </c>
      <c r="F256" s="512">
        <v>13</v>
      </c>
      <c r="G256" s="512">
        <v>2860</v>
      </c>
      <c r="H256" s="512">
        <v>1.3876758854924793</v>
      </c>
      <c r="I256" s="512">
        <v>220</v>
      </c>
      <c r="J256" s="512">
        <v>9</v>
      </c>
      <c r="K256" s="512">
        <v>2061</v>
      </c>
      <c r="L256" s="512">
        <v>1</v>
      </c>
      <c r="M256" s="512">
        <v>229</v>
      </c>
      <c r="N256" s="512">
        <v>2</v>
      </c>
      <c r="O256" s="512">
        <v>460</v>
      </c>
      <c r="P256" s="534">
        <v>0.22319262493934983</v>
      </c>
      <c r="Q256" s="513">
        <v>230</v>
      </c>
    </row>
    <row r="257" spans="1:17" ht="14.4" customHeight="1" x14ac:dyDescent="0.3">
      <c r="A257" s="507" t="s">
        <v>1711</v>
      </c>
      <c r="B257" s="508" t="s">
        <v>1604</v>
      </c>
      <c r="C257" s="508" t="s">
        <v>1588</v>
      </c>
      <c r="D257" s="508" t="s">
        <v>1654</v>
      </c>
      <c r="E257" s="508" t="s">
        <v>1655</v>
      </c>
      <c r="F257" s="512">
        <v>8</v>
      </c>
      <c r="G257" s="512">
        <v>9560</v>
      </c>
      <c r="H257" s="512">
        <v>1.9735755573905862</v>
      </c>
      <c r="I257" s="512">
        <v>1195</v>
      </c>
      <c r="J257" s="512">
        <v>4</v>
      </c>
      <c r="K257" s="512">
        <v>4844</v>
      </c>
      <c r="L257" s="512">
        <v>1</v>
      </c>
      <c r="M257" s="512">
        <v>1211</v>
      </c>
      <c r="N257" s="512">
        <v>25</v>
      </c>
      <c r="O257" s="512">
        <v>30275</v>
      </c>
      <c r="P257" s="534">
        <v>6.25</v>
      </c>
      <c r="Q257" s="513">
        <v>1211</v>
      </c>
    </row>
    <row r="258" spans="1:17" ht="14.4" customHeight="1" x14ac:dyDescent="0.3">
      <c r="A258" s="507" t="s">
        <v>1711</v>
      </c>
      <c r="B258" s="508" t="s">
        <v>1604</v>
      </c>
      <c r="C258" s="508" t="s">
        <v>1588</v>
      </c>
      <c r="D258" s="508" t="s">
        <v>1656</v>
      </c>
      <c r="E258" s="508" t="s">
        <v>1657</v>
      </c>
      <c r="F258" s="512">
        <v>49</v>
      </c>
      <c r="G258" s="512">
        <v>5390</v>
      </c>
      <c r="H258" s="512">
        <v>1.3906088751289989</v>
      </c>
      <c r="I258" s="512">
        <v>110</v>
      </c>
      <c r="J258" s="512">
        <v>34</v>
      </c>
      <c r="K258" s="512">
        <v>3876</v>
      </c>
      <c r="L258" s="512">
        <v>1</v>
      </c>
      <c r="M258" s="512">
        <v>114</v>
      </c>
      <c r="N258" s="512">
        <v>54</v>
      </c>
      <c r="O258" s="512">
        <v>6156</v>
      </c>
      <c r="P258" s="534">
        <v>1.588235294117647</v>
      </c>
      <c r="Q258" s="513">
        <v>114</v>
      </c>
    </row>
    <row r="259" spans="1:17" ht="14.4" customHeight="1" x14ac:dyDescent="0.3">
      <c r="A259" s="507" t="s">
        <v>1711</v>
      </c>
      <c r="B259" s="508" t="s">
        <v>1604</v>
      </c>
      <c r="C259" s="508" t="s">
        <v>1588</v>
      </c>
      <c r="D259" s="508" t="s">
        <v>1658</v>
      </c>
      <c r="E259" s="508" t="s">
        <v>1659</v>
      </c>
      <c r="F259" s="512">
        <v>2</v>
      </c>
      <c r="G259" s="512">
        <v>646</v>
      </c>
      <c r="H259" s="512">
        <v>1.8670520231213872</v>
      </c>
      <c r="I259" s="512">
        <v>323</v>
      </c>
      <c r="J259" s="512">
        <v>1</v>
      </c>
      <c r="K259" s="512">
        <v>346</v>
      </c>
      <c r="L259" s="512">
        <v>1</v>
      </c>
      <c r="M259" s="512">
        <v>346</v>
      </c>
      <c r="N259" s="512">
        <v>1</v>
      </c>
      <c r="O259" s="512">
        <v>347</v>
      </c>
      <c r="P259" s="534">
        <v>1.0028901734104045</v>
      </c>
      <c r="Q259" s="513">
        <v>347</v>
      </c>
    </row>
    <row r="260" spans="1:17" ht="14.4" customHeight="1" x14ac:dyDescent="0.3">
      <c r="A260" s="507" t="s">
        <v>1711</v>
      </c>
      <c r="B260" s="508" t="s">
        <v>1604</v>
      </c>
      <c r="C260" s="508" t="s">
        <v>1588</v>
      </c>
      <c r="D260" s="508" t="s">
        <v>1662</v>
      </c>
      <c r="E260" s="508" t="s">
        <v>1663</v>
      </c>
      <c r="F260" s="512">
        <v>19</v>
      </c>
      <c r="G260" s="512">
        <v>2774</v>
      </c>
      <c r="H260" s="512">
        <v>1.5411111111111111</v>
      </c>
      <c r="I260" s="512">
        <v>146</v>
      </c>
      <c r="J260" s="512">
        <v>12</v>
      </c>
      <c r="K260" s="512">
        <v>1800</v>
      </c>
      <c r="L260" s="512">
        <v>1</v>
      </c>
      <c r="M260" s="512">
        <v>150</v>
      </c>
      <c r="N260" s="512">
        <v>29</v>
      </c>
      <c r="O260" s="512">
        <v>4350</v>
      </c>
      <c r="P260" s="534">
        <v>2.4166666666666665</v>
      </c>
      <c r="Q260" s="513">
        <v>150</v>
      </c>
    </row>
    <row r="261" spans="1:17" ht="14.4" customHeight="1" x14ac:dyDescent="0.3">
      <c r="A261" s="507" t="s">
        <v>1711</v>
      </c>
      <c r="B261" s="508" t="s">
        <v>1604</v>
      </c>
      <c r="C261" s="508" t="s">
        <v>1588</v>
      </c>
      <c r="D261" s="508" t="s">
        <v>1664</v>
      </c>
      <c r="E261" s="508" t="s">
        <v>1665</v>
      </c>
      <c r="F261" s="512">
        <v>1</v>
      </c>
      <c r="G261" s="512">
        <v>1033</v>
      </c>
      <c r="H261" s="512">
        <v>0.97086466165413532</v>
      </c>
      <c r="I261" s="512">
        <v>1033</v>
      </c>
      <c r="J261" s="512">
        <v>1</v>
      </c>
      <c r="K261" s="512">
        <v>1064</v>
      </c>
      <c r="L261" s="512">
        <v>1</v>
      </c>
      <c r="M261" s="512">
        <v>1064</v>
      </c>
      <c r="N261" s="512">
        <v>2</v>
      </c>
      <c r="O261" s="512">
        <v>2130</v>
      </c>
      <c r="P261" s="534">
        <v>2.0018796992481205</v>
      </c>
      <c r="Q261" s="513">
        <v>1065</v>
      </c>
    </row>
    <row r="262" spans="1:17" ht="14.4" customHeight="1" x14ac:dyDescent="0.3">
      <c r="A262" s="507" t="s">
        <v>1711</v>
      </c>
      <c r="B262" s="508" t="s">
        <v>1604</v>
      </c>
      <c r="C262" s="508" t="s">
        <v>1588</v>
      </c>
      <c r="D262" s="508" t="s">
        <v>1666</v>
      </c>
      <c r="E262" s="508" t="s">
        <v>1667</v>
      </c>
      <c r="F262" s="512">
        <v>1</v>
      </c>
      <c r="G262" s="512">
        <v>294</v>
      </c>
      <c r="H262" s="512"/>
      <c r="I262" s="512">
        <v>294</v>
      </c>
      <c r="J262" s="512"/>
      <c r="K262" s="512"/>
      <c r="L262" s="512"/>
      <c r="M262" s="512"/>
      <c r="N262" s="512">
        <v>1</v>
      </c>
      <c r="O262" s="512">
        <v>302</v>
      </c>
      <c r="P262" s="534"/>
      <c r="Q262" s="513">
        <v>302</v>
      </c>
    </row>
    <row r="263" spans="1:17" ht="14.4" customHeight="1" x14ac:dyDescent="0.3">
      <c r="A263" s="507" t="s">
        <v>1712</v>
      </c>
      <c r="B263" s="508" t="s">
        <v>1604</v>
      </c>
      <c r="C263" s="508" t="s">
        <v>1588</v>
      </c>
      <c r="D263" s="508" t="s">
        <v>1608</v>
      </c>
      <c r="E263" s="508" t="s">
        <v>1609</v>
      </c>
      <c r="F263" s="512">
        <v>353</v>
      </c>
      <c r="G263" s="512">
        <v>72718</v>
      </c>
      <c r="H263" s="512">
        <v>1.1299510527542538</v>
      </c>
      <c r="I263" s="512">
        <v>206</v>
      </c>
      <c r="J263" s="512">
        <v>305</v>
      </c>
      <c r="K263" s="512">
        <v>64355</v>
      </c>
      <c r="L263" s="512">
        <v>1</v>
      </c>
      <c r="M263" s="512">
        <v>211</v>
      </c>
      <c r="N263" s="512">
        <v>325</v>
      </c>
      <c r="O263" s="512">
        <v>68575</v>
      </c>
      <c r="P263" s="534">
        <v>1.0655737704918034</v>
      </c>
      <c r="Q263" s="513">
        <v>211</v>
      </c>
    </row>
    <row r="264" spans="1:17" ht="14.4" customHeight="1" x14ac:dyDescent="0.3">
      <c r="A264" s="507" t="s">
        <v>1712</v>
      </c>
      <c r="B264" s="508" t="s">
        <v>1604</v>
      </c>
      <c r="C264" s="508" t="s">
        <v>1588</v>
      </c>
      <c r="D264" s="508" t="s">
        <v>1610</v>
      </c>
      <c r="E264" s="508" t="s">
        <v>1609</v>
      </c>
      <c r="F264" s="512">
        <v>3</v>
      </c>
      <c r="G264" s="512">
        <v>255</v>
      </c>
      <c r="H264" s="512"/>
      <c r="I264" s="512">
        <v>85</v>
      </c>
      <c r="J264" s="512"/>
      <c r="K264" s="512"/>
      <c r="L264" s="512"/>
      <c r="M264" s="512"/>
      <c r="N264" s="512">
        <v>3</v>
      </c>
      <c r="O264" s="512">
        <v>261</v>
      </c>
      <c r="P264" s="534"/>
      <c r="Q264" s="513">
        <v>87</v>
      </c>
    </row>
    <row r="265" spans="1:17" ht="14.4" customHeight="1" x14ac:dyDescent="0.3">
      <c r="A265" s="507" t="s">
        <v>1712</v>
      </c>
      <c r="B265" s="508" t="s">
        <v>1604</v>
      </c>
      <c r="C265" s="508" t="s">
        <v>1588</v>
      </c>
      <c r="D265" s="508" t="s">
        <v>1611</v>
      </c>
      <c r="E265" s="508" t="s">
        <v>1612</v>
      </c>
      <c r="F265" s="512">
        <v>1282</v>
      </c>
      <c r="G265" s="512">
        <v>378190</v>
      </c>
      <c r="H265" s="512">
        <v>1.625414207922707</v>
      </c>
      <c r="I265" s="512">
        <v>295</v>
      </c>
      <c r="J265" s="512">
        <v>773</v>
      </c>
      <c r="K265" s="512">
        <v>232673</v>
      </c>
      <c r="L265" s="512">
        <v>1</v>
      </c>
      <c r="M265" s="512">
        <v>301</v>
      </c>
      <c r="N265" s="512">
        <v>1039</v>
      </c>
      <c r="O265" s="512">
        <v>312739</v>
      </c>
      <c r="P265" s="534">
        <v>1.3441138421733505</v>
      </c>
      <c r="Q265" s="513">
        <v>301</v>
      </c>
    </row>
    <row r="266" spans="1:17" ht="14.4" customHeight="1" x14ac:dyDescent="0.3">
      <c r="A266" s="507" t="s">
        <v>1712</v>
      </c>
      <c r="B266" s="508" t="s">
        <v>1604</v>
      </c>
      <c r="C266" s="508" t="s">
        <v>1588</v>
      </c>
      <c r="D266" s="508" t="s">
        <v>1613</v>
      </c>
      <c r="E266" s="508" t="s">
        <v>1614</v>
      </c>
      <c r="F266" s="512">
        <v>17</v>
      </c>
      <c r="G266" s="512">
        <v>1615</v>
      </c>
      <c r="H266" s="512">
        <v>5.4377104377104377</v>
      </c>
      <c r="I266" s="512">
        <v>95</v>
      </c>
      <c r="J266" s="512">
        <v>3</v>
      </c>
      <c r="K266" s="512">
        <v>297</v>
      </c>
      <c r="L266" s="512">
        <v>1</v>
      </c>
      <c r="M266" s="512">
        <v>99</v>
      </c>
      <c r="N266" s="512">
        <v>12</v>
      </c>
      <c r="O266" s="512">
        <v>1188</v>
      </c>
      <c r="P266" s="534">
        <v>4</v>
      </c>
      <c r="Q266" s="513">
        <v>99</v>
      </c>
    </row>
    <row r="267" spans="1:17" ht="14.4" customHeight="1" x14ac:dyDescent="0.3">
      <c r="A267" s="507" t="s">
        <v>1712</v>
      </c>
      <c r="B267" s="508" t="s">
        <v>1604</v>
      </c>
      <c r="C267" s="508" t="s">
        <v>1588</v>
      </c>
      <c r="D267" s="508" t="s">
        <v>1615</v>
      </c>
      <c r="E267" s="508" t="s">
        <v>1616</v>
      </c>
      <c r="F267" s="512">
        <v>1</v>
      </c>
      <c r="G267" s="512">
        <v>224</v>
      </c>
      <c r="H267" s="512">
        <v>0.96969696969696972</v>
      </c>
      <c r="I267" s="512">
        <v>224</v>
      </c>
      <c r="J267" s="512">
        <v>1</v>
      </c>
      <c r="K267" s="512">
        <v>231</v>
      </c>
      <c r="L267" s="512">
        <v>1</v>
      </c>
      <c r="M267" s="512">
        <v>231</v>
      </c>
      <c r="N267" s="512"/>
      <c r="O267" s="512"/>
      <c r="P267" s="534"/>
      <c r="Q267" s="513"/>
    </row>
    <row r="268" spans="1:17" ht="14.4" customHeight="1" x14ac:dyDescent="0.3">
      <c r="A268" s="507" t="s">
        <v>1712</v>
      </c>
      <c r="B268" s="508" t="s">
        <v>1604</v>
      </c>
      <c r="C268" s="508" t="s">
        <v>1588</v>
      </c>
      <c r="D268" s="508" t="s">
        <v>1617</v>
      </c>
      <c r="E268" s="508" t="s">
        <v>1618</v>
      </c>
      <c r="F268" s="512">
        <v>843</v>
      </c>
      <c r="G268" s="512">
        <v>113805</v>
      </c>
      <c r="H268" s="512">
        <v>0.95263008102859437</v>
      </c>
      <c r="I268" s="512">
        <v>135</v>
      </c>
      <c r="J268" s="512">
        <v>872</v>
      </c>
      <c r="K268" s="512">
        <v>119464</v>
      </c>
      <c r="L268" s="512">
        <v>1</v>
      </c>
      <c r="M268" s="512">
        <v>137</v>
      </c>
      <c r="N268" s="512">
        <v>868</v>
      </c>
      <c r="O268" s="512">
        <v>118916</v>
      </c>
      <c r="P268" s="534">
        <v>0.99541284403669728</v>
      </c>
      <c r="Q268" s="513">
        <v>137</v>
      </c>
    </row>
    <row r="269" spans="1:17" ht="14.4" customHeight="1" x14ac:dyDescent="0.3">
      <c r="A269" s="507" t="s">
        <v>1712</v>
      </c>
      <c r="B269" s="508" t="s">
        <v>1604</v>
      </c>
      <c r="C269" s="508" t="s">
        <v>1588</v>
      </c>
      <c r="D269" s="508" t="s">
        <v>1619</v>
      </c>
      <c r="E269" s="508" t="s">
        <v>1618</v>
      </c>
      <c r="F269" s="512">
        <v>1</v>
      </c>
      <c r="G269" s="512">
        <v>178</v>
      </c>
      <c r="H269" s="512"/>
      <c r="I269" s="512">
        <v>178</v>
      </c>
      <c r="J269" s="512"/>
      <c r="K269" s="512"/>
      <c r="L269" s="512"/>
      <c r="M269" s="512"/>
      <c r="N269" s="512">
        <v>1</v>
      </c>
      <c r="O269" s="512">
        <v>183</v>
      </c>
      <c r="P269" s="534"/>
      <c r="Q269" s="513">
        <v>183</v>
      </c>
    </row>
    <row r="270" spans="1:17" ht="14.4" customHeight="1" x14ac:dyDescent="0.3">
      <c r="A270" s="507" t="s">
        <v>1712</v>
      </c>
      <c r="B270" s="508" t="s">
        <v>1604</v>
      </c>
      <c r="C270" s="508" t="s">
        <v>1588</v>
      </c>
      <c r="D270" s="508" t="s">
        <v>1620</v>
      </c>
      <c r="E270" s="508" t="s">
        <v>1621</v>
      </c>
      <c r="F270" s="512">
        <v>6</v>
      </c>
      <c r="G270" s="512">
        <v>3720</v>
      </c>
      <c r="H270" s="512">
        <v>2.9107981220657275</v>
      </c>
      <c r="I270" s="512">
        <v>620</v>
      </c>
      <c r="J270" s="512">
        <v>2</v>
      </c>
      <c r="K270" s="512">
        <v>1278</v>
      </c>
      <c r="L270" s="512">
        <v>1</v>
      </c>
      <c r="M270" s="512">
        <v>639</v>
      </c>
      <c r="N270" s="512">
        <v>4</v>
      </c>
      <c r="O270" s="512">
        <v>2556</v>
      </c>
      <c r="P270" s="534">
        <v>2</v>
      </c>
      <c r="Q270" s="513">
        <v>639</v>
      </c>
    </row>
    <row r="271" spans="1:17" ht="14.4" customHeight="1" x14ac:dyDescent="0.3">
      <c r="A271" s="507" t="s">
        <v>1712</v>
      </c>
      <c r="B271" s="508" t="s">
        <v>1604</v>
      </c>
      <c r="C271" s="508" t="s">
        <v>1588</v>
      </c>
      <c r="D271" s="508" t="s">
        <v>1624</v>
      </c>
      <c r="E271" s="508" t="s">
        <v>1625</v>
      </c>
      <c r="F271" s="512">
        <v>50</v>
      </c>
      <c r="G271" s="512">
        <v>8050</v>
      </c>
      <c r="H271" s="512">
        <v>1.501025545403692</v>
      </c>
      <c r="I271" s="512">
        <v>161</v>
      </c>
      <c r="J271" s="512">
        <v>31</v>
      </c>
      <c r="K271" s="512">
        <v>5363</v>
      </c>
      <c r="L271" s="512">
        <v>1</v>
      </c>
      <c r="M271" s="512">
        <v>173</v>
      </c>
      <c r="N271" s="512">
        <v>40</v>
      </c>
      <c r="O271" s="512">
        <v>6920</v>
      </c>
      <c r="P271" s="534">
        <v>1.2903225806451613</v>
      </c>
      <c r="Q271" s="513">
        <v>173</v>
      </c>
    </row>
    <row r="272" spans="1:17" ht="14.4" customHeight="1" x14ac:dyDescent="0.3">
      <c r="A272" s="507" t="s">
        <v>1712</v>
      </c>
      <c r="B272" s="508" t="s">
        <v>1604</v>
      </c>
      <c r="C272" s="508" t="s">
        <v>1588</v>
      </c>
      <c r="D272" s="508" t="s">
        <v>1626</v>
      </c>
      <c r="E272" s="508" t="s">
        <v>1627</v>
      </c>
      <c r="F272" s="512">
        <v>46</v>
      </c>
      <c r="G272" s="512">
        <v>17618</v>
      </c>
      <c r="H272" s="512">
        <v>0.61173611111111115</v>
      </c>
      <c r="I272" s="512">
        <v>383</v>
      </c>
      <c r="J272" s="512">
        <v>75</v>
      </c>
      <c r="K272" s="512">
        <v>28800</v>
      </c>
      <c r="L272" s="512">
        <v>1</v>
      </c>
      <c r="M272" s="512">
        <v>384</v>
      </c>
      <c r="N272" s="512">
        <v>47</v>
      </c>
      <c r="O272" s="512">
        <v>16309</v>
      </c>
      <c r="P272" s="534">
        <v>0.56628472222222226</v>
      </c>
      <c r="Q272" s="513">
        <v>347</v>
      </c>
    </row>
    <row r="273" spans="1:17" ht="14.4" customHeight="1" x14ac:dyDescent="0.3">
      <c r="A273" s="507" t="s">
        <v>1712</v>
      </c>
      <c r="B273" s="508" t="s">
        <v>1604</v>
      </c>
      <c r="C273" s="508" t="s">
        <v>1588</v>
      </c>
      <c r="D273" s="508" t="s">
        <v>1626</v>
      </c>
      <c r="E273" s="508" t="s">
        <v>1628</v>
      </c>
      <c r="F273" s="512">
        <v>26</v>
      </c>
      <c r="G273" s="512">
        <v>9958</v>
      </c>
      <c r="H273" s="512">
        <v>0.52923044217687076</v>
      </c>
      <c r="I273" s="512">
        <v>383</v>
      </c>
      <c r="J273" s="512">
        <v>49</v>
      </c>
      <c r="K273" s="512">
        <v>18816</v>
      </c>
      <c r="L273" s="512">
        <v>1</v>
      </c>
      <c r="M273" s="512">
        <v>384</v>
      </c>
      <c r="N273" s="512">
        <v>40</v>
      </c>
      <c r="O273" s="512">
        <v>13880</v>
      </c>
      <c r="P273" s="534">
        <v>0.73767006802721091</v>
      </c>
      <c r="Q273" s="513">
        <v>347</v>
      </c>
    </row>
    <row r="274" spans="1:17" ht="14.4" customHeight="1" x14ac:dyDescent="0.3">
      <c r="A274" s="507" t="s">
        <v>1712</v>
      </c>
      <c r="B274" s="508" t="s">
        <v>1604</v>
      </c>
      <c r="C274" s="508" t="s">
        <v>1588</v>
      </c>
      <c r="D274" s="508" t="s">
        <v>1629</v>
      </c>
      <c r="E274" s="508" t="s">
        <v>1630</v>
      </c>
      <c r="F274" s="512">
        <v>1052</v>
      </c>
      <c r="G274" s="512">
        <v>16832</v>
      </c>
      <c r="H274" s="512">
        <v>0.9125508267823258</v>
      </c>
      <c r="I274" s="512">
        <v>16</v>
      </c>
      <c r="J274" s="512">
        <v>1085</v>
      </c>
      <c r="K274" s="512">
        <v>18445</v>
      </c>
      <c r="L274" s="512">
        <v>1</v>
      </c>
      <c r="M274" s="512">
        <v>17</v>
      </c>
      <c r="N274" s="512">
        <v>1085</v>
      </c>
      <c r="O274" s="512">
        <v>18445</v>
      </c>
      <c r="P274" s="534">
        <v>1</v>
      </c>
      <c r="Q274" s="513">
        <v>17</v>
      </c>
    </row>
    <row r="275" spans="1:17" ht="14.4" customHeight="1" x14ac:dyDescent="0.3">
      <c r="A275" s="507" t="s">
        <v>1712</v>
      </c>
      <c r="B275" s="508" t="s">
        <v>1604</v>
      </c>
      <c r="C275" s="508" t="s">
        <v>1588</v>
      </c>
      <c r="D275" s="508" t="s">
        <v>1631</v>
      </c>
      <c r="E275" s="508" t="s">
        <v>1632</v>
      </c>
      <c r="F275" s="512">
        <v>70</v>
      </c>
      <c r="G275" s="512">
        <v>18620</v>
      </c>
      <c r="H275" s="512">
        <v>1.1181168558217738</v>
      </c>
      <c r="I275" s="512">
        <v>266</v>
      </c>
      <c r="J275" s="512">
        <v>61</v>
      </c>
      <c r="K275" s="512">
        <v>16653</v>
      </c>
      <c r="L275" s="512">
        <v>1</v>
      </c>
      <c r="M275" s="512">
        <v>273</v>
      </c>
      <c r="N275" s="512">
        <v>39</v>
      </c>
      <c r="O275" s="512">
        <v>10686</v>
      </c>
      <c r="P275" s="534">
        <v>0.64168618266978927</v>
      </c>
      <c r="Q275" s="513">
        <v>274</v>
      </c>
    </row>
    <row r="276" spans="1:17" ht="14.4" customHeight="1" x14ac:dyDescent="0.3">
      <c r="A276" s="507" t="s">
        <v>1712</v>
      </c>
      <c r="B276" s="508" t="s">
        <v>1604</v>
      </c>
      <c r="C276" s="508" t="s">
        <v>1588</v>
      </c>
      <c r="D276" s="508" t="s">
        <v>1633</v>
      </c>
      <c r="E276" s="508" t="s">
        <v>1634</v>
      </c>
      <c r="F276" s="512">
        <v>89</v>
      </c>
      <c r="G276" s="512">
        <v>12549</v>
      </c>
      <c r="H276" s="512">
        <v>1.004241357234315</v>
      </c>
      <c r="I276" s="512">
        <v>141</v>
      </c>
      <c r="J276" s="512">
        <v>88</v>
      </c>
      <c r="K276" s="512">
        <v>12496</v>
      </c>
      <c r="L276" s="512">
        <v>1</v>
      </c>
      <c r="M276" s="512">
        <v>142</v>
      </c>
      <c r="N276" s="512">
        <v>96</v>
      </c>
      <c r="O276" s="512">
        <v>13632</v>
      </c>
      <c r="P276" s="534">
        <v>1.0909090909090908</v>
      </c>
      <c r="Q276" s="513">
        <v>142</v>
      </c>
    </row>
    <row r="277" spans="1:17" ht="14.4" customHeight="1" x14ac:dyDescent="0.3">
      <c r="A277" s="507" t="s">
        <v>1712</v>
      </c>
      <c r="B277" s="508" t="s">
        <v>1604</v>
      </c>
      <c r="C277" s="508" t="s">
        <v>1588</v>
      </c>
      <c r="D277" s="508" t="s">
        <v>1635</v>
      </c>
      <c r="E277" s="508" t="s">
        <v>1634</v>
      </c>
      <c r="F277" s="512">
        <v>843</v>
      </c>
      <c r="G277" s="512">
        <v>65754</v>
      </c>
      <c r="H277" s="512">
        <v>0.96563573883161513</v>
      </c>
      <c r="I277" s="512">
        <v>78</v>
      </c>
      <c r="J277" s="512">
        <v>873</v>
      </c>
      <c r="K277" s="512">
        <v>68094</v>
      </c>
      <c r="L277" s="512">
        <v>1</v>
      </c>
      <c r="M277" s="512">
        <v>78</v>
      </c>
      <c r="N277" s="512">
        <v>868</v>
      </c>
      <c r="O277" s="512">
        <v>67704</v>
      </c>
      <c r="P277" s="534">
        <v>0.99427262313860254</v>
      </c>
      <c r="Q277" s="513">
        <v>78</v>
      </c>
    </row>
    <row r="278" spans="1:17" ht="14.4" customHeight="1" x14ac:dyDescent="0.3">
      <c r="A278" s="507" t="s">
        <v>1712</v>
      </c>
      <c r="B278" s="508" t="s">
        <v>1604</v>
      </c>
      <c r="C278" s="508" t="s">
        <v>1588</v>
      </c>
      <c r="D278" s="508" t="s">
        <v>1636</v>
      </c>
      <c r="E278" s="508" t="s">
        <v>1637</v>
      </c>
      <c r="F278" s="512">
        <v>89</v>
      </c>
      <c r="G278" s="512">
        <v>27323</v>
      </c>
      <c r="H278" s="512">
        <v>0.99197647400522804</v>
      </c>
      <c r="I278" s="512">
        <v>307</v>
      </c>
      <c r="J278" s="512">
        <v>88</v>
      </c>
      <c r="K278" s="512">
        <v>27544</v>
      </c>
      <c r="L278" s="512">
        <v>1</v>
      </c>
      <c r="M278" s="512">
        <v>313</v>
      </c>
      <c r="N278" s="512">
        <v>96</v>
      </c>
      <c r="O278" s="512">
        <v>30144</v>
      </c>
      <c r="P278" s="534">
        <v>1.0943944234679059</v>
      </c>
      <c r="Q278" s="513">
        <v>314</v>
      </c>
    </row>
    <row r="279" spans="1:17" ht="14.4" customHeight="1" x14ac:dyDescent="0.3">
      <c r="A279" s="507" t="s">
        <v>1712</v>
      </c>
      <c r="B279" s="508" t="s">
        <v>1604</v>
      </c>
      <c r="C279" s="508" t="s">
        <v>1588</v>
      </c>
      <c r="D279" s="508" t="s">
        <v>1638</v>
      </c>
      <c r="E279" s="508" t="s">
        <v>1639</v>
      </c>
      <c r="F279" s="512">
        <v>46</v>
      </c>
      <c r="G279" s="512">
        <v>22402</v>
      </c>
      <c r="H279" s="512">
        <v>0.61207650273224046</v>
      </c>
      <c r="I279" s="512">
        <v>487</v>
      </c>
      <c r="J279" s="512">
        <v>75</v>
      </c>
      <c r="K279" s="512">
        <v>36600</v>
      </c>
      <c r="L279" s="512">
        <v>1</v>
      </c>
      <c r="M279" s="512">
        <v>488</v>
      </c>
      <c r="N279" s="512">
        <v>47</v>
      </c>
      <c r="O279" s="512">
        <v>15416</v>
      </c>
      <c r="P279" s="534">
        <v>0.42120218579234975</v>
      </c>
      <c r="Q279" s="513">
        <v>328</v>
      </c>
    </row>
    <row r="280" spans="1:17" ht="14.4" customHeight="1" x14ac:dyDescent="0.3">
      <c r="A280" s="507" t="s">
        <v>1712</v>
      </c>
      <c r="B280" s="508" t="s">
        <v>1604</v>
      </c>
      <c r="C280" s="508" t="s">
        <v>1588</v>
      </c>
      <c r="D280" s="508" t="s">
        <v>1638</v>
      </c>
      <c r="E280" s="508" t="s">
        <v>1640</v>
      </c>
      <c r="F280" s="512">
        <v>26</v>
      </c>
      <c r="G280" s="512">
        <v>12662</v>
      </c>
      <c r="H280" s="512">
        <v>0.52952492472398793</v>
      </c>
      <c r="I280" s="512">
        <v>487</v>
      </c>
      <c r="J280" s="512">
        <v>49</v>
      </c>
      <c r="K280" s="512">
        <v>23912</v>
      </c>
      <c r="L280" s="512">
        <v>1</v>
      </c>
      <c r="M280" s="512">
        <v>488</v>
      </c>
      <c r="N280" s="512">
        <v>40</v>
      </c>
      <c r="O280" s="512">
        <v>13120</v>
      </c>
      <c r="P280" s="534">
        <v>0.5486784877885581</v>
      </c>
      <c r="Q280" s="513">
        <v>328</v>
      </c>
    </row>
    <row r="281" spans="1:17" ht="14.4" customHeight="1" x14ac:dyDescent="0.3">
      <c r="A281" s="507" t="s">
        <v>1712</v>
      </c>
      <c r="B281" s="508" t="s">
        <v>1604</v>
      </c>
      <c r="C281" s="508" t="s">
        <v>1588</v>
      </c>
      <c r="D281" s="508" t="s">
        <v>1641</v>
      </c>
      <c r="E281" s="508" t="s">
        <v>1642</v>
      </c>
      <c r="F281" s="512">
        <v>752</v>
      </c>
      <c r="G281" s="512">
        <v>121072</v>
      </c>
      <c r="H281" s="512">
        <v>0.91700371127773994</v>
      </c>
      <c r="I281" s="512">
        <v>161</v>
      </c>
      <c r="J281" s="512">
        <v>810</v>
      </c>
      <c r="K281" s="512">
        <v>132030</v>
      </c>
      <c r="L281" s="512">
        <v>1</v>
      </c>
      <c r="M281" s="512">
        <v>163</v>
      </c>
      <c r="N281" s="512">
        <v>887</v>
      </c>
      <c r="O281" s="512">
        <v>144581</v>
      </c>
      <c r="P281" s="534">
        <v>1.0950617283950617</v>
      </c>
      <c r="Q281" s="513">
        <v>163</v>
      </c>
    </row>
    <row r="282" spans="1:17" ht="14.4" customHeight="1" x14ac:dyDescent="0.3">
      <c r="A282" s="507" t="s">
        <v>1712</v>
      </c>
      <c r="B282" s="508" t="s">
        <v>1604</v>
      </c>
      <c r="C282" s="508" t="s">
        <v>1588</v>
      </c>
      <c r="D282" s="508" t="s">
        <v>1646</v>
      </c>
      <c r="E282" s="508" t="s">
        <v>1609</v>
      </c>
      <c r="F282" s="512">
        <v>2355</v>
      </c>
      <c r="G282" s="512">
        <v>167205</v>
      </c>
      <c r="H282" s="512">
        <v>0.90927629861654924</v>
      </c>
      <c r="I282" s="512">
        <v>71</v>
      </c>
      <c r="J282" s="512">
        <v>2554</v>
      </c>
      <c r="K282" s="512">
        <v>183888</v>
      </c>
      <c r="L282" s="512">
        <v>1</v>
      </c>
      <c r="M282" s="512">
        <v>72</v>
      </c>
      <c r="N282" s="512">
        <v>2554</v>
      </c>
      <c r="O282" s="512">
        <v>183888</v>
      </c>
      <c r="P282" s="534">
        <v>1</v>
      </c>
      <c r="Q282" s="513">
        <v>72</v>
      </c>
    </row>
    <row r="283" spans="1:17" ht="14.4" customHeight="1" x14ac:dyDescent="0.3">
      <c r="A283" s="507" t="s">
        <v>1712</v>
      </c>
      <c r="B283" s="508" t="s">
        <v>1604</v>
      </c>
      <c r="C283" s="508" t="s">
        <v>1588</v>
      </c>
      <c r="D283" s="508" t="s">
        <v>1652</v>
      </c>
      <c r="E283" s="508" t="s">
        <v>1653</v>
      </c>
      <c r="F283" s="512">
        <v>3</v>
      </c>
      <c r="G283" s="512">
        <v>660</v>
      </c>
      <c r="H283" s="512">
        <v>0.9606986899563319</v>
      </c>
      <c r="I283" s="512">
        <v>220</v>
      </c>
      <c r="J283" s="512">
        <v>3</v>
      </c>
      <c r="K283" s="512">
        <v>687</v>
      </c>
      <c r="L283" s="512">
        <v>1</v>
      </c>
      <c r="M283" s="512">
        <v>229</v>
      </c>
      <c r="N283" s="512">
        <v>1</v>
      </c>
      <c r="O283" s="512">
        <v>230</v>
      </c>
      <c r="P283" s="534">
        <v>0.33478893740902477</v>
      </c>
      <c r="Q283" s="513">
        <v>230</v>
      </c>
    </row>
    <row r="284" spans="1:17" ht="14.4" customHeight="1" x14ac:dyDescent="0.3">
      <c r="A284" s="507" t="s">
        <v>1712</v>
      </c>
      <c r="B284" s="508" t="s">
        <v>1604</v>
      </c>
      <c r="C284" s="508" t="s">
        <v>1588</v>
      </c>
      <c r="D284" s="508" t="s">
        <v>1654</v>
      </c>
      <c r="E284" s="508" t="s">
        <v>1655</v>
      </c>
      <c r="F284" s="512">
        <v>52</v>
      </c>
      <c r="G284" s="512">
        <v>62140</v>
      </c>
      <c r="H284" s="512">
        <v>1.5549383179440983</v>
      </c>
      <c r="I284" s="512">
        <v>1195</v>
      </c>
      <c r="J284" s="512">
        <v>33</v>
      </c>
      <c r="K284" s="512">
        <v>39963</v>
      </c>
      <c r="L284" s="512">
        <v>1</v>
      </c>
      <c r="M284" s="512">
        <v>1211</v>
      </c>
      <c r="N284" s="512">
        <v>51</v>
      </c>
      <c r="O284" s="512">
        <v>61761</v>
      </c>
      <c r="P284" s="534">
        <v>1.5454545454545454</v>
      </c>
      <c r="Q284" s="513">
        <v>1211</v>
      </c>
    </row>
    <row r="285" spans="1:17" ht="14.4" customHeight="1" x14ac:dyDescent="0.3">
      <c r="A285" s="507" t="s">
        <v>1712</v>
      </c>
      <c r="B285" s="508" t="s">
        <v>1604</v>
      </c>
      <c r="C285" s="508" t="s">
        <v>1588</v>
      </c>
      <c r="D285" s="508" t="s">
        <v>1656</v>
      </c>
      <c r="E285" s="508" t="s">
        <v>1657</v>
      </c>
      <c r="F285" s="512">
        <v>46</v>
      </c>
      <c r="G285" s="512">
        <v>5060</v>
      </c>
      <c r="H285" s="512">
        <v>1.6439246263807668</v>
      </c>
      <c r="I285" s="512">
        <v>110</v>
      </c>
      <c r="J285" s="512">
        <v>27</v>
      </c>
      <c r="K285" s="512">
        <v>3078</v>
      </c>
      <c r="L285" s="512">
        <v>1</v>
      </c>
      <c r="M285" s="512">
        <v>114</v>
      </c>
      <c r="N285" s="512">
        <v>36</v>
      </c>
      <c r="O285" s="512">
        <v>4104</v>
      </c>
      <c r="P285" s="534">
        <v>1.3333333333333333</v>
      </c>
      <c r="Q285" s="513">
        <v>114</v>
      </c>
    </row>
    <row r="286" spans="1:17" ht="14.4" customHeight="1" x14ac:dyDescent="0.3">
      <c r="A286" s="507" t="s">
        <v>1712</v>
      </c>
      <c r="B286" s="508" t="s">
        <v>1604</v>
      </c>
      <c r="C286" s="508" t="s">
        <v>1588</v>
      </c>
      <c r="D286" s="508" t="s">
        <v>1658</v>
      </c>
      <c r="E286" s="508" t="s">
        <v>1659</v>
      </c>
      <c r="F286" s="512">
        <v>3</v>
      </c>
      <c r="G286" s="512">
        <v>969</v>
      </c>
      <c r="H286" s="512">
        <v>1.4002890173410405</v>
      </c>
      <c r="I286" s="512">
        <v>323</v>
      </c>
      <c r="J286" s="512">
        <v>2</v>
      </c>
      <c r="K286" s="512">
        <v>692</v>
      </c>
      <c r="L286" s="512">
        <v>1</v>
      </c>
      <c r="M286" s="512">
        <v>346</v>
      </c>
      <c r="N286" s="512"/>
      <c r="O286" s="512"/>
      <c r="P286" s="534"/>
      <c r="Q286" s="513"/>
    </row>
    <row r="287" spans="1:17" ht="14.4" customHeight="1" x14ac:dyDescent="0.3">
      <c r="A287" s="507" t="s">
        <v>1712</v>
      </c>
      <c r="B287" s="508" t="s">
        <v>1604</v>
      </c>
      <c r="C287" s="508" t="s">
        <v>1588</v>
      </c>
      <c r="D287" s="508" t="s">
        <v>1664</v>
      </c>
      <c r="E287" s="508" t="s">
        <v>1665</v>
      </c>
      <c r="F287" s="512">
        <v>1</v>
      </c>
      <c r="G287" s="512">
        <v>1033</v>
      </c>
      <c r="H287" s="512"/>
      <c r="I287" s="512">
        <v>1033</v>
      </c>
      <c r="J287" s="512"/>
      <c r="K287" s="512"/>
      <c r="L287" s="512"/>
      <c r="M287" s="512"/>
      <c r="N287" s="512">
        <v>1</v>
      </c>
      <c r="O287" s="512">
        <v>1065</v>
      </c>
      <c r="P287" s="534"/>
      <c r="Q287" s="513">
        <v>1065</v>
      </c>
    </row>
    <row r="288" spans="1:17" ht="14.4" customHeight="1" x14ac:dyDescent="0.3">
      <c r="A288" s="507" t="s">
        <v>1712</v>
      </c>
      <c r="B288" s="508" t="s">
        <v>1604</v>
      </c>
      <c r="C288" s="508" t="s">
        <v>1588</v>
      </c>
      <c r="D288" s="508" t="s">
        <v>1666</v>
      </c>
      <c r="E288" s="508" t="s">
        <v>1667</v>
      </c>
      <c r="F288" s="512">
        <v>1</v>
      </c>
      <c r="G288" s="512">
        <v>294</v>
      </c>
      <c r="H288" s="512"/>
      <c r="I288" s="512">
        <v>294</v>
      </c>
      <c r="J288" s="512"/>
      <c r="K288" s="512"/>
      <c r="L288" s="512"/>
      <c r="M288" s="512"/>
      <c r="N288" s="512">
        <v>1</v>
      </c>
      <c r="O288" s="512">
        <v>302</v>
      </c>
      <c r="P288" s="534"/>
      <c r="Q288" s="513">
        <v>302</v>
      </c>
    </row>
    <row r="289" spans="1:17" ht="14.4" customHeight="1" x14ac:dyDescent="0.3">
      <c r="A289" s="507" t="s">
        <v>1713</v>
      </c>
      <c r="B289" s="508" t="s">
        <v>1604</v>
      </c>
      <c r="C289" s="508" t="s">
        <v>1588</v>
      </c>
      <c r="D289" s="508" t="s">
        <v>1608</v>
      </c>
      <c r="E289" s="508" t="s">
        <v>1609</v>
      </c>
      <c r="F289" s="512">
        <v>302</v>
      </c>
      <c r="G289" s="512">
        <v>62212</v>
      </c>
      <c r="H289" s="512">
        <v>1.3842422624212891</v>
      </c>
      <c r="I289" s="512">
        <v>206</v>
      </c>
      <c r="J289" s="512">
        <v>213</v>
      </c>
      <c r="K289" s="512">
        <v>44943</v>
      </c>
      <c r="L289" s="512">
        <v>1</v>
      </c>
      <c r="M289" s="512">
        <v>211</v>
      </c>
      <c r="N289" s="512">
        <v>272</v>
      </c>
      <c r="O289" s="512">
        <v>57392</v>
      </c>
      <c r="P289" s="534">
        <v>1.2769953051643192</v>
      </c>
      <c r="Q289" s="513">
        <v>211</v>
      </c>
    </row>
    <row r="290" spans="1:17" ht="14.4" customHeight="1" x14ac:dyDescent="0.3">
      <c r="A290" s="507" t="s">
        <v>1713</v>
      </c>
      <c r="B290" s="508" t="s">
        <v>1604</v>
      </c>
      <c r="C290" s="508" t="s">
        <v>1588</v>
      </c>
      <c r="D290" s="508" t="s">
        <v>1610</v>
      </c>
      <c r="E290" s="508" t="s">
        <v>1609</v>
      </c>
      <c r="F290" s="512">
        <v>1</v>
      </c>
      <c r="G290" s="512">
        <v>85</v>
      </c>
      <c r="H290" s="512">
        <v>0.32567049808429116</v>
      </c>
      <c r="I290" s="512">
        <v>85</v>
      </c>
      <c r="J290" s="512">
        <v>3</v>
      </c>
      <c r="K290" s="512">
        <v>261</v>
      </c>
      <c r="L290" s="512">
        <v>1</v>
      </c>
      <c r="M290" s="512">
        <v>87</v>
      </c>
      <c r="N290" s="512">
        <v>2</v>
      </c>
      <c r="O290" s="512">
        <v>174</v>
      </c>
      <c r="P290" s="534">
        <v>0.66666666666666663</v>
      </c>
      <c r="Q290" s="513">
        <v>87</v>
      </c>
    </row>
    <row r="291" spans="1:17" ht="14.4" customHeight="1" x14ac:dyDescent="0.3">
      <c r="A291" s="507" t="s">
        <v>1713</v>
      </c>
      <c r="B291" s="508" t="s">
        <v>1604</v>
      </c>
      <c r="C291" s="508" t="s">
        <v>1588</v>
      </c>
      <c r="D291" s="508" t="s">
        <v>1611</v>
      </c>
      <c r="E291" s="508" t="s">
        <v>1612</v>
      </c>
      <c r="F291" s="512">
        <v>444</v>
      </c>
      <c r="G291" s="512">
        <v>130980</v>
      </c>
      <c r="H291" s="512">
        <v>1.5005155229694123</v>
      </c>
      <c r="I291" s="512">
        <v>295</v>
      </c>
      <c r="J291" s="512">
        <v>290</v>
      </c>
      <c r="K291" s="512">
        <v>87290</v>
      </c>
      <c r="L291" s="512">
        <v>1</v>
      </c>
      <c r="M291" s="512">
        <v>301</v>
      </c>
      <c r="N291" s="512">
        <v>587</v>
      </c>
      <c r="O291" s="512">
        <v>176687</v>
      </c>
      <c r="P291" s="534">
        <v>2.0241379310344829</v>
      </c>
      <c r="Q291" s="513">
        <v>301</v>
      </c>
    </row>
    <row r="292" spans="1:17" ht="14.4" customHeight="1" x14ac:dyDescent="0.3">
      <c r="A292" s="507" t="s">
        <v>1713</v>
      </c>
      <c r="B292" s="508" t="s">
        <v>1604</v>
      </c>
      <c r="C292" s="508" t="s">
        <v>1588</v>
      </c>
      <c r="D292" s="508" t="s">
        <v>1613</v>
      </c>
      <c r="E292" s="508" t="s">
        <v>1614</v>
      </c>
      <c r="F292" s="512">
        <v>3</v>
      </c>
      <c r="G292" s="512">
        <v>285</v>
      </c>
      <c r="H292" s="512">
        <v>0.31986531986531985</v>
      </c>
      <c r="I292" s="512">
        <v>95</v>
      </c>
      <c r="J292" s="512">
        <v>9</v>
      </c>
      <c r="K292" s="512">
        <v>891</v>
      </c>
      <c r="L292" s="512">
        <v>1</v>
      </c>
      <c r="M292" s="512">
        <v>99</v>
      </c>
      <c r="N292" s="512">
        <v>6</v>
      </c>
      <c r="O292" s="512">
        <v>594</v>
      </c>
      <c r="P292" s="534">
        <v>0.66666666666666663</v>
      </c>
      <c r="Q292" s="513">
        <v>99</v>
      </c>
    </row>
    <row r="293" spans="1:17" ht="14.4" customHeight="1" x14ac:dyDescent="0.3">
      <c r="A293" s="507" t="s">
        <v>1713</v>
      </c>
      <c r="B293" s="508" t="s">
        <v>1604</v>
      </c>
      <c r="C293" s="508" t="s">
        <v>1588</v>
      </c>
      <c r="D293" s="508" t="s">
        <v>1615</v>
      </c>
      <c r="E293" s="508" t="s">
        <v>1616</v>
      </c>
      <c r="F293" s="512">
        <v>1</v>
      </c>
      <c r="G293" s="512">
        <v>224</v>
      </c>
      <c r="H293" s="512"/>
      <c r="I293" s="512">
        <v>224</v>
      </c>
      <c r="J293" s="512"/>
      <c r="K293" s="512"/>
      <c r="L293" s="512"/>
      <c r="M293" s="512"/>
      <c r="N293" s="512"/>
      <c r="O293" s="512"/>
      <c r="P293" s="534"/>
      <c r="Q293" s="513"/>
    </row>
    <row r="294" spans="1:17" ht="14.4" customHeight="1" x14ac:dyDescent="0.3">
      <c r="A294" s="507" t="s">
        <v>1713</v>
      </c>
      <c r="B294" s="508" t="s">
        <v>1604</v>
      </c>
      <c r="C294" s="508" t="s">
        <v>1588</v>
      </c>
      <c r="D294" s="508" t="s">
        <v>1617</v>
      </c>
      <c r="E294" s="508" t="s">
        <v>1618</v>
      </c>
      <c r="F294" s="512">
        <v>627</v>
      </c>
      <c r="G294" s="512">
        <v>84645</v>
      </c>
      <c r="H294" s="512">
        <v>1.7960660329315905</v>
      </c>
      <c r="I294" s="512">
        <v>135</v>
      </c>
      <c r="J294" s="512">
        <v>344</v>
      </c>
      <c r="K294" s="512">
        <v>47128</v>
      </c>
      <c r="L294" s="512">
        <v>1</v>
      </c>
      <c r="M294" s="512">
        <v>137</v>
      </c>
      <c r="N294" s="512">
        <v>675</v>
      </c>
      <c r="O294" s="512">
        <v>92475</v>
      </c>
      <c r="P294" s="534">
        <v>1.9622093023255813</v>
      </c>
      <c r="Q294" s="513">
        <v>137</v>
      </c>
    </row>
    <row r="295" spans="1:17" ht="14.4" customHeight="1" x14ac:dyDescent="0.3">
      <c r="A295" s="507" t="s">
        <v>1713</v>
      </c>
      <c r="B295" s="508" t="s">
        <v>1604</v>
      </c>
      <c r="C295" s="508" t="s">
        <v>1588</v>
      </c>
      <c r="D295" s="508" t="s">
        <v>1619</v>
      </c>
      <c r="E295" s="508" t="s">
        <v>1618</v>
      </c>
      <c r="F295" s="512"/>
      <c r="G295" s="512"/>
      <c r="H295" s="512"/>
      <c r="I295" s="512"/>
      <c r="J295" s="512">
        <v>1</v>
      </c>
      <c r="K295" s="512">
        <v>183</v>
      </c>
      <c r="L295" s="512">
        <v>1</v>
      </c>
      <c r="M295" s="512">
        <v>183</v>
      </c>
      <c r="N295" s="512">
        <v>1</v>
      </c>
      <c r="O295" s="512">
        <v>183</v>
      </c>
      <c r="P295" s="534">
        <v>1</v>
      </c>
      <c r="Q295" s="513">
        <v>183</v>
      </c>
    </row>
    <row r="296" spans="1:17" ht="14.4" customHeight="1" x14ac:dyDescent="0.3">
      <c r="A296" s="507" t="s">
        <v>1713</v>
      </c>
      <c r="B296" s="508" t="s">
        <v>1604</v>
      </c>
      <c r="C296" s="508" t="s">
        <v>1588</v>
      </c>
      <c r="D296" s="508" t="s">
        <v>1620</v>
      </c>
      <c r="E296" s="508" t="s">
        <v>1621</v>
      </c>
      <c r="F296" s="512">
        <v>3</v>
      </c>
      <c r="G296" s="512">
        <v>1860</v>
      </c>
      <c r="H296" s="512">
        <v>1.4553990610328638</v>
      </c>
      <c r="I296" s="512">
        <v>620</v>
      </c>
      <c r="J296" s="512">
        <v>2</v>
      </c>
      <c r="K296" s="512">
        <v>1278</v>
      </c>
      <c r="L296" s="512">
        <v>1</v>
      </c>
      <c r="M296" s="512">
        <v>639</v>
      </c>
      <c r="N296" s="512">
        <v>4</v>
      </c>
      <c r="O296" s="512">
        <v>2556</v>
      </c>
      <c r="P296" s="534">
        <v>2</v>
      </c>
      <c r="Q296" s="513">
        <v>639</v>
      </c>
    </row>
    <row r="297" spans="1:17" ht="14.4" customHeight="1" x14ac:dyDescent="0.3">
      <c r="A297" s="507" t="s">
        <v>1713</v>
      </c>
      <c r="B297" s="508" t="s">
        <v>1604</v>
      </c>
      <c r="C297" s="508" t="s">
        <v>1588</v>
      </c>
      <c r="D297" s="508" t="s">
        <v>1624</v>
      </c>
      <c r="E297" s="508" t="s">
        <v>1625</v>
      </c>
      <c r="F297" s="512">
        <v>18</v>
      </c>
      <c r="G297" s="512">
        <v>2898</v>
      </c>
      <c r="H297" s="512">
        <v>1.2885726989773232</v>
      </c>
      <c r="I297" s="512">
        <v>161</v>
      </c>
      <c r="J297" s="512">
        <v>13</v>
      </c>
      <c r="K297" s="512">
        <v>2249</v>
      </c>
      <c r="L297" s="512">
        <v>1</v>
      </c>
      <c r="M297" s="512">
        <v>173</v>
      </c>
      <c r="N297" s="512">
        <v>28</v>
      </c>
      <c r="O297" s="512">
        <v>4844</v>
      </c>
      <c r="P297" s="534">
        <v>2.1538461538461537</v>
      </c>
      <c r="Q297" s="513">
        <v>173</v>
      </c>
    </row>
    <row r="298" spans="1:17" ht="14.4" customHeight="1" x14ac:dyDescent="0.3">
      <c r="A298" s="507" t="s">
        <v>1713</v>
      </c>
      <c r="B298" s="508" t="s">
        <v>1604</v>
      </c>
      <c r="C298" s="508" t="s">
        <v>1588</v>
      </c>
      <c r="D298" s="508" t="s">
        <v>1626</v>
      </c>
      <c r="E298" s="508" t="s">
        <v>1627</v>
      </c>
      <c r="F298" s="512">
        <v>5</v>
      </c>
      <c r="G298" s="512">
        <v>1915</v>
      </c>
      <c r="H298" s="512">
        <v>4.986979166666667</v>
      </c>
      <c r="I298" s="512">
        <v>383</v>
      </c>
      <c r="J298" s="512">
        <v>1</v>
      </c>
      <c r="K298" s="512">
        <v>384</v>
      </c>
      <c r="L298" s="512">
        <v>1</v>
      </c>
      <c r="M298" s="512">
        <v>384</v>
      </c>
      <c r="N298" s="512">
        <v>4</v>
      </c>
      <c r="O298" s="512">
        <v>1388</v>
      </c>
      <c r="P298" s="534">
        <v>3.6145833333333335</v>
      </c>
      <c r="Q298" s="513">
        <v>347</v>
      </c>
    </row>
    <row r="299" spans="1:17" ht="14.4" customHeight="1" x14ac:dyDescent="0.3">
      <c r="A299" s="507" t="s">
        <v>1713</v>
      </c>
      <c r="B299" s="508" t="s">
        <v>1604</v>
      </c>
      <c r="C299" s="508" t="s">
        <v>1588</v>
      </c>
      <c r="D299" s="508" t="s">
        <v>1626</v>
      </c>
      <c r="E299" s="508" t="s">
        <v>1628</v>
      </c>
      <c r="F299" s="512">
        <v>5</v>
      </c>
      <c r="G299" s="512">
        <v>1915</v>
      </c>
      <c r="H299" s="512">
        <v>4.986979166666667</v>
      </c>
      <c r="I299" s="512">
        <v>383</v>
      </c>
      <c r="J299" s="512">
        <v>1</v>
      </c>
      <c r="K299" s="512">
        <v>384</v>
      </c>
      <c r="L299" s="512">
        <v>1</v>
      </c>
      <c r="M299" s="512">
        <v>384</v>
      </c>
      <c r="N299" s="512">
        <v>6</v>
      </c>
      <c r="O299" s="512">
        <v>2082</v>
      </c>
      <c r="P299" s="534">
        <v>5.421875</v>
      </c>
      <c r="Q299" s="513">
        <v>347</v>
      </c>
    </row>
    <row r="300" spans="1:17" ht="14.4" customHeight="1" x14ac:dyDescent="0.3">
      <c r="A300" s="507" t="s">
        <v>1713</v>
      </c>
      <c r="B300" s="508" t="s">
        <v>1604</v>
      </c>
      <c r="C300" s="508" t="s">
        <v>1588</v>
      </c>
      <c r="D300" s="508" t="s">
        <v>1629</v>
      </c>
      <c r="E300" s="508" t="s">
        <v>1630</v>
      </c>
      <c r="F300" s="512">
        <v>702</v>
      </c>
      <c r="G300" s="512">
        <v>11232</v>
      </c>
      <c r="H300" s="512">
        <v>1.7341361741547012</v>
      </c>
      <c r="I300" s="512">
        <v>16</v>
      </c>
      <c r="J300" s="512">
        <v>381</v>
      </c>
      <c r="K300" s="512">
        <v>6477</v>
      </c>
      <c r="L300" s="512">
        <v>1</v>
      </c>
      <c r="M300" s="512">
        <v>17</v>
      </c>
      <c r="N300" s="512">
        <v>766</v>
      </c>
      <c r="O300" s="512">
        <v>13022</v>
      </c>
      <c r="P300" s="534">
        <v>2.0104986876640418</v>
      </c>
      <c r="Q300" s="513">
        <v>17</v>
      </c>
    </row>
    <row r="301" spans="1:17" ht="14.4" customHeight="1" x14ac:dyDescent="0.3">
      <c r="A301" s="507" t="s">
        <v>1713</v>
      </c>
      <c r="B301" s="508" t="s">
        <v>1604</v>
      </c>
      <c r="C301" s="508" t="s">
        <v>1588</v>
      </c>
      <c r="D301" s="508" t="s">
        <v>1631</v>
      </c>
      <c r="E301" s="508" t="s">
        <v>1632</v>
      </c>
      <c r="F301" s="512">
        <v>41</v>
      </c>
      <c r="G301" s="512">
        <v>10906</v>
      </c>
      <c r="H301" s="512">
        <v>1.2483974358974359</v>
      </c>
      <c r="I301" s="512">
        <v>266</v>
      </c>
      <c r="J301" s="512">
        <v>32</v>
      </c>
      <c r="K301" s="512">
        <v>8736</v>
      </c>
      <c r="L301" s="512">
        <v>1</v>
      </c>
      <c r="M301" s="512">
        <v>273</v>
      </c>
      <c r="N301" s="512">
        <v>32</v>
      </c>
      <c r="O301" s="512">
        <v>8768</v>
      </c>
      <c r="P301" s="534">
        <v>1.0036630036630036</v>
      </c>
      <c r="Q301" s="513">
        <v>274</v>
      </c>
    </row>
    <row r="302" spans="1:17" ht="14.4" customHeight="1" x14ac:dyDescent="0.3">
      <c r="A302" s="507" t="s">
        <v>1713</v>
      </c>
      <c r="B302" s="508" t="s">
        <v>1604</v>
      </c>
      <c r="C302" s="508" t="s">
        <v>1588</v>
      </c>
      <c r="D302" s="508" t="s">
        <v>1633</v>
      </c>
      <c r="E302" s="508" t="s">
        <v>1634</v>
      </c>
      <c r="F302" s="512">
        <v>62</v>
      </c>
      <c r="G302" s="512">
        <v>8742</v>
      </c>
      <c r="H302" s="512">
        <v>0.9471289274106176</v>
      </c>
      <c r="I302" s="512">
        <v>141</v>
      </c>
      <c r="J302" s="512">
        <v>65</v>
      </c>
      <c r="K302" s="512">
        <v>9230</v>
      </c>
      <c r="L302" s="512">
        <v>1</v>
      </c>
      <c r="M302" s="512">
        <v>142</v>
      </c>
      <c r="N302" s="512">
        <v>75</v>
      </c>
      <c r="O302" s="512">
        <v>10650</v>
      </c>
      <c r="P302" s="534">
        <v>1.1538461538461537</v>
      </c>
      <c r="Q302" s="513">
        <v>142</v>
      </c>
    </row>
    <row r="303" spans="1:17" ht="14.4" customHeight="1" x14ac:dyDescent="0.3">
      <c r="A303" s="507" t="s">
        <v>1713</v>
      </c>
      <c r="B303" s="508" t="s">
        <v>1604</v>
      </c>
      <c r="C303" s="508" t="s">
        <v>1588</v>
      </c>
      <c r="D303" s="508" t="s">
        <v>1635</v>
      </c>
      <c r="E303" s="508" t="s">
        <v>1634</v>
      </c>
      <c r="F303" s="512">
        <v>627</v>
      </c>
      <c r="G303" s="512">
        <v>48906</v>
      </c>
      <c r="H303" s="512">
        <v>1.8226744186046511</v>
      </c>
      <c r="I303" s="512">
        <v>78</v>
      </c>
      <c r="J303" s="512">
        <v>344</v>
      </c>
      <c r="K303" s="512">
        <v>26832</v>
      </c>
      <c r="L303" s="512">
        <v>1</v>
      </c>
      <c r="M303" s="512">
        <v>78</v>
      </c>
      <c r="N303" s="512">
        <v>675</v>
      </c>
      <c r="O303" s="512">
        <v>52650</v>
      </c>
      <c r="P303" s="534">
        <v>1.9622093023255813</v>
      </c>
      <c r="Q303" s="513">
        <v>78</v>
      </c>
    </row>
    <row r="304" spans="1:17" ht="14.4" customHeight="1" x14ac:dyDescent="0.3">
      <c r="A304" s="507" t="s">
        <v>1713</v>
      </c>
      <c r="B304" s="508" t="s">
        <v>1604</v>
      </c>
      <c r="C304" s="508" t="s">
        <v>1588</v>
      </c>
      <c r="D304" s="508" t="s">
        <v>1636</v>
      </c>
      <c r="E304" s="508" t="s">
        <v>1637</v>
      </c>
      <c r="F304" s="512">
        <v>62</v>
      </c>
      <c r="G304" s="512">
        <v>19034</v>
      </c>
      <c r="H304" s="512">
        <v>0.93556156303760141</v>
      </c>
      <c r="I304" s="512">
        <v>307</v>
      </c>
      <c r="J304" s="512">
        <v>65</v>
      </c>
      <c r="K304" s="512">
        <v>20345</v>
      </c>
      <c r="L304" s="512">
        <v>1</v>
      </c>
      <c r="M304" s="512">
        <v>313</v>
      </c>
      <c r="N304" s="512">
        <v>75</v>
      </c>
      <c r="O304" s="512">
        <v>23550</v>
      </c>
      <c r="P304" s="534">
        <v>1.157532563283362</v>
      </c>
      <c r="Q304" s="513">
        <v>314</v>
      </c>
    </row>
    <row r="305" spans="1:17" ht="14.4" customHeight="1" x14ac:dyDescent="0.3">
      <c r="A305" s="507" t="s">
        <v>1713</v>
      </c>
      <c r="B305" s="508" t="s">
        <v>1604</v>
      </c>
      <c r="C305" s="508" t="s">
        <v>1588</v>
      </c>
      <c r="D305" s="508" t="s">
        <v>1638</v>
      </c>
      <c r="E305" s="508" t="s">
        <v>1639</v>
      </c>
      <c r="F305" s="512">
        <v>5</v>
      </c>
      <c r="G305" s="512">
        <v>2435</v>
      </c>
      <c r="H305" s="512">
        <v>4.9897540983606561</v>
      </c>
      <c r="I305" s="512">
        <v>487</v>
      </c>
      <c r="J305" s="512">
        <v>1</v>
      </c>
      <c r="K305" s="512">
        <v>488</v>
      </c>
      <c r="L305" s="512">
        <v>1</v>
      </c>
      <c r="M305" s="512">
        <v>488</v>
      </c>
      <c r="N305" s="512">
        <v>4</v>
      </c>
      <c r="O305" s="512">
        <v>1312</v>
      </c>
      <c r="P305" s="534">
        <v>2.6885245901639343</v>
      </c>
      <c r="Q305" s="513">
        <v>328</v>
      </c>
    </row>
    <row r="306" spans="1:17" ht="14.4" customHeight="1" x14ac:dyDescent="0.3">
      <c r="A306" s="507" t="s">
        <v>1713</v>
      </c>
      <c r="B306" s="508" t="s">
        <v>1604</v>
      </c>
      <c r="C306" s="508" t="s">
        <v>1588</v>
      </c>
      <c r="D306" s="508" t="s">
        <v>1638</v>
      </c>
      <c r="E306" s="508" t="s">
        <v>1640</v>
      </c>
      <c r="F306" s="512">
        <v>5</v>
      </c>
      <c r="G306" s="512">
        <v>2435</v>
      </c>
      <c r="H306" s="512">
        <v>4.9897540983606561</v>
      </c>
      <c r="I306" s="512">
        <v>487</v>
      </c>
      <c r="J306" s="512">
        <v>1</v>
      </c>
      <c r="K306" s="512">
        <v>488</v>
      </c>
      <c r="L306" s="512">
        <v>1</v>
      </c>
      <c r="M306" s="512">
        <v>488</v>
      </c>
      <c r="N306" s="512">
        <v>6</v>
      </c>
      <c r="O306" s="512">
        <v>1968</v>
      </c>
      <c r="P306" s="534">
        <v>4.0327868852459012</v>
      </c>
      <c r="Q306" s="513">
        <v>328</v>
      </c>
    </row>
    <row r="307" spans="1:17" ht="14.4" customHeight="1" x14ac:dyDescent="0.3">
      <c r="A307" s="507" t="s">
        <v>1713</v>
      </c>
      <c r="B307" s="508" t="s">
        <v>1604</v>
      </c>
      <c r="C307" s="508" t="s">
        <v>1588</v>
      </c>
      <c r="D307" s="508" t="s">
        <v>1641</v>
      </c>
      <c r="E307" s="508" t="s">
        <v>1642</v>
      </c>
      <c r="F307" s="512">
        <v>565</v>
      </c>
      <c r="G307" s="512">
        <v>90965</v>
      </c>
      <c r="H307" s="512">
        <v>1.7385279896030426</v>
      </c>
      <c r="I307" s="512">
        <v>161</v>
      </c>
      <c r="J307" s="512">
        <v>321</v>
      </c>
      <c r="K307" s="512">
        <v>52323</v>
      </c>
      <c r="L307" s="512">
        <v>1</v>
      </c>
      <c r="M307" s="512">
        <v>163</v>
      </c>
      <c r="N307" s="512">
        <v>683</v>
      </c>
      <c r="O307" s="512">
        <v>111329</v>
      </c>
      <c r="P307" s="534">
        <v>2.1277258566978192</v>
      </c>
      <c r="Q307" s="513">
        <v>163</v>
      </c>
    </row>
    <row r="308" spans="1:17" ht="14.4" customHeight="1" x14ac:dyDescent="0.3">
      <c r="A308" s="507" t="s">
        <v>1713</v>
      </c>
      <c r="B308" s="508" t="s">
        <v>1604</v>
      </c>
      <c r="C308" s="508" t="s">
        <v>1588</v>
      </c>
      <c r="D308" s="508" t="s">
        <v>1646</v>
      </c>
      <c r="E308" s="508" t="s">
        <v>1609</v>
      </c>
      <c r="F308" s="512">
        <v>1360</v>
      </c>
      <c r="G308" s="512">
        <v>96560</v>
      </c>
      <c r="H308" s="512">
        <v>1.8221618357487923</v>
      </c>
      <c r="I308" s="512">
        <v>71</v>
      </c>
      <c r="J308" s="512">
        <v>736</v>
      </c>
      <c r="K308" s="512">
        <v>52992</v>
      </c>
      <c r="L308" s="512">
        <v>1</v>
      </c>
      <c r="M308" s="512">
        <v>72</v>
      </c>
      <c r="N308" s="512">
        <v>1463</v>
      </c>
      <c r="O308" s="512">
        <v>105336</v>
      </c>
      <c r="P308" s="534">
        <v>1.9877717391304348</v>
      </c>
      <c r="Q308" s="513">
        <v>72</v>
      </c>
    </row>
    <row r="309" spans="1:17" ht="14.4" customHeight="1" x14ac:dyDescent="0.3">
      <c r="A309" s="507" t="s">
        <v>1713</v>
      </c>
      <c r="B309" s="508" t="s">
        <v>1604</v>
      </c>
      <c r="C309" s="508" t="s">
        <v>1588</v>
      </c>
      <c r="D309" s="508" t="s">
        <v>1652</v>
      </c>
      <c r="E309" s="508" t="s">
        <v>1653</v>
      </c>
      <c r="F309" s="512"/>
      <c r="G309" s="512"/>
      <c r="H309" s="512"/>
      <c r="I309" s="512"/>
      <c r="J309" s="512">
        <v>3</v>
      </c>
      <c r="K309" s="512">
        <v>687</v>
      </c>
      <c r="L309" s="512">
        <v>1</v>
      </c>
      <c r="M309" s="512">
        <v>229</v>
      </c>
      <c r="N309" s="512"/>
      <c r="O309" s="512"/>
      <c r="P309" s="534"/>
      <c r="Q309" s="513"/>
    </row>
    <row r="310" spans="1:17" ht="14.4" customHeight="1" x14ac:dyDescent="0.3">
      <c r="A310" s="507" t="s">
        <v>1713</v>
      </c>
      <c r="B310" s="508" t="s">
        <v>1604</v>
      </c>
      <c r="C310" s="508" t="s">
        <v>1588</v>
      </c>
      <c r="D310" s="508" t="s">
        <v>1654</v>
      </c>
      <c r="E310" s="508" t="s">
        <v>1655</v>
      </c>
      <c r="F310" s="512">
        <v>21</v>
      </c>
      <c r="G310" s="512">
        <v>25095</v>
      </c>
      <c r="H310" s="512">
        <v>1.726878612716763</v>
      </c>
      <c r="I310" s="512">
        <v>1195</v>
      </c>
      <c r="J310" s="512">
        <v>12</v>
      </c>
      <c r="K310" s="512">
        <v>14532</v>
      </c>
      <c r="L310" s="512">
        <v>1</v>
      </c>
      <c r="M310" s="512">
        <v>1211</v>
      </c>
      <c r="N310" s="512">
        <v>35</v>
      </c>
      <c r="O310" s="512">
        <v>42385</v>
      </c>
      <c r="P310" s="534">
        <v>2.9166666666666665</v>
      </c>
      <c r="Q310" s="513">
        <v>1211</v>
      </c>
    </row>
    <row r="311" spans="1:17" ht="14.4" customHeight="1" x14ac:dyDescent="0.3">
      <c r="A311" s="507" t="s">
        <v>1713</v>
      </c>
      <c r="B311" s="508" t="s">
        <v>1604</v>
      </c>
      <c r="C311" s="508" t="s">
        <v>1588</v>
      </c>
      <c r="D311" s="508" t="s">
        <v>1656</v>
      </c>
      <c r="E311" s="508" t="s">
        <v>1657</v>
      </c>
      <c r="F311" s="512">
        <v>18</v>
      </c>
      <c r="G311" s="512">
        <v>1980</v>
      </c>
      <c r="H311" s="512">
        <v>1.5789473684210527</v>
      </c>
      <c r="I311" s="512">
        <v>110</v>
      </c>
      <c r="J311" s="512">
        <v>11</v>
      </c>
      <c r="K311" s="512">
        <v>1254</v>
      </c>
      <c r="L311" s="512">
        <v>1</v>
      </c>
      <c r="M311" s="512">
        <v>114</v>
      </c>
      <c r="N311" s="512">
        <v>25</v>
      </c>
      <c r="O311" s="512">
        <v>2850</v>
      </c>
      <c r="P311" s="534">
        <v>2.2727272727272729</v>
      </c>
      <c r="Q311" s="513">
        <v>114</v>
      </c>
    </row>
    <row r="312" spans="1:17" ht="14.4" customHeight="1" x14ac:dyDescent="0.3">
      <c r="A312" s="507" t="s">
        <v>1713</v>
      </c>
      <c r="B312" s="508" t="s">
        <v>1604</v>
      </c>
      <c r="C312" s="508" t="s">
        <v>1588</v>
      </c>
      <c r="D312" s="508" t="s">
        <v>1658</v>
      </c>
      <c r="E312" s="508" t="s">
        <v>1659</v>
      </c>
      <c r="F312" s="512">
        <v>2</v>
      </c>
      <c r="G312" s="512">
        <v>646</v>
      </c>
      <c r="H312" s="512">
        <v>1.8670520231213872</v>
      </c>
      <c r="I312" s="512">
        <v>323</v>
      </c>
      <c r="J312" s="512">
        <v>1</v>
      </c>
      <c r="K312" s="512">
        <v>346</v>
      </c>
      <c r="L312" s="512">
        <v>1</v>
      </c>
      <c r="M312" s="512">
        <v>346</v>
      </c>
      <c r="N312" s="512"/>
      <c r="O312" s="512"/>
      <c r="P312" s="534"/>
      <c r="Q312" s="513"/>
    </row>
    <row r="313" spans="1:17" ht="14.4" customHeight="1" x14ac:dyDescent="0.3">
      <c r="A313" s="507" t="s">
        <v>1713</v>
      </c>
      <c r="B313" s="508" t="s">
        <v>1604</v>
      </c>
      <c r="C313" s="508" t="s">
        <v>1588</v>
      </c>
      <c r="D313" s="508" t="s">
        <v>1664</v>
      </c>
      <c r="E313" s="508" t="s">
        <v>1665</v>
      </c>
      <c r="F313" s="512">
        <v>1</v>
      </c>
      <c r="G313" s="512">
        <v>1033</v>
      </c>
      <c r="H313" s="512">
        <v>0.97086466165413532</v>
      </c>
      <c r="I313" s="512">
        <v>1033</v>
      </c>
      <c r="J313" s="512">
        <v>1</v>
      </c>
      <c r="K313" s="512">
        <v>1064</v>
      </c>
      <c r="L313" s="512">
        <v>1</v>
      </c>
      <c r="M313" s="512">
        <v>1064</v>
      </c>
      <c r="N313" s="512">
        <v>1</v>
      </c>
      <c r="O313" s="512">
        <v>1065</v>
      </c>
      <c r="P313" s="534">
        <v>1.0009398496240602</v>
      </c>
      <c r="Q313" s="513">
        <v>1065</v>
      </c>
    </row>
    <row r="314" spans="1:17" ht="14.4" customHeight="1" x14ac:dyDescent="0.3">
      <c r="A314" s="507" t="s">
        <v>1713</v>
      </c>
      <c r="B314" s="508" t="s">
        <v>1604</v>
      </c>
      <c r="C314" s="508" t="s">
        <v>1588</v>
      </c>
      <c r="D314" s="508" t="s">
        <v>1666</v>
      </c>
      <c r="E314" s="508" t="s">
        <v>1667</v>
      </c>
      <c r="F314" s="512">
        <v>1</v>
      </c>
      <c r="G314" s="512">
        <v>294</v>
      </c>
      <c r="H314" s="512">
        <v>0.97674418604651159</v>
      </c>
      <c r="I314" s="512">
        <v>294</v>
      </c>
      <c r="J314" s="512">
        <v>1</v>
      </c>
      <c r="K314" s="512">
        <v>301</v>
      </c>
      <c r="L314" s="512">
        <v>1</v>
      </c>
      <c r="M314" s="512">
        <v>301</v>
      </c>
      <c r="N314" s="512"/>
      <c r="O314" s="512"/>
      <c r="P314" s="534"/>
      <c r="Q314" s="513"/>
    </row>
    <row r="315" spans="1:17" ht="14.4" customHeight="1" x14ac:dyDescent="0.3">
      <c r="A315" s="507" t="s">
        <v>1714</v>
      </c>
      <c r="B315" s="508" t="s">
        <v>1604</v>
      </c>
      <c r="C315" s="508" t="s">
        <v>1588</v>
      </c>
      <c r="D315" s="508" t="s">
        <v>1608</v>
      </c>
      <c r="E315" s="508" t="s">
        <v>1609</v>
      </c>
      <c r="F315" s="512">
        <v>27</v>
      </c>
      <c r="G315" s="512">
        <v>5562</v>
      </c>
      <c r="H315" s="512">
        <v>1.757345971563981</v>
      </c>
      <c r="I315" s="512">
        <v>206</v>
      </c>
      <c r="J315" s="512">
        <v>15</v>
      </c>
      <c r="K315" s="512">
        <v>3165</v>
      </c>
      <c r="L315" s="512">
        <v>1</v>
      </c>
      <c r="M315" s="512">
        <v>211</v>
      </c>
      <c r="N315" s="512">
        <v>14</v>
      </c>
      <c r="O315" s="512">
        <v>2954</v>
      </c>
      <c r="P315" s="534">
        <v>0.93333333333333335</v>
      </c>
      <c r="Q315" s="513">
        <v>211</v>
      </c>
    </row>
    <row r="316" spans="1:17" ht="14.4" customHeight="1" x14ac:dyDescent="0.3">
      <c r="A316" s="507" t="s">
        <v>1714</v>
      </c>
      <c r="B316" s="508" t="s">
        <v>1604</v>
      </c>
      <c r="C316" s="508" t="s">
        <v>1588</v>
      </c>
      <c r="D316" s="508" t="s">
        <v>1611</v>
      </c>
      <c r="E316" s="508" t="s">
        <v>1612</v>
      </c>
      <c r="F316" s="512">
        <v>102</v>
      </c>
      <c r="G316" s="512">
        <v>30090</v>
      </c>
      <c r="H316" s="512">
        <v>1.1624043884725335</v>
      </c>
      <c r="I316" s="512">
        <v>295</v>
      </c>
      <c r="J316" s="512">
        <v>86</v>
      </c>
      <c r="K316" s="512">
        <v>25886</v>
      </c>
      <c r="L316" s="512">
        <v>1</v>
      </c>
      <c r="M316" s="512">
        <v>301</v>
      </c>
      <c r="N316" s="512">
        <v>66</v>
      </c>
      <c r="O316" s="512">
        <v>19866</v>
      </c>
      <c r="P316" s="534">
        <v>0.76744186046511631</v>
      </c>
      <c r="Q316" s="513">
        <v>301</v>
      </c>
    </row>
    <row r="317" spans="1:17" ht="14.4" customHeight="1" x14ac:dyDescent="0.3">
      <c r="A317" s="507" t="s">
        <v>1714</v>
      </c>
      <c r="B317" s="508" t="s">
        <v>1604</v>
      </c>
      <c r="C317" s="508" t="s">
        <v>1588</v>
      </c>
      <c r="D317" s="508" t="s">
        <v>1613</v>
      </c>
      <c r="E317" s="508" t="s">
        <v>1614</v>
      </c>
      <c r="F317" s="512"/>
      <c r="G317" s="512"/>
      <c r="H317" s="512"/>
      <c r="I317" s="512"/>
      <c r="J317" s="512"/>
      <c r="K317" s="512"/>
      <c r="L317" s="512"/>
      <c r="M317" s="512"/>
      <c r="N317" s="512">
        <v>3</v>
      </c>
      <c r="O317" s="512">
        <v>297</v>
      </c>
      <c r="P317" s="534"/>
      <c r="Q317" s="513">
        <v>99</v>
      </c>
    </row>
    <row r="318" spans="1:17" ht="14.4" customHeight="1" x14ac:dyDescent="0.3">
      <c r="A318" s="507" t="s">
        <v>1714</v>
      </c>
      <c r="B318" s="508" t="s">
        <v>1604</v>
      </c>
      <c r="C318" s="508" t="s">
        <v>1588</v>
      </c>
      <c r="D318" s="508" t="s">
        <v>1617</v>
      </c>
      <c r="E318" s="508" t="s">
        <v>1618</v>
      </c>
      <c r="F318" s="512">
        <v>41</v>
      </c>
      <c r="G318" s="512">
        <v>5535</v>
      </c>
      <c r="H318" s="512">
        <v>1.2242866622428665</v>
      </c>
      <c r="I318" s="512">
        <v>135</v>
      </c>
      <c r="J318" s="512">
        <v>33</v>
      </c>
      <c r="K318" s="512">
        <v>4521</v>
      </c>
      <c r="L318" s="512">
        <v>1</v>
      </c>
      <c r="M318" s="512">
        <v>137</v>
      </c>
      <c r="N318" s="512">
        <v>32</v>
      </c>
      <c r="O318" s="512">
        <v>4384</v>
      </c>
      <c r="P318" s="534">
        <v>0.96969696969696972</v>
      </c>
      <c r="Q318" s="513">
        <v>137</v>
      </c>
    </row>
    <row r="319" spans="1:17" ht="14.4" customHeight="1" x14ac:dyDescent="0.3">
      <c r="A319" s="507" t="s">
        <v>1714</v>
      </c>
      <c r="B319" s="508" t="s">
        <v>1604</v>
      </c>
      <c r="C319" s="508" t="s">
        <v>1588</v>
      </c>
      <c r="D319" s="508" t="s">
        <v>1620</v>
      </c>
      <c r="E319" s="508" t="s">
        <v>1621</v>
      </c>
      <c r="F319" s="512"/>
      <c r="G319" s="512"/>
      <c r="H319" s="512"/>
      <c r="I319" s="512"/>
      <c r="J319" s="512"/>
      <c r="K319" s="512"/>
      <c r="L319" s="512"/>
      <c r="M319" s="512"/>
      <c r="N319" s="512">
        <v>1</v>
      </c>
      <c r="O319" s="512">
        <v>639</v>
      </c>
      <c r="P319" s="534"/>
      <c r="Q319" s="513">
        <v>639</v>
      </c>
    </row>
    <row r="320" spans="1:17" ht="14.4" customHeight="1" x14ac:dyDescent="0.3">
      <c r="A320" s="507" t="s">
        <v>1714</v>
      </c>
      <c r="B320" s="508" t="s">
        <v>1604</v>
      </c>
      <c r="C320" s="508" t="s">
        <v>1588</v>
      </c>
      <c r="D320" s="508" t="s">
        <v>1624</v>
      </c>
      <c r="E320" s="508" t="s">
        <v>1625</v>
      </c>
      <c r="F320" s="512">
        <v>2</v>
      </c>
      <c r="G320" s="512">
        <v>322</v>
      </c>
      <c r="H320" s="512">
        <v>0.93063583815028905</v>
      </c>
      <c r="I320" s="512">
        <v>161</v>
      </c>
      <c r="J320" s="512">
        <v>2</v>
      </c>
      <c r="K320" s="512">
        <v>346</v>
      </c>
      <c r="L320" s="512">
        <v>1</v>
      </c>
      <c r="M320" s="512">
        <v>173</v>
      </c>
      <c r="N320" s="512">
        <v>2</v>
      </c>
      <c r="O320" s="512">
        <v>346</v>
      </c>
      <c r="P320" s="534">
        <v>1</v>
      </c>
      <c r="Q320" s="513">
        <v>173</v>
      </c>
    </row>
    <row r="321" spans="1:17" ht="14.4" customHeight="1" x14ac:dyDescent="0.3">
      <c r="A321" s="507" t="s">
        <v>1714</v>
      </c>
      <c r="B321" s="508" t="s">
        <v>1604</v>
      </c>
      <c r="C321" s="508" t="s">
        <v>1588</v>
      </c>
      <c r="D321" s="508" t="s">
        <v>1629</v>
      </c>
      <c r="E321" s="508" t="s">
        <v>1630</v>
      </c>
      <c r="F321" s="512">
        <v>52</v>
      </c>
      <c r="G321" s="512">
        <v>832</v>
      </c>
      <c r="H321" s="512">
        <v>1.223529411764706</v>
      </c>
      <c r="I321" s="512">
        <v>16</v>
      </c>
      <c r="J321" s="512">
        <v>40</v>
      </c>
      <c r="K321" s="512">
        <v>680</v>
      </c>
      <c r="L321" s="512">
        <v>1</v>
      </c>
      <c r="M321" s="512">
        <v>17</v>
      </c>
      <c r="N321" s="512">
        <v>40</v>
      </c>
      <c r="O321" s="512">
        <v>680</v>
      </c>
      <c r="P321" s="534">
        <v>1</v>
      </c>
      <c r="Q321" s="513">
        <v>17</v>
      </c>
    </row>
    <row r="322" spans="1:17" ht="14.4" customHeight="1" x14ac:dyDescent="0.3">
      <c r="A322" s="507" t="s">
        <v>1714</v>
      </c>
      <c r="B322" s="508" t="s">
        <v>1604</v>
      </c>
      <c r="C322" s="508" t="s">
        <v>1588</v>
      </c>
      <c r="D322" s="508" t="s">
        <v>1631</v>
      </c>
      <c r="E322" s="508" t="s">
        <v>1632</v>
      </c>
      <c r="F322" s="512">
        <v>5</v>
      </c>
      <c r="G322" s="512">
        <v>1330</v>
      </c>
      <c r="H322" s="512">
        <v>0.81196581196581197</v>
      </c>
      <c r="I322" s="512">
        <v>266</v>
      </c>
      <c r="J322" s="512">
        <v>6</v>
      </c>
      <c r="K322" s="512">
        <v>1638</v>
      </c>
      <c r="L322" s="512">
        <v>1</v>
      </c>
      <c r="M322" s="512">
        <v>273</v>
      </c>
      <c r="N322" s="512">
        <v>3</v>
      </c>
      <c r="O322" s="512">
        <v>822</v>
      </c>
      <c r="P322" s="534">
        <v>0.50183150183150182</v>
      </c>
      <c r="Q322" s="513">
        <v>274</v>
      </c>
    </row>
    <row r="323" spans="1:17" ht="14.4" customHeight="1" x14ac:dyDescent="0.3">
      <c r="A323" s="507" t="s">
        <v>1714</v>
      </c>
      <c r="B323" s="508" t="s">
        <v>1604</v>
      </c>
      <c r="C323" s="508" t="s">
        <v>1588</v>
      </c>
      <c r="D323" s="508" t="s">
        <v>1633</v>
      </c>
      <c r="E323" s="508" t="s">
        <v>1634</v>
      </c>
      <c r="F323" s="512">
        <v>6</v>
      </c>
      <c r="G323" s="512">
        <v>846</v>
      </c>
      <c r="H323" s="512">
        <v>1.1915492957746479</v>
      </c>
      <c r="I323" s="512">
        <v>141</v>
      </c>
      <c r="J323" s="512">
        <v>5</v>
      </c>
      <c r="K323" s="512">
        <v>710</v>
      </c>
      <c r="L323" s="512">
        <v>1</v>
      </c>
      <c r="M323" s="512">
        <v>142</v>
      </c>
      <c r="N323" s="512">
        <v>7</v>
      </c>
      <c r="O323" s="512">
        <v>994</v>
      </c>
      <c r="P323" s="534">
        <v>1.4</v>
      </c>
      <c r="Q323" s="513">
        <v>142</v>
      </c>
    </row>
    <row r="324" spans="1:17" ht="14.4" customHeight="1" x14ac:dyDescent="0.3">
      <c r="A324" s="507" t="s">
        <v>1714</v>
      </c>
      <c r="B324" s="508" t="s">
        <v>1604</v>
      </c>
      <c r="C324" s="508" t="s">
        <v>1588</v>
      </c>
      <c r="D324" s="508" t="s">
        <v>1635</v>
      </c>
      <c r="E324" s="508" t="s">
        <v>1634</v>
      </c>
      <c r="F324" s="512">
        <v>40</v>
      </c>
      <c r="G324" s="512">
        <v>3120</v>
      </c>
      <c r="H324" s="512">
        <v>1.2121212121212122</v>
      </c>
      <c r="I324" s="512">
        <v>78</v>
      </c>
      <c r="J324" s="512">
        <v>33</v>
      </c>
      <c r="K324" s="512">
        <v>2574</v>
      </c>
      <c r="L324" s="512">
        <v>1</v>
      </c>
      <c r="M324" s="512">
        <v>78</v>
      </c>
      <c r="N324" s="512">
        <v>32</v>
      </c>
      <c r="O324" s="512">
        <v>2496</v>
      </c>
      <c r="P324" s="534">
        <v>0.96969696969696972</v>
      </c>
      <c r="Q324" s="513">
        <v>78</v>
      </c>
    </row>
    <row r="325" spans="1:17" ht="14.4" customHeight="1" x14ac:dyDescent="0.3">
      <c r="A325" s="507" t="s">
        <v>1714</v>
      </c>
      <c r="B325" s="508" t="s">
        <v>1604</v>
      </c>
      <c r="C325" s="508" t="s">
        <v>1588</v>
      </c>
      <c r="D325" s="508" t="s">
        <v>1636</v>
      </c>
      <c r="E325" s="508" t="s">
        <v>1637</v>
      </c>
      <c r="F325" s="512">
        <v>6</v>
      </c>
      <c r="G325" s="512">
        <v>1842</v>
      </c>
      <c r="H325" s="512">
        <v>1.1769968051118211</v>
      </c>
      <c r="I325" s="512">
        <v>307</v>
      </c>
      <c r="J325" s="512">
        <v>5</v>
      </c>
      <c r="K325" s="512">
        <v>1565</v>
      </c>
      <c r="L325" s="512">
        <v>1</v>
      </c>
      <c r="M325" s="512">
        <v>313</v>
      </c>
      <c r="N325" s="512">
        <v>7</v>
      </c>
      <c r="O325" s="512">
        <v>2198</v>
      </c>
      <c r="P325" s="534">
        <v>1.4044728434504792</v>
      </c>
      <c r="Q325" s="513">
        <v>314</v>
      </c>
    </row>
    <row r="326" spans="1:17" ht="14.4" customHeight="1" x14ac:dyDescent="0.3">
      <c r="A326" s="507" t="s">
        <v>1714</v>
      </c>
      <c r="B326" s="508" t="s">
        <v>1604</v>
      </c>
      <c r="C326" s="508" t="s">
        <v>1588</v>
      </c>
      <c r="D326" s="508" t="s">
        <v>1641</v>
      </c>
      <c r="E326" s="508" t="s">
        <v>1642</v>
      </c>
      <c r="F326" s="512">
        <v>38</v>
      </c>
      <c r="G326" s="512">
        <v>6118</v>
      </c>
      <c r="H326" s="512">
        <v>1.2942669769409774</v>
      </c>
      <c r="I326" s="512">
        <v>161</v>
      </c>
      <c r="J326" s="512">
        <v>29</v>
      </c>
      <c r="K326" s="512">
        <v>4727</v>
      </c>
      <c r="L326" s="512">
        <v>1</v>
      </c>
      <c r="M326" s="512">
        <v>163</v>
      </c>
      <c r="N326" s="512">
        <v>36</v>
      </c>
      <c r="O326" s="512">
        <v>5868</v>
      </c>
      <c r="P326" s="534">
        <v>1.2413793103448276</v>
      </c>
      <c r="Q326" s="513">
        <v>163</v>
      </c>
    </row>
    <row r="327" spans="1:17" ht="14.4" customHeight="1" x14ac:dyDescent="0.3">
      <c r="A327" s="507" t="s">
        <v>1714</v>
      </c>
      <c r="B327" s="508" t="s">
        <v>1604</v>
      </c>
      <c r="C327" s="508" t="s">
        <v>1588</v>
      </c>
      <c r="D327" s="508" t="s">
        <v>1646</v>
      </c>
      <c r="E327" s="508" t="s">
        <v>1609</v>
      </c>
      <c r="F327" s="512">
        <v>83</v>
      </c>
      <c r="G327" s="512">
        <v>5893</v>
      </c>
      <c r="H327" s="512">
        <v>1.0629509379509379</v>
      </c>
      <c r="I327" s="512">
        <v>71</v>
      </c>
      <c r="J327" s="512">
        <v>77</v>
      </c>
      <c r="K327" s="512">
        <v>5544</v>
      </c>
      <c r="L327" s="512">
        <v>1</v>
      </c>
      <c r="M327" s="512">
        <v>72</v>
      </c>
      <c r="N327" s="512">
        <v>89</v>
      </c>
      <c r="O327" s="512">
        <v>6408</v>
      </c>
      <c r="P327" s="534">
        <v>1.1558441558441559</v>
      </c>
      <c r="Q327" s="513">
        <v>72</v>
      </c>
    </row>
    <row r="328" spans="1:17" ht="14.4" customHeight="1" x14ac:dyDescent="0.3">
      <c r="A328" s="507" t="s">
        <v>1714</v>
      </c>
      <c r="B328" s="508" t="s">
        <v>1604</v>
      </c>
      <c r="C328" s="508" t="s">
        <v>1588</v>
      </c>
      <c r="D328" s="508" t="s">
        <v>1654</v>
      </c>
      <c r="E328" s="508" t="s">
        <v>1655</v>
      </c>
      <c r="F328" s="512">
        <v>3</v>
      </c>
      <c r="G328" s="512">
        <v>3585</v>
      </c>
      <c r="H328" s="512">
        <v>0.59207266721717589</v>
      </c>
      <c r="I328" s="512">
        <v>1195</v>
      </c>
      <c r="J328" s="512">
        <v>5</v>
      </c>
      <c r="K328" s="512">
        <v>6055</v>
      </c>
      <c r="L328" s="512">
        <v>1</v>
      </c>
      <c r="M328" s="512">
        <v>1211</v>
      </c>
      <c r="N328" s="512">
        <v>5</v>
      </c>
      <c r="O328" s="512">
        <v>6055</v>
      </c>
      <c r="P328" s="534">
        <v>1</v>
      </c>
      <c r="Q328" s="513">
        <v>1211</v>
      </c>
    </row>
    <row r="329" spans="1:17" ht="14.4" customHeight="1" x14ac:dyDescent="0.3">
      <c r="A329" s="507" t="s">
        <v>1714</v>
      </c>
      <c r="B329" s="508" t="s">
        <v>1604</v>
      </c>
      <c r="C329" s="508" t="s">
        <v>1588</v>
      </c>
      <c r="D329" s="508" t="s">
        <v>1656</v>
      </c>
      <c r="E329" s="508" t="s">
        <v>1657</v>
      </c>
      <c r="F329" s="512">
        <v>2</v>
      </c>
      <c r="G329" s="512">
        <v>220</v>
      </c>
      <c r="H329" s="512">
        <v>0.96491228070175439</v>
      </c>
      <c r="I329" s="512">
        <v>110</v>
      </c>
      <c r="J329" s="512">
        <v>2</v>
      </c>
      <c r="K329" s="512">
        <v>228</v>
      </c>
      <c r="L329" s="512">
        <v>1</v>
      </c>
      <c r="M329" s="512">
        <v>114</v>
      </c>
      <c r="N329" s="512">
        <v>2</v>
      </c>
      <c r="O329" s="512">
        <v>228</v>
      </c>
      <c r="P329" s="534">
        <v>1</v>
      </c>
      <c r="Q329" s="513">
        <v>114</v>
      </c>
    </row>
    <row r="330" spans="1:17" ht="14.4" customHeight="1" x14ac:dyDescent="0.3">
      <c r="A330" s="507" t="s">
        <v>1714</v>
      </c>
      <c r="B330" s="508" t="s">
        <v>1604</v>
      </c>
      <c r="C330" s="508" t="s">
        <v>1588</v>
      </c>
      <c r="D330" s="508" t="s">
        <v>1658</v>
      </c>
      <c r="E330" s="508" t="s">
        <v>1659</v>
      </c>
      <c r="F330" s="512">
        <v>1</v>
      </c>
      <c r="G330" s="512">
        <v>323</v>
      </c>
      <c r="H330" s="512"/>
      <c r="I330" s="512">
        <v>323</v>
      </c>
      <c r="J330" s="512"/>
      <c r="K330" s="512"/>
      <c r="L330" s="512"/>
      <c r="M330" s="512"/>
      <c r="N330" s="512">
        <v>1</v>
      </c>
      <c r="O330" s="512">
        <v>347</v>
      </c>
      <c r="P330" s="534"/>
      <c r="Q330" s="513">
        <v>347</v>
      </c>
    </row>
    <row r="331" spans="1:17" ht="14.4" customHeight="1" x14ac:dyDescent="0.3">
      <c r="A331" s="507" t="s">
        <v>1714</v>
      </c>
      <c r="B331" s="508" t="s">
        <v>1604</v>
      </c>
      <c r="C331" s="508" t="s">
        <v>1588</v>
      </c>
      <c r="D331" s="508" t="s">
        <v>1666</v>
      </c>
      <c r="E331" s="508" t="s">
        <v>1667</v>
      </c>
      <c r="F331" s="512"/>
      <c r="G331" s="512"/>
      <c r="H331" s="512"/>
      <c r="I331" s="512"/>
      <c r="J331" s="512"/>
      <c r="K331" s="512"/>
      <c r="L331" s="512"/>
      <c r="M331" s="512"/>
      <c r="N331" s="512">
        <v>1</v>
      </c>
      <c r="O331" s="512">
        <v>302</v>
      </c>
      <c r="P331" s="534"/>
      <c r="Q331" s="513">
        <v>302</v>
      </c>
    </row>
    <row r="332" spans="1:17" ht="14.4" customHeight="1" x14ac:dyDescent="0.3">
      <c r="A332" s="507" t="s">
        <v>1715</v>
      </c>
      <c r="B332" s="508" t="s">
        <v>1604</v>
      </c>
      <c r="C332" s="508" t="s">
        <v>1588</v>
      </c>
      <c r="D332" s="508" t="s">
        <v>1608</v>
      </c>
      <c r="E332" s="508" t="s">
        <v>1609</v>
      </c>
      <c r="F332" s="512"/>
      <c r="G332" s="512"/>
      <c r="H332" s="512"/>
      <c r="I332" s="512"/>
      <c r="J332" s="512">
        <v>1</v>
      </c>
      <c r="K332" s="512">
        <v>211</v>
      </c>
      <c r="L332" s="512">
        <v>1</v>
      </c>
      <c r="M332" s="512">
        <v>211</v>
      </c>
      <c r="N332" s="512"/>
      <c r="O332" s="512"/>
      <c r="P332" s="534"/>
      <c r="Q332" s="513"/>
    </row>
    <row r="333" spans="1:17" ht="14.4" customHeight="1" x14ac:dyDescent="0.3">
      <c r="A333" s="507" t="s">
        <v>1715</v>
      </c>
      <c r="B333" s="508" t="s">
        <v>1604</v>
      </c>
      <c r="C333" s="508" t="s">
        <v>1588</v>
      </c>
      <c r="D333" s="508" t="s">
        <v>1611</v>
      </c>
      <c r="E333" s="508" t="s">
        <v>1612</v>
      </c>
      <c r="F333" s="512"/>
      <c r="G333" s="512"/>
      <c r="H333" s="512"/>
      <c r="I333" s="512"/>
      <c r="J333" s="512">
        <v>7</v>
      </c>
      <c r="K333" s="512">
        <v>2107</v>
      </c>
      <c r="L333" s="512">
        <v>1</v>
      </c>
      <c r="M333" s="512">
        <v>301</v>
      </c>
      <c r="N333" s="512"/>
      <c r="O333" s="512"/>
      <c r="P333" s="534"/>
      <c r="Q333" s="513"/>
    </row>
    <row r="334" spans="1:17" ht="14.4" customHeight="1" x14ac:dyDescent="0.3">
      <c r="A334" s="507" t="s">
        <v>1715</v>
      </c>
      <c r="B334" s="508" t="s">
        <v>1604</v>
      </c>
      <c r="C334" s="508" t="s">
        <v>1588</v>
      </c>
      <c r="D334" s="508" t="s">
        <v>1617</v>
      </c>
      <c r="E334" s="508" t="s">
        <v>1618</v>
      </c>
      <c r="F334" s="512"/>
      <c r="G334" s="512"/>
      <c r="H334" s="512"/>
      <c r="I334" s="512"/>
      <c r="J334" s="512">
        <v>3</v>
      </c>
      <c r="K334" s="512">
        <v>411</v>
      </c>
      <c r="L334" s="512">
        <v>1</v>
      </c>
      <c r="M334" s="512">
        <v>137</v>
      </c>
      <c r="N334" s="512"/>
      <c r="O334" s="512"/>
      <c r="P334" s="534"/>
      <c r="Q334" s="513"/>
    </row>
    <row r="335" spans="1:17" ht="14.4" customHeight="1" x14ac:dyDescent="0.3">
      <c r="A335" s="507" t="s">
        <v>1715</v>
      </c>
      <c r="B335" s="508" t="s">
        <v>1604</v>
      </c>
      <c r="C335" s="508" t="s">
        <v>1588</v>
      </c>
      <c r="D335" s="508" t="s">
        <v>1624</v>
      </c>
      <c r="E335" s="508" t="s">
        <v>1625</v>
      </c>
      <c r="F335" s="512"/>
      <c r="G335" s="512"/>
      <c r="H335" s="512"/>
      <c r="I335" s="512"/>
      <c r="J335" s="512">
        <v>1</v>
      </c>
      <c r="K335" s="512">
        <v>173</v>
      </c>
      <c r="L335" s="512">
        <v>1</v>
      </c>
      <c r="M335" s="512">
        <v>173</v>
      </c>
      <c r="N335" s="512"/>
      <c r="O335" s="512"/>
      <c r="P335" s="534"/>
      <c r="Q335" s="513"/>
    </row>
    <row r="336" spans="1:17" ht="14.4" customHeight="1" x14ac:dyDescent="0.3">
      <c r="A336" s="507" t="s">
        <v>1715</v>
      </c>
      <c r="B336" s="508" t="s">
        <v>1604</v>
      </c>
      <c r="C336" s="508" t="s">
        <v>1588</v>
      </c>
      <c r="D336" s="508" t="s">
        <v>1629</v>
      </c>
      <c r="E336" s="508" t="s">
        <v>1630</v>
      </c>
      <c r="F336" s="512">
        <v>2</v>
      </c>
      <c r="G336" s="512">
        <v>32</v>
      </c>
      <c r="H336" s="512">
        <v>0.62745098039215685</v>
      </c>
      <c r="I336" s="512">
        <v>16</v>
      </c>
      <c r="J336" s="512">
        <v>3</v>
      </c>
      <c r="K336" s="512">
        <v>51</v>
      </c>
      <c r="L336" s="512">
        <v>1</v>
      </c>
      <c r="M336" s="512">
        <v>17</v>
      </c>
      <c r="N336" s="512"/>
      <c r="O336" s="512"/>
      <c r="P336" s="534"/>
      <c r="Q336" s="513"/>
    </row>
    <row r="337" spans="1:17" ht="14.4" customHeight="1" x14ac:dyDescent="0.3">
      <c r="A337" s="507" t="s">
        <v>1715</v>
      </c>
      <c r="B337" s="508" t="s">
        <v>1604</v>
      </c>
      <c r="C337" s="508" t="s">
        <v>1588</v>
      </c>
      <c r="D337" s="508" t="s">
        <v>1631</v>
      </c>
      <c r="E337" s="508" t="s">
        <v>1632</v>
      </c>
      <c r="F337" s="512">
        <v>2</v>
      </c>
      <c r="G337" s="512">
        <v>532</v>
      </c>
      <c r="H337" s="512"/>
      <c r="I337" s="512">
        <v>266</v>
      </c>
      <c r="J337" s="512"/>
      <c r="K337" s="512"/>
      <c r="L337" s="512"/>
      <c r="M337" s="512"/>
      <c r="N337" s="512"/>
      <c r="O337" s="512"/>
      <c r="P337" s="534"/>
      <c r="Q337" s="513"/>
    </row>
    <row r="338" spans="1:17" ht="14.4" customHeight="1" x14ac:dyDescent="0.3">
      <c r="A338" s="507" t="s">
        <v>1715</v>
      </c>
      <c r="B338" s="508" t="s">
        <v>1604</v>
      </c>
      <c r="C338" s="508" t="s">
        <v>1588</v>
      </c>
      <c r="D338" s="508" t="s">
        <v>1635</v>
      </c>
      <c r="E338" s="508" t="s">
        <v>1634</v>
      </c>
      <c r="F338" s="512"/>
      <c r="G338" s="512"/>
      <c r="H338" s="512"/>
      <c r="I338" s="512"/>
      <c r="J338" s="512">
        <v>3</v>
      </c>
      <c r="K338" s="512">
        <v>234</v>
      </c>
      <c r="L338" s="512">
        <v>1</v>
      </c>
      <c r="M338" s="512">
        <v>78</v>
      </c>
      <c r="N338" s="512"/>
      <c r="O338" s="512"/>
      <c r="P338" s="534"/>
      <c r="Q338" s="513"/>
    </row>
    <row r="339" spans="1:17" ht="14.4" customHeight="1" x14ac:dyDescent="0.3">
      <c r="A339" s="507" t="s">
        <v>1715</v>
      </c>
      <c r="B339" s="508" t="s">
        <v>1604</v>
      </c>
      <c r="C339" s="508" t="s">
        <v>1588</v>
      </c>
      <c r="D339" s="508" t="s">
        <v>1641</v>
      </c>
      <c r="E339" s="508" t="s">
        <v>1642</v>
      </c>
      <c r="F339" s="512"/>
      <c r="G339" s="512"/>
      <c r="H339" s="512"/>
      <c r="I339" s="512"/>
      <c r="J339" s="512">
        <v>2</v>
      </c>
      <c r="K339" s="512">
        <v>326</v>
      </c>
      <c r="L339" s="512">
        <v>1</v>
      </c>
      <c r="M339" s="512">
        <v>163</v>
      </c>
      <c r="N339" s="512">
        <v>1</v>
      </c>
      <c r="O339" s="512">
        <v>163</v>
      </c>
      <c r="P339" s="534">
        <v>0.5</v>
      </c>
      <c r="Q339" s="513">
        <v>163</v>
      </c>
    </row>
    <row r="340" spans="1:17" ht="14.4" customHeight="1" x14ac:dyDescent="0.3">
      <c r="A340" s="507" t="s">
        <v>1715</v>
      </c>
      <c r="B340" s="508" t="s">
        <v>1604</v>
      </c>
      <c r="C340" s="508" t="s">
        <v>1588</v>
      </c>
      <c r="D340" s="508" t="s">
        <v>1646</v>
      </c>
      <c r="E340" s="508" t="s">
        <v>1609</v>
      </c>
      <c r="F340" s="512"/>
      <c r="G340" s="512"/>
      <c r="H340" s="512"/>
      <c r="I340" s="512"/>
      <c r="J340" s="512">
        <v>6</v>
      </c>
      <c r="K340" s="512">
        <v>432</v>
      </c>
      <c r="L340" s="512">
        <v>1</v>
      </c>
      <c r="M340" s="512">
        <v>72</v>
      </c>
      <c r="N340" s="512"/>
      <c r="O340" s="512"/>
      <c r="P340" s="534"/>
      <c r="Q340" s="513"/>
    </row>
    <row r="341" spans="1:17" ht="14.4" customHeight="1" x14ac:dyDescent="0.3">
      <c r="A341" s="507" t="s">
        <v>1715</v>
      </c>
      <c r="B341" s="508" t="s">
        <v>1604</v>
      </c>
      <c r="C341" s="508" t="s">
        <v>1588</v>
      </c>
      <c r="D341" s="508" t="s">
        <v>1654</v>
      </c>
      <c r="E341" s="508" t="s">
        <v>1655</v>
      </c>
      <c r="F341" s="512"/>
      <c r="G341" s="512"/>
      <c r="H341" s="512"/>
      <c r="I341" s="512"/>
      <c r="J341" s="512">
        <v>2</v>
      </c>
      <c r="K341" s="512">
        <v>2422</v>
      </c>
      <c r="L341" s="512">
        <v>1</v>
      </c>
      <c r="M341" s="512">
        <v>1211</v>
      </c>
      <c r="N341" s="512"/>
      <c r="O341" s="512"/>
      <c r="P341" s="534"/>
      <c r="Q341" s="513"/>
    </row>
    <row r="342" spans="1:17" ht="14.4" customHeight="1" x14ac:dyDescent="0.3">
      <c r="A342" s="507" t="s">
        <v>1715</v>
      </c>
      <c r="B342" s="508" t="s">
        <v>1604</v>
      </c>
      <c r="C342" s="508" t="s">
        <v>1588</v>
      </c>
      <c r="D342" s="508" t="s">
        <v>1656</v>
      </c>
      <c r="E342" s="508" t="s">
        <v>1657</v>
      </c>
      <c r="F342" s="512"/>
      <c r="G342" s="512"/>
      <c r="H342" s="512"/>
      <c r="I342" s="512"/>
      <c r="J342" s="512">
        <v>1</v>
      </c>
      <c r="K342" s="512">
        <v>114</v>
      </c>
      <c r="L342" s="512">
        <v>1</v>
      </c>
      <c r="M342" s="512">
        <v>114</v>
      </c>
      <c r="N342" s="512"/>
      <c r="O342" s="512"/>
      <c r="P342" s="534"/>
      <c r="Q342" s="513"/>
    </row>
    <row r="343" spans="1:17" ht="14.4" customHeight="1" x14ac:dyDescent="0.3">
      <c r="A343" s="507" t="s">
        <v>1716</v>
      </c>
      <c r="B343" s="508" t="s">
        <v>1604</v>
      </c>
      <c r="C343" s="508" t="s">
        <v>1588</v>
      </c>
      <c r="D343" s="508" t="s">
        <v>1608</v>
      </c>
      <c r="E343" s="508" t="s">
        <v>1609</v>
      </c>
      <c r="F343" s="512">
        <v>59</v>
      </c>
      <c r="G343" s="512">
        <v>12154</v>
      </c>
      <c r="H343" s="512">
        <v>1.1077287641268685</v>
      </c>
      <c r="I343" s="512">
        <v>206</v>
      </c>
      <c r="J343" s="512">
        <v>52</v>
      </c>
      <c r="K343" s="512">
        <v>10972</v>
      </c>
      <c r="L343" s="512">
        <v>1</v>
      </c>
      <c r="M343" s="512">
        <v>211</v>
      </c>
      <c r="N343" s="512">
        <v>53</v>
      </c>
      <c r="O343" s="512">
        <v>11183</v>
      </c>
      <c r="P343" s="534">
        <v>1.0192307692307692</v>
      </c>
      <c r="Q343" s="513">
        <v>211</v>
      </c>
    </row>
    <row r="344" spans="1:17" ht="14.4" customHeight="1" x14ac:dyDescent="0.3">
      <c r="A344" s="507" t="s">
        <v>1716</v>
      </c>
      <c r="B344" s="508" t="s">
        <v>1604</v>
      </c>
      <c r="C344" s="508" t="s">
        <v>1588</v>
      </c>
      <c r="D344" s="508" t="s">
        <v>1610</v>
      </c>
      <c r="E344" s="508" t="s">
        <v>1609</v>
      </c>
      <c r="F344" s="512">
        <v>2</v>
      </c>
      <c r="G344" s="512">
        <v>170</v>
      </c>
      <c r="H344" s="512">
        <v>1.9540229885057472</v>
      </c>
      <c r="I344" s="512">
        <v>85</v>
      </c>
      <c r="J344" s="512">
        <v>1</v>
      </c>
      <c r="K344" s="512">
        <v>87</v>
      </c>
      <c r="L344" s="512">
        <v>1</v>
      </c>
      <c r="M344" s="512">
        <v>87</v>
      </c>
      <c r="N344" s="512"/>
      <c r="O344" s="512"/>
      <c r="P344" s="534"/>
      <c r="Q344" s="513"/>
    </row>
    <row r="345" spans="1:17" ht="14.4" customHeight="1" x14ac:dyDescent="0.3">
      <c r="A345" s="507" t="s">
        <v>1716</v>
      </c>
      <c r="B345" s="508" t="s">
        <v>1604</v>
      </c>
      <c r="C345" s="508" t="s">
        <v>1588</v>
      </c>
      <c r="D345" s="508" t="s">
        <v>1611</v>
      </c>
      <c r="E345" s="508" t="s">
        <v>1612</v>
      </c>
      <c r="F345" s="512">
        <v>274</v>
      </c>
      <c r="G345" s="512">
        <v>80830</v>
      </c>
      <c r="H345" s="512">
        <v>1.6080132094614756</v>
      </c>
      <c r="I345" s="512">
        <v>295</v>
      </c>
      <c r="J345" s="512">
        <v>167</v>
      </c>
      <c r="K345" s="512">
        <v>50267</v>
      </c>
      <c r="L345" s="512">
        <v>1</v>
      </c>
      <c r="M345" s="512">
        <v>301</v>
      </c>
      <c r="N345" s="512">
        <v>410</v>
      </c>
      <c r="O345" s="512">
        <v>123410</v>
      </c>
      <c r="P345" s="534">
        <v>2.4550898203592815</v>
      </c>
      <c r="Q345" s="513">
        <v>301</v>
      </c>
    </row>
    <row r="346" spans="1:17" ht="14.4" customHeight="1" x14ac:dyDescent="0.3">
      <c r="A346" s="507" t="s">
        <v>1716</v>
      </c>
      <c r="B346" s="508" t="s">
        <v>1604</v>
      </c>
      <c r="C346" s="508" t="s">
        <v>1588</v>
      </c>
      <c r="D346" s="508" t="s">
        <v>1613</v>
      </c>
      <c r="E346" s="508" t="s">
        <v>1614</v>
      </c>
      <c r="F346" s="512">
        <v>13</v>
      </c>
      <c r="G346" s="512">
        <v>1235</v>
      </c>
      <c r="H346" s="512">
        <v>3.1186868686868685</v>
      </c>
      <c r="I346" s="512">
        <v>95</v>
      </c>
      <c r="J346" s="512">
        <v>4</v>
      </c>
      <c r="K346" s="512">
        <v>396</v>
      </c>
      <c r="L346" s="512">
        <v>1</v>
      </c>
      <c r="M346" s="512">
        <v>99</v>
      </c>
      <c r="N346" s="512">
        <v>9</v>
      </c>
      <c r="O346" s="512">
        <v>891</v>
      </c>
      <c r="P346" s="534">
        <v>2.25</v>
      </c>
      <c r="Q346" s="513">
        <v>99</v>
      </c>
    </row>
    <row r="347" spans="1:17" ht="14.4" customHeight="1" x14ac:dyDescent="0.3">
      <c r="A347" s="507" t="s">
        <v>1716</v>
      </c>
      <c r="B347" s="508" t="s">
        <v>1604</v>
      </c>
      <c r="C347" s="508" t="s">
        <v>1588</v>
      </c>
      <c r="D347" s="508" t="s">
        <v>1615</v>
      </c>
      <c r="E347" s="508" t="s">
        <v>1616</v>
      </c>
      <c r="F347" s="512">
        <v>2</v>
      </c>
      <c r="G347" s="512">
        <v>448</v>
      </c>
      <c r="H347" s="512"/>
      <c r="I347" s="512">
        <v>224</v>
      </c>
      <c r="J347" s="512"/>
      <c r="K347" s="512"/>
      <c r="L347" s="512"/>
      <c r="M347" s="512"/>
      <c r="N347" s="512">
        <v>1</v>
      </c>
      <c r="O347" s="512">
        <v>232</v>
      </c>
      <c r="P347" s="534"/>
      <c r="Q347" s="513">
        <v>232</v>
      </c>
    </row>
    <row r="348" spans="1:17" ht="14.4" customHeight="1" x14ac:dyDescent="0.3">
      <c r="A348" s="507" t="s">
        <v>1716</v>
      </c>
      <c r="B348" s="508" t="s">
        <v>1604</v>
      </c>
      <c r="C348" s="508" t="s">
        <v>1588</v>
      </c>
      <c r="D348" s="508" t="s">
        <v>1617</v>
      </c>
      <c r="E348" s="508" t="s">
        <v>1618</v>
      </c>
      <c r="F348" s="512">
        <v>126</v>
      </c>
      <c r="G348" s="512">
        <v>17010</v>
      </c>
      <c r="H348" s="512">
        <v>0.97000456204379559</v>
      </c>
      <c r="I348" s="512">
        <v>135</v>
      </c>
      <c r="J348" s="512">
        <v>128</v>
      </c>
      <c r="K348" s="512">
        <v>17536</v>
      </c>
      <c r="L348" s="512">
        <v>1</v>
      </c>
      <c r="M348" s="512">
        <v>137</v>
      </c>
      <c r="N348" s="512">
        <v>201</v>
      </c>
      <c r="O348" s="512">
        <v>27537</v>
      </c>
      <c r="P348" s="534">
        <v>1.5703125</v>
      </c>
      <c r="Q348" s="513">
        <v>137</v>
      </c>
    </row>
    <row r="349" spans="1:17" ht="14.4" customHeight="1" x14ac:dyDescent="0.3">
      <c r="A349" s="507" t="s">
        <v>1716</v>
      </c>
      <c r="B349" s="508" t="s">
        <v>1604</v>
      </c>
      <c r="C349" s="508" t="s">
        <v>1588</v>
      </c>
      <c r="D349" s="508" t="s">
        <v>1619</v>
      </c>
      <c r="E349" s="508" t="s">
        <v>1618</v>
      </c>
      <c r="F349" s="512">
        <v>2</v>
      </c>
      <c r="G349" s="512">
        <v>356</v>
      </c>
      <c r="H349" s="512">
        <v>1.9453551912568305</v>
      </c>
      <c r="I349" s="512">
        <v>178</v>
      </c>
      <c r="J349" s="512">
        <v>1</v>
      </c>
      <c r="K349" s="512">
        <v>183</v>
      </c>
      <c r="L349" s="512">
        <v>1</v>
      </c>
      <c r="M349" s="512">
        <v>183</v>
      </c>
      <c r="N349" s="512"/>
      <c r="O349" s="512"/>
      <c r="P349" s="534"/>
      <c r="Q349" s="513"/>
    </row>
    <row r="350" spans="1:17" ht="14.4" customHeight="1" x14ac:dyDescent="0.3">
      <c r="A350" s="507" t="s">
        <v>1716</v>
      </c>
      <c r="B350" s="508" t="s">
        <v>1604</v>
      </c>
      <c r="C350" s="508" t="s">
        <v>1588</v>
      </c>
      <c r="D350" s="508" t="s">
        <v>1620</v>
      </c>
      <c r="E350" s="508" t="s">
        <v>1621</v>
      </c>
      <c r="F350" s="512">
        <v>3</v>
      </c>
      <c r="G350" s="512">
        <v>1860</v>
      </c>
      <c r="H350" s="512">
        <v>2.9107981220657275</v>
      </c>
      <c r="I350" s="512">
        <v>620</v>
      </c>
      <c r="J350" s="512">
        <v>1</v>
      </c>
      <c r="K350" s="512">
        <v>639</v>
      </c>
      <c r="L350" s="512">
        <v>1</v>
      </c>
      <c r="M350" s="512">
        <v>639</v>
      </c>
      <c r="N350" s="512">
        <v>1</v>
      </c>
      <c r="O350" s="512">
        <v>639</v>
      </c>
      <c r="P350" s="534">
        <v>1</v>
      </c>
      <c r="Q350" s="513">
        <v>639</v>
      </c>
    </row>
    <row r="351" spans="1:17" ht="14.4" customHeight="1" x14ac:dyDescent="0.3">
      <c r="A351" s="507" t="s">
        <v>1716</v>
      </c>
      <c r="B351" s="508" t="s">
        <v>1604</v>
      </c>
      <c r="C351" s="508" t="s">
        <v>1588</v>
      </c>
      <c r="D351" s="508" t="s">
        <v>1624</v>
      </c>
      <c r="E351" s="508" t="s">
        <v>1625</v>
      </c>
      <c r="F351" s="512">
        <v>14</v>
      </c>
      <c r="G351" s="512">
        <v>2254</v>
      </c>
      <c r="H351" s="512">
        <v>2.1714836223506744</v>
      </c>
      <c r="I351" s="512">
        <v>161</v>
      </c>
      <c r="J351" s="512">
        <v>6</v>
      </c>
      <c r="K351" s="512">
        <v>1038</v>
      </c>
      <c r="L351" s="512">
        <v>1</v>
      </c>
      <c r="M351" s="512">
        <v>173</v>
      </c>
      <c r="N351" s="512">
        <v>26</v>
      </c>
      <c r="O351" s="512">
        <v>4498</v>
      </c>
      <c r="P351" s="534">
        <v>4.333333333333333</v>
      </c>
      <c r="Q351" s="513">
        <v>173</v>
      </c>
    </row>
    <row r="352" spans="1:17" ht="14.4" customHeight="1" x14ac:dyDescent="0.3">
      <c r="A352" s="507" t="s">
        <v>1716</v>
      </c>
      <c r="B352" s="508" t="s">
        <v>1604</v>
      </c>
      <c r="C352" s="508" t="s">
        <v>1588</v>
      </c>
      <c r="D352" s="508" t="s">
        <v>1626</v>
      </c>
      <c r="E352" s="508" t="s">
        <v>1627</v>
      </c>
      <c r="F352" s="512">
        <v>2</v>
      </c>
      <c r="G352" s="512">
        <v>766</v>
      </c>
      <c r="H352" s="512"/>
      <c r="I352" s="512">
        <v>383</v>
      </c>
      <c r="J352" s="512"/>
      <c r="K352" s="512"/>
      <c r="L352" s="512"/>
      <c r="M352" s="512"/>
      <c r="N352" s="512">
        <v>1</v>
      </c>
      <c r="O352" s="512">
        <v>347</v>
      </c>
      <c r="P352" s="534"/>
      <c r="Q352" s="513">
        <v>347</v>
      </c>
    </row>
    <row r="353" spans="1:17" ht="14.4" customHeight="1" x14ac:dyDescent="0.3">
      <c r="A353" s="507" t="s">
        <v>1716</v>
      </c>
      <c r="B353" s="508" t="s">
        <v>1604</v>
      </c>
      <c r="C353" s="508" t="s">
        <v>1588</v>
      </c>
      <c r="D353" s="508" t="s">
        <v>1626</v>
      </c>
      <c r="E353" s="508" t="s">
        <v>1628</v>
      </c>
      <c r="F353" s="512"/>
      <c r="G353" s="512"/>
      <c r="H353" s="512"/>
      <c r="I353" s="512"/>
      <c r="J353" s="512">
        <v>5</v>
      </c>
      <c r="K353" s="512">
        <v>1920</v>
      </c>
      <c r="L353" s="512">
        <v>1</v>
      </c>
      <c r="M353" s="512">
        <v>384</v>
      </c>
      <c r="N353" s="512"/>
      <c r="O353" s="512"/>
      <c r="P353" s="534"/>
      <c r="Q353" s="513"/>
    </row>
    <row r="354" spans="1:17" ht="14.4" customHeight="1" x14ac:dyDescent="0.3">
      <c r="A354" s="507" t="s">
        <v>1716</v>
      </c>
      <c r="B354" s="508" t="s">
        <v>1604</v>
      </c>
      <c r="C354" s="508" t="s">
        <v>1588</v>
      </c>
      <c r="D354" s="508" t="s">
        <v>1629</v>
      </c>
      <c r="E354" s="508" t="s">
        <v>1630</v>
      </c>
      <c r="F354" s="512">
        <v>252</v>
      </c>
      <c r="G354" s="512">
        <v>4032</v>
      </c>
      <c r="H354" s="512">
        <v>0.85315277190012695</v>
      </c>
      <c r="I354" s="512">
        <v>16</v>
      </c>
      <c r="J354" s="512">
        <v>278</v>
      </c>
      <c r="K354" s="512">
        <v>4726</v>
      </c>
      <c r="L354" s="512">
        <v>1</v>
      </c>
      <c r="M354" s="512">
        <v>17</v>
      </c>
      <c r="N354" s="512">
        <v>344</v>
      </c>
      <c r="O354" s="512">
        <v>5848</v>
      </c>
      <c r="P354" s="534">
        <v>1.2374100719424461</v>
      </c>
      <c r="Q354" s="513">
        <v>17</v>
      </c>
    </row>
    <row r="355" spans="1:17" ht="14.4" customHeight="1" x14ac:dyDescent="0.3">
      <c r="A355" s="507" t="s">
        <v>1716</v>
      </c>
      <c r="B355" s="508" t="s">
        <v>1604</v>
      </c>
      <c r="C355" s="508" t="s">
        <v>1588</v>
      </c>
      <c r="D355" s="508" t="s">
        <v>1631</v>
      </c>
      <c r="E355" s="508" t="s">
        <v>1632</v>
      </c>
      <c r="F355" s="512">
        <v>16</v>
      </c>
      <c r="G355" s="512">
        <v>4256</v>
      </c>
      <c r="H355" s="512">
        <v>1.0393162393162394</v>
      </c>
      <c r="I355" s="512">
        <v>266</v>
      </c>
      <c r="J355" s="512">
        <v>15</v>
      </c>
      <c r="K355" s="512">
        <v>4095</v>
      </c>
      <c r="L355" s="512">
        <v>1</v>
      </c>
      <c r="M355" s="512">
        <v>273</v>
      </c>
      <c r="N355" s="512">
        <v>3</v>
      </c>
      <c r="O355" s="512">
        <v>822</v>
      </c>
      <c r="P355" s="534">
        <v>0.20073260073260074</v>
      </c>
      <c r="Q355" s="513">
        <v>274</v>
      </c>
    </row>
    <row r="356" spans="1:17" ht="14.4" customHeight="1" x14ac:dyDescent="0.3">
      <c r="A356" s="507" t="s">
        <v>1716</v>
      </c>
      <c r="B356" s="508" t="s">
        <v>1604</v>
      </c>
      <c r="C356" s="508" t="s">
        <v>1588</v>
      </c>
      <c r="D356" s="508" t="s">
        <v>1633</v>
      </c>
      <c r="E356" s="508" t="s">
        <v>1634</v>
      </c>
      <c r="F356" s="512">
        <v>17</v>
      </c>
      <c r="G356" s="512">
        <v>2397</v>
      </c>
      <c r="H356" s="512">
        <v>0.84401408450704229</v>
      </c>
      <c r="I356" s="512">
        <v>141</v>
      </c>
      <c r="J356" s="512">
        <v>20</v>
      </c>
      <c r="K356" s="512">
        <v>2840</v>
      </c>
      <c r="L356" s="512">
        <v>1</v>
      </c>
      <c r="M356" s="512">
        <v>142</v>
      </c>
      <c r="N356" s="512">
        <v>16</v>
      </c>
      <c r="O356" s="512">
        <v>2272</v>
      </c>
      <c r="P356" s="534">
        <v>0.8</v>
      </c>
      <c r="Q356" s="513">
        <v>142</v>
      </c>
    </row>
    <row r="357" spans="1:17" ht="14.4" customHeight="1" x14ac:dyDescent="0.3">
      <c r="A357" s="507" t="s">
        <v>1716</v>
      </c>
      <c r="B357" s="508" t="s">
        <v>1604</v>
      </c>
      <c r="C357" s="508" t="s">
        <v>1588</v>
      </c>
      <c r="D357" s="508" t="s">
        <v>1635</v>
      </c>
      <c r="E357" s="508" t="s">
        <v>1634</v>
      </c>
      <c r="F357" s="512">
        <v>126</v>
      </c>
      <c r="G357" s="512">
        <v>9828</v>
      </c>
      <c r="H357" s="512">
        <v>0.99212598425196852</v>
      </c>
      <c r="I357" s="512">
        <v>78</v>
      </c>
      <c r="J357" s="512">
        <v>127</v>
      </c>
      <c r="K357" s="512">
        <v>9906</v>
      </c>
      <c r="L357" s="512">
        <v>1</v>
      </c>
      <c r="M357" s="512">
        <v>78</v>
      </c>
      <c r="N357" s="512">
        <v>199</v>
      </c>
      <c r="O357" s="512">
        <v>15522</v>
      </c>
      <c r="P357" s="534">
        <v>1.5669291338582678</v>
      </c>
      <c r="Q357" s="513">
        <v>78</v>
      </c>
    </row>
    <row r="358" spans="1:17" ht="14.4" customHeight="1" x14ac:dyDescent="0.3">
      <c r="A358" s="507" t="s">
        <v>1716</v>
      </c>
      <c r="B358" s="508" t="s">
        <v>1604</v>
      </c>
      <c r="C358" s="508" t="s">
        <v>1588</v>
      </c>
      <c r="D358" s="508" t="s">
        <v>1636</v>
      </c>
      <c r="E358" s="508" t="s">
        <v>1637</v>
      </c>
      <c r="F358" s="512">
        <v>17</v>
      </c>
      <c r="G358" s="512">
        <v>5219</v>
      </c>
      <c r="H358" s="512">
        <v>0.83370607028753996</v>
      </c>
      <c r="I358" s="512">
        <v>307</v>
      </c>
      <c r="J358" s="512">
        <v>20</v>
      </c>
      <c r="K358" s="512">
        <v>6260</v>
      </c>
      <c r="L358" s="512">
        <v>1</v>
      </c>
      <c r="M358" s="512">
        <v>313</v>
      </c>
      <c r="N358" s="512">
        <v>16</v>
      </c>
      <c r="O358" s="512">
        <v>5024</v>
      </c>
      <c r="P358" s="534">
        <v>0.80255591054313102</v>
      </c>
      <c r="Q358" s="513">
        <v>314</v>
      </c>
    </row>
    <row r="359" spans="1:17" ht="14.4" customHeight="1" x14ac:dyDescent="0.3">
      <c r="A359" s="507" t="s">
        <v>1716</v>
      </c>
      <c r="B359" s="508" t="s">
        <v>1604</v>
      </c>
      <c r="C359" s="508" t="s">
        <v>1588</v>
      </c>
      <c r="D359" s="508" t="s">
        <v>1638</v>
      </c>
      <c r="E359" s="508" t="s">
        <v>1639</v>
      </c>
      <c r="F359" s="512"/>
      <c r="G359" s="512"/>
      <c r="H359" s="512"/>
      <c r="I359" s="512"/>
      <c r="J359" s="512"/>
      <c r="K359" s="512"/>
      <c r="L359" s="512"/>
      <c r="M359" s="512"/>
      <c r="N359" s="512">
        <v>1</v>
      </c>
      <c r="O359" s="512">
        <v>328</v>
      </c>
      <c r="P359" s="534"/>
      <c r="Q359" s="513">
        <v>328</v>
      </c>
    </row>
    <row r="360" spans="1:17" ht="14.4" customHeight="1" x14ac:dyDescent="0.3">
      <c r="A360" s="507" t="s">
        <v>1716</v>
      </c>
      <c r="B360" s="508" t="s">
        <v>1604</v>
      </c>
      <c r="C360" s="508" t="s">
        <v>1588</v>
      </c>
      <c r="D360" s="508" t="s">
        <v>1638</v>
      </c>
      <c r="E360" s="508" t="s">
        <v>1640</v>
      </c>
      <c r="F360" s="512"/>
      <c r="G360" s="512"/>
      <c r="H360" s="512"/>
      <c r="I360" s="512"/>
      <c r="J360" s="512">
        <v>5</v>
      </c>
      <c r="K360" s="512">
        <v>2440</v>
      </c>
      <c r="L360" s="512">
        <v>1</v>
      </c>
      <c r="M360" s="512">
        <v>488</v>
      </c>
      <c r="N360" s="512"/>
      <c r="O360" s="512"/>
      <c r="P360" s="534"/>
      <c r="Q360" s="513"/>
    </row>
    <row r="361" spans="1:17" ht="14.4" customHeight="1" x14ac:dyDescent="0.3">
      <c r="A361" s="507" t="s">
        <v>1716</v>
      </c>
      <c r="B361" s="508" t="s">
        <v>1604</v>
      </c>
      <c r="C361" s="508" t="s">
        <v>1588</v>
      </c>
      <c r="D361" s="508" t="s">
        <v>1641</v>
      </c>
      <c r="E361" s="508" t="s">
        <v>1642</v>
      </c>
      <c r="F361" s="512">
        <v>189</v>
      </c>
      <c r="G361" s="512">
        <v>30429</v>
      </c>
      <c r="H361" s="512">
        <v>0.88474398860233183</v>
      </c>
      <c r="I361" s="512">
        <v>161</v>
      </c>
      <c r="J361" s="512">
        <v>211</v>
      </c>
      <c r="K361" s="512">
        <v>34393</v>
      </c>
      <c r="L361" s="512">
        <v>1</v>
      </c>
      <c r="M361" s="512">
        <v>163</v>
      </c>
      <c r="N361" s="512">
        <v>288</v>
      </c>
      <c r="O361" s="512">
        <v>46944</v>
      </c>
      <c r="P361" s="534">
        <v>1.3649289099526067</v>
      </c>
      <c r="Q361" s="513">
        <v>163</v>
      </c>
    </row>
    <row r="362" spans="1:17" ht="14.4" customHeight="1" x14ac:dyDescent="0.3">
      <c r="A362" s="507" t="s">
        <v>1716</v>
      </c>
      <c r="B362" s="508" t="s">
        <v>1604</v>
      </c>
      <c r="C362" s="508" t="s">
        <v>1588</v>
      </c>
      <c r="D362" s="508" t="s">
        <v>1646</v>
      </c>
      <c r="E362" s="508" t="s">
        <v>1609</v>
      </c>
      <c r="F362" s="512">
        <v>306</v>
      </c>
      <c r="G362" s="512">
        <v>21726</v>
      </c>
      <c r="H362" s="512">
        <v>1.0738434163701067</v>
      </c>
      <c r="I362" s="512">
        <v>71</v>
      </c>
      <c r="J362" s="512">
        <v>281</v>
      </c>
      <c r="K362" s="512">
        <v>20232</v>
      </c>
      <c r="L362" s="512">
        <v>1</v>
      </c>
      <c r="M362" s="512">
        <v>72</v>
      </c>
      <c r="N362" s="512">
        <v>449</v>
      </c>
      <c r="O362" s="512">
        <v>32328</v>
      </c>
      <c r="P362" s="534">
        <v>1.5978647686832741</v>
      </c>
      <c r="Q362" s="513">
        <v>72</v>
      </c>
    </row>
    <row r="363" spans="1:17" ht="14.4" customHeight="1" x14ac:dyDescent="0.3">
      <c r="A363" s="507" t="s">
        <v>1716</v>
      </c>
      <c r="B363" s="508" t="s">
        <v>1604</v>
      </c>
      <c r="C363" s="508" t="s">
        <v>1588</v>
      </c>
      <c r="D363" s="508" t="s">
        <v>1652</v>
      </c>
      <c r="E363" s="508" t="s">
        <v>1653</v>
      </c>
      <c r="F363" s="512">
        <v>2</v>
      </c>
      <c r="G363" s="512">
        <v>440</v>
      </c>
      <c r="H363" s="512">
        <v>1.9213973799126638</v>
      </c>
      <c r="I363" s="512">
        <v>220</v>
      </c>
      <c r="J363" s="512">
        <v>1</v>
      </c>
      <c r="K363" s="512">
        <v>229</v>
      </c>
      <c r="L363" s="512">
        <v>1</v>
      </c>
      <c r="M363" s="512">
        <v>229</v>
      </c>
      <c r="N363" s="512"/>
      <c r="O363" s="512"/>
      <c r="P363" s="534"/>
      <c r="Q363" s="513"/>
    </row>
    <row r="364" spans="1:17" ht="14.4" customHeight="1" x14ac:dyDescent="0.3">
      <c r="A364" s="507" t="s">
        <v>1716</v>
      </c>
      <c r="B364" s="508" t="s">
        <v>1604</v>
      </c>
      <c r="C364" s="508" t="s">
        <v>1588</v>
      </c>
      <c r="D364" s="508" t="s">
        <v>1654</v>
      </c>
      <c r="E364" s="508" t="s">
        <v>1655</v>
      </c>
      <c r="F364" s="512">
        <v>15</v>
      </c>
      <c r="G364" s="512">
        <v>17925</v>
      </c>
      <c r="H364" s="512">
        <v>3.7004541701073492</v>
      </c>
      <c r="I364" s="512">
        <v>1195</v>
      </c>
      <c r="J364" s="512">
        <v>4</v>
      </c>
      <c r="K364" s="512">
        <v>4844</v>
      </c>
      <c r="L364" s="512">
        <v>1</v>
      </c>
      <c r="M364" s="512">
        <v>1211</v>
      </c>
      <c r="N364" s="512">
        <v>24</v>
      </c>
      <c r="O364" s="512">
        <v>29064</v>
      </c>
      <c r="P364" s="534">
        <v>6</v>
      </c>
      <c r="Q364" s="513">
        <v>1211</v>
      </c>
    </row>
    <row r="365" spans="1:17" ht="14.4" customHeight="1" x14ac:dyDescent="0.3">
      <c r="A365" s="507" t="s">
        <v>1716</v>
      </c>
      <c r="B365" s="508" t="s">
        <v>1604</v>
      </c>
      <c r="C365" s="508" t="s">
        <v>1588</v>
      </c>
      <c r="D365" s="508" t="s">
        <v>1656</v>
      </c>
      <c r="E365" s="508" t="s">
        <v>1657</v>
      </c>
      <c r="F365" s="512">
        <v>14</v>
      </c>
      <c r="G365" s="512">
        <v>1540</v>
      </c>
      <c r="H365" s="512">
        <v>1.5009746588693957</v>
      </c>
      <c r="I365" s="512">
        <v>110</v>
      </c>
      <c r="J365" s="512">
        <v>9</v>
      </c>
      <c r="K365" s="512">
        <v>1026</v>
      </c>
      <c r="L365" s="512">
        <v>1</v>
      </c>
      <c r="M365" s="512">
        <v>114</v>
      </c>
      <c r="N365" s="512">
        <v>16</v>
      </c>
      <c r="O365" s="512">
        <v>1824</v>
      </c>
      <c r="P365" s="534">
        <v>1.7777777777777777</v>
      </c>
      <c r="Q365" s="513">
        <v>114</v>
      </c>
    </row>
    <row r="366" spans="1:17" ht="14.4" customHeight="1" x14ac:dyDescent="0.3">
      <c r="A366" s="507" t="s">
        <v>1716</v>
      </c>
      <c r="B366" s="508" t="s">
        <v>1604</v>
      </c>
      <c r="C366" s="508" t="s">
        <v>1588</v>
      </c>
      <c r="D366" s="508" t="s">
        <v>1658</v>
      </c>
      <c r="E366" s="508" t="s">
        <v>1659</v>
      </c>
      <c r="F366" s="512">
        <v>1</v>
      </c>
      <c r="G366" s="512">
        <v>323</v>
      </c>
      <c r="H366" s="512">
        <v>0.93352601156069359</v>
      </c>
      <c r="I366" s="512">
        <v>323</v>
      </c>
      <c r="J366" s="512">
        <v>1</v>
      </c>
      <c r="K366" s="512">
        <v>346</v>
      </c>
      <c r="L366" s="512">
        <v>1</v>
      </c>
      <c r="M366" s="512">
        <v>346</v>
      </c>
      <c r="N366" s="512">
        <v>1</v>
      </c>
      <c r="O366" s="512">
        <v>347</v>
      </c>
      <c r="P366" s="534">
        <v>1.0028901734104045</v>
      </c>
      <c r="Q366" s="513">
        <v>347</v>
      </c>
    </row>
    <row r="367" spans="1:17" ht="14.4" customHeight="1" x14ac:dyDescent="0.3">
      <c r="A367" s="507" t="s">
        <v>1716</v>
      </c>
      <c r="B367" s="508" t="s">
        <v>1604</v>
      </c>
      <c r="C367" s="508" t="s">
        <v>1588</v>
      </c>
      <c r="D367" s="508" t="s">
        <v>1666</v>
      </c>
      <c r="E367" s="508" t="s">
        <v>1667</v>
      </c>
      <c r="F367" s="512">
        <v>4</v>
      </c>
      <c r="G367" s="512">
        <v>1176</v>
      </c>
      <c r="H367" s="512">
        <v>3.9069767441860463</v>
      </c>
      <c r="I367" s="512">
        <v>294</v>
      </c>
      <c r="J367" s="512">
        <v>1</v>
      </c>
      <c r="K367" s="512">
        <v>301</v>
      </c>
      <c r="L367" s="512">
        <v>1</v>
      </c>
      <c r="M367" s="512">
        <v>301</v>
      </c>
      <c r="N367" s="512">
        <v>2</v>
      </c>
      <c r="O367" s="512">
        <v>604</v>
      </c>
      <c r="P367" s="534">
        <v>2.0066445182724251</v>
      </c>
      <c r="Q367" s="513">
        <v>302</v>
      </c>
    </row>
    <row r="368" spans="1:17" ht="14.4" customHeight="1" x14ac:dyDescent="0.3">
      <c r="A368" s="507" t="s">
        <v>1717</v>
      </c>
      <c r="B368" s="508" t="s">
        <v>1604</v>
      </c>
      <c r="C368" s="508" t="s">
        <v>1588</v>
      </c>
      <c r="D368" s="508" t="s">
        <v>1608</v>
      </c>
      <c r="E368" s="508" t="s">
        <v>1609</v>
      </c>
      <c r="F368" s="512">
        <v>69</v>
      </c>
      <c r="G368" s="512">
        <v>14214</v>
      </c>
      <c r="H368" s="512">
        <v>1.0206807410598879</v>
      </c>
      <c r="I368" s="512">
        <v>206</v>
      </c>
      <c r="J368" s="512">
        <v>66</v>
      </c>
      <c r="K368" s="512">
        <v>13926</v>
      </c>
      <c r="L368" s="512">
        <v>1</v>
      </c>
      <c r="M368" s="512">
        <v>211</v>
      </c>
      <c r="N368" s="512">
        <v>83</v>
      </c>
      <c r="O368" s="512">
        <v>17513</v>
      </c>
      <c r="P368" s="534">
        <v>1.2575757575757576</v>
      </c>
      <c r="Q368" s="513">
        <v>211</v>
      </c>
    </row>
    <row r="369" spans="1:17" ht="14.4" customHeight="1" x14ac:dyDescent="0.3">
      <c r="A369" s="507" t="s">
        <v>1717</v>
      </c>
      <c r="B369" s="508" t="s">
        <v>1604</v>
      </c>
      <c r="C369" s="508" t="s">
        <v>1588</v>
      </c>
      <c r="D369" s="508" t="s">
        <v>1610</v>
      </c>
      <c r="E369" s="508" t="s">
        <v>1609</v>
      </c>
      <c r="F369" s="512">
        <v>2</v>
      </c>
      <c r="G369" s="512">
        <v>170</v>
      </c>
      <c r="H369" s="512">
        <v>0.65134099616858232</v>
      </c>
      <c r="I369" s="512">
        <v>85</v>
      </c>
      <c r="J369" s="512">
        <v>3</v>
      </c>
      <c r="K369" s="512">
        <v>261</v>
      </c>
      <c r="L369" s="512">
        <v>1</v>
      </c>
      <c r="M369" s="512">
        <v>87</v>
      </c>
      <c r="N369" s="512"/>
      <c r="O369" s="512"/>
      <c r="P369" s="534"/>
      <c r="Q369" s="513"/>
    </row>
    <row r="370" spans="1:17" ht="14.4" customHeight="1" x14ac:dyDescent="0.3">
      <c r="A370" s="507" t="s">
        <v>1717</v>
      </c>
      <c r="B370" s="508" t="s">
        <v>1604</v>
      </c>
      <c r="C370" s="508" t="s">
        <v>1588</v>
      </c>
      <c r="D370" s="508" t="s">
        <v>1611</v>
      </c>
      <c r="E370" s="508" t="s">
        <v>1612</v>
      </c>
      <c r="F370" s="512">
        <v>49</v>
      </c>
      <c r="G370" s="512">
        <v>14455</v>
      </c>
      <c r="H370" s="512">
        <v>6.8604651162790695</v>
      </c>
      <c r="I370" s="512">
        <v>295</v>
      </c>
      <c r="J370" s="512">
        <v>7</v>
      </c>
      <c r="K370" s="512">
        <v>2107</v>
      </c>
      <c r="L370" s="512">
        <v>1</v>
      </c>
      <c r="M370" s="512">
        <v>301</v>
      </c>
      <c r="N370" s="512">
        <v>62</v>
      </c>
      <c r="O370" s="512">
        <v>18662</v>
      </c>
      <c r="P370" s="534">
        <v>8.8571428571428577</v>
      </c>
      <c r="Q370" s="513">
        <v>301</v>
      </c>
    </row>
    <row r="371" spans="1:17" ht="14.4" customHeight="1" x14ac:dyDescent="0.3">
      <c r="A371" s="507" t="s">
        <v>1717</v>
      </c>
      <c r="B371" s="508" t="s">
        <v>1604</v>
      </c>
      <c r="C371" s="508" t="s">
        <v>1588</v>
      </c>
      <c r="D371" s="508" t="s">
        <v>1613</v>
      </c>
      <c r="E371" s="508" t="s">
        <v>1614</v>
      </c>
      <c r="F371" s="512"/>
      <c r="G371" s="512"/>
      <c r="H371" s="512"/>
      <c r="I371" s="512"/>
      <c r="J371" s="512">
        <v>3</v>
      </c>
      <c r="K371" s="512">
        <v>297</v>
      </c>
      <c r="L371" s="512">
        <v>1</v>
      </c>
      <c r="M371" s="512">
        <v>99</v>
      </c>
      <c r="N371" s="512"/>
      <c r="O371" s="512"/>
      <c r="P371" s="534"/>
      <c r="Q371" s="513"/>
    </row>
    <row r="372" spans="1:17" ht="14.4" customHeight="1" x14ac:dyDescent="0.3">
      <c r="A372" s="507" t="s">
        <v>1717</v>
      </c>
      <c r="B372" s="508" t="s">
        <v>1604</v>
      </c>
      <c r="C372" s="508" t="s">
        <v>1588</v>
      </c>
      <c r="D372" s="508" t="s">
        <v>1617</v>
      </c>
      <c r="E372" s="508" t="s">
        <v>1618</v>
      </c>
      <c r="F372" s="512">
        <v>23</v>
      </c>
      <c r="G372" s="512">
        <v>3105</v>
      </c>
      <c r="H372" s="512">
        <v>2.8330291970802919</v>
      </c>
      <c r="I372" s="512">
        <v>135</v>
      </c>
      <c r="J372" s="512">
        <v>8</v>
      </c>
      <c r="K372" s="512">
        <v>1096</v>
      </c>
      <c r="L372" s="512">
        <v>1</v>
      </c>
      <c r="M372" s="512">
        <v>137</v>
      </c>
      <c r="N372" s="512">
        <v>13</v>
      </c>
      <c r="O372" s="512">
        <v>1781</v>
      </c>
      <c r="P372" s="534">
        <v>1.625</v>
      </c>
      <c r="Q372" s="513">
        <v>137</v>
      </c>
    </row>
    <row r="373" spans="1:17" ht="14.4" customHeight="1" x14ac:dyDescent="0.3">
      <c r="A373" s="507" t="s">
        <v>1717</v>
      </c>
      <c r="B373" s="508" t="s">
        <v>1604</v>
      </c>
      <c r="C373" s="508" t="s">
        <v>1588</v>
      </c>
      <c r="D373" s="508" t="s">
        <v>1619</v>
      </c>
      <c r="E373" s="508" t="s">
        <v>1618</v>
      </c>
      <c r="F373" s="512">
        <v>1</v>
      </c>
      <c r="G373" s="512">
        <v>178</v>
      </c>
      <c r="H373" s="512">
        <v>0.32422586520947178</v>
      </c>
      <c r="I373" s="512">
        <v>178</v>
      </c>
      <c r="J373" s="512">
        <v>3</v>
      </c>
      <c r="K373" s="512">
        <v>549</v>
      </c>
      <c r="L373" s="512">
        <v>1</v>
      </c>
      <c r="M373" s="512">
        <v>183</v>
      </c>
      <c r="N373" s="512"/>
      <c r="O373" s="512"/>
      <c r="P373" s="534"/>
      <c r="Q373" s="513"/>
    </row>
    <row r="374" spans="1:17" ht="14.4" customHeight="1" x14ac:dyDescent="0.3">
      <c r="A374" s="507" t="s">
        <v>1717</v>
      </c>
      <c r="B374" s="508" t="s">
        <v>1604</v>
      </c>
      <c r="C374" s="508" t="s">
        <v>1588</v>
      </c>
      <c r="D374" s="508" t="s">
        <v>1620</v>
      </c>
      <c r="E374" s="508" t="s">
        <v>1621</v>
      </c>
      <c r="F374" s="512"/>
      <c r="G374" s="512"/>
      <c r="H374" s="512"/>
      <c r="I374" s="512"/>
      <c r="J374" s="512"/>
      <c r="K374" s="512"/>
      <c r="L374" s="512"/>
      <c r="M374" s="512"/>
      <c r="N374" s="512">
        <v>2</v>
      </c>
      <c r="O374" s="512">
        <v>1278</v>
      </c>
      <c r="P374" s="534"/>
      <c r="Q374" s="513">
        <v>639</v>
      </c>
    </row>
    <row r="375" spans="1:17" ht="14.4" customHeight="1" x14ac:dyDescent="0.3">
      <c r="A375" s="507" t="s">
        <v>1717</v>
      </c>
      <c r="B375" s="508" t="s">
        <v>1604</v>
      </c>
      <c r="C375" s="508" t="s">
        <v>1588</v>
      </c>
      <c r="D375" s="508" t="s">
        <v>1622</v>
      </c>
      <c r="E375" s="508" t="s">
        <v>1623</v>
      </c>
      <c r="F375" s="512"/>
      <c r="G375" s="512"/>
      <c r="H375" s="512"/>
      <c r="I375" s="512"/>
      <c r="J375" s="512">
        <v>1</v>
      </c>
      <c r="K375" s="512">
        <v>608</v>
      </c>
      <c r="L375" s="512">
        <v>1</v>
      </c>
      <c r="M375" s="512">
        <v>608</v>
      </c>
      <c r="N375" s="512"/>
      <c r="O375" s="512"/>
      <c r="P375" s="534"/>
      <c r="Q375" s="513"/>
    </row>
    <row r="376" spans="1:17" ht="14.4" customHeight="1" x14ac:dyDescent="0.3">
      <c r="A376" s="507" t="s">
        <v>1717</v>
      </c>
      <c r="B376" s="508" t="s">
        <v>1604</v>
      </c>
      <c r="C376" s="508" t="s">
        <v>1588</v>
      </c>
      <c r="D376" s="508" t="s">
        <v>1624</v>
      </c>
      <c r="E376" s="508" t="s">
        <v>1625</v>
      </c>
      <c r="F376" s="512">
        <v>3</v>
      </c>
      <c r="G376" s="512">
        <v>483</v>
      </c>
      <c r="H376" s="512">
        <v>0.93063583815028905</v>
      </c>
      <c r="I376" s="512">
        <v>161</v>
      </c>
      <c r="J376" s="512">
        <v>3</v>
      </c>
      <c r="K376" s="512">
        <v>519</v>
      </c>
      <c r="L376" s="512">
        <v>1</v>
      </c>
      <c r="M376" s="512">
        <v>173</v>
      </c>
      <c r="N376" s="512">
        <v>4</v>
      </c>
      <c r="O376" s="512">
        <v>692</v>
      </c>
      <c r="P376" s="534">
        <v>1.3333333333333333</v>
      </c>
      <c r="Q376" s="513">
        <v>173</v>
      </c>
    </row>
    <row r="377" spans="1:17" ht="14.4" customHeight="1" x14ac:dyDescent="0.3">
      <c r="A377" s="507" t="s">
        <v>1717</v>
      </c>
      <c r="B377" s="508" t="s">
        <v>1604</v>
      </c>
      <c r="C377" s="508" t="s">
        <v>1588</v>
      </c>
      <c r="D377" s="508" t="s">
        <v>1629</v>
      </c>
      <c r="E377" s="508" t="s">
        <v>1630</v>
      </c>
      <c r="F377" s="512">
        <v>72</v>
      </c>
      <c r="G377" s="512">
        <v>1152</v>
      </c>
      <c r="H377" s="512">
        <v>1.5401069518716577</v>
      </c>
      <c r="I377" s="512">
        <v>16</v>
      </c>
      <c r="J377" s="512">
        <v>44</v>
      </c>
      <c r="K377" s="512">
        <v>748</v>
      </c>
      <c r="L377" s="512">
        <v>1</v>
      </c>
      <c r="M377" s="512">
        <v>17</v>
      </c>
      <c r="N377" s="512">
        <v>51</v>
      </c>
      <c r="O377" s="512">
        <v>867</v>
      </c>
      <c r="P377" s="534">
        <v>1.1590909090909092</v>
      </c>
      <c r="Q377" s="513">
        <v>17</v>
      </c>
    </row>
    <row r="378" spans="1:17" ht="14.4" customHeight="1" x14ac:dyDescent="0.3">
      <c r="A378" s="507" t="s">
        <v>1717</v>
      </c>
      <c r="B378" s="508" t="s">
        <v>1604</v>
      </c>
      <c r="C378" s="508" t="s">
        <v>1588</v>
      </c>
      <c r="D378" s="508" t="s">
        <v>1631</v>
      </c>
      <c r="E378" s="508" t="s">
        <v>1632</v>
      </c>
      <c r="F378" s="512">
        <v>24</v>
      </c>
      <c r="G378" s="512">
        <v>6384</v>
      </c>
      <c r="H378" s="512">
        <v>1.3755656108597285</v>
      </c>
      <c r="I378" s="512">
        <v>266</v>
      </c>
      <c r="J378" s="512">
        <v>17</v>
      </c>
      <c r="K378" s="512">
        <v>4641</v>
      </c>
      <c r="L378" s="512">
        <v>1</v>
      </c>
      <c r="M378" s="512">
        <v>273</v>
      </c>
      <c r="N378" s="512">
        <v>14</v>
      </c>
      <c r="O378" s="512">
        <v>3836</v>
      </c>
      <c r="P378" s="534">
        <v>0.8265460030165912</v>
      </c>
      <c r="Q378" s="513">
        <v>274</v>
      </c>
    </row>
    <row r="379" spans="1:17" ht="14.4" customHeight="1" x14ac:dyDescent="0.3">
      <c r="A379" s="507" t="s">
        <v>1717</v>
      </c>
      <c r="B379" s="508" t="s">
        <v>1604</v>
      </c>
      <c r="C379" s="508" t="s">
        <v>1588</v>
      </c>
      <c r="D379" s="508" t="s">
        <v>1633</v>
      </c>
      <c r="E379" s="508" t="s">
        <v>1634</v>
      </c>
      <c r="F379" s="512">
        <v>33</v>
      </c>
      <c r="G379" s="512">
        <v>4653</v>
      </c>
      <c r="H379" s="512">
        <v>1.2602925243770313</v>
      </c>
      <c r="I379" s="512">
        <v>141</v>
      </c>
      <c r="J379" s="512">
        <v>26</v>
      </c>
      <c r="K379" s="512">
        <v>3692</v>
      </c>
      <c r="L379" s="512">
        <v>1</v>
      </c>
      <c r="M379" s="512">
        <v>142</v>
      </c>
      <c r="N379" s="512">
        <v>31</v>
      </c>
      <c r="O379" s="512">
        <v>4402</v>
      </c>
      <c r="P379" s="534">
        <v>1.1923076923076923</v>
      </c>
      <c r="Q379" s="513">
        <v>142</v>
      </c>
    </row>
    <row r="380" spans="1:17" ht="14.4" customHeight="1" x14ac:dyDescent="0.3">
      <c r="A380" s="507" t="s">
        <v>1717</v>
      </c>
      <c r="B380" s="508" t="s">
        <v>1604</v>
      </c>
      <c r="C380" s="508" t="s">
        <v>1588</v>
      </c>
      <c r="D380" s="508" t="s">
        <v>1635</v>
      </c>
      <c r="E380" s="508" t="s">
        <v>1634</v>
      </c>
      <c r="F380" s="512">
        <v>23</v>
      </c>
      <c r="G380" s="512">
        <v>1794</v>
      </c>
      <c r="H380" s="512">
        <v>2.875</v>
      </c>
      <c r="I380" s="512">
        <v>78</v>
      </c>
      <c r="J380" s="512">
        <v>8</v>
      </c>
      <c r="K380" s="512">
        <v>624</v>
      </c>
      <c r="L380" s="512">
        <v>1</v>
      </c>
      <c r="M380" s="512">
        <v>78</v>
      </c>
      <c r="N380" s="512">
        <v>13</v>
      </c>
      <c r="O380" s="512">
        <v>1014</v>
      </c>
      <c r="P380" s="534">
        <v>1.625</v>
      </c>
      <c r="Q380" s="513">
        <v>78</v>
      </c>
    </row>
    <row r="381" spans="1:17" ht="14.4" customHeight="1" x14ac:dyDescent="0.3">
      <c r="A381" s="507" t="s">
        <v>1717</v>
      </c>
      <c r="B381" s="508" t="s">
        <v>1604</v>
      </c>
      <c r="C381" s="508" t="s">
        <v>1588</v>
      </c>
      <c r="D381" s="508" t="s">
        <v>1636</v>
      </c>
      <c r="E381" s="508" t="s">
        <v>1637</v>
      </c>
      <c r="F381" s="512">
        <v>33</v>
      </c>
      <c r="G381" s="512">
        <v>10131</v>
      </c>
      <c r="H381" s="512">
        <v>1.2449004669451953</v>
      </c>
      <c r="I381" s="512">
        <v>307</v>
      </c>
      <c r="J381" s="512">
        <v>26</v>
      </c>
      <c r="K381" s="512">
        <v>8138</v>
      </c>
      <c r="L381" s="512">
        <v>1</v>
      </c>
      <c r="M381" s="512">
        <v>313</v>
      </c>
      <c r="N381" s="512">
        <v>31</v>
      </c>
      <c r="O381" s="512">
        <v>9734</v>
      </c>
      <c r="P381" s="534">
        <v>1.1961169820594741</v>
      </c>
      <c r="Q381" s="513">
        <v>314</v>
      </c>
    </row>
    <row r="382" spans="1:17" ht="14.4" customHeight="1" x14ac:dyDescent="0.3">
      <c r="A382" s="507" t="s">
        <v>1717</v>
      </c>
      <c r="B382" s="508" t="s">
        <v>1604</v>
      </c>
      <c r="C382" s="508" t="s">
        <v>1588</v>
      </c>
      <c r="D382" s="508" t="s">
        <v>1641</v>
      </c>
      <c r="E382" s="508" t="s">
        <v>1642</v>
      </c>
      <c r="F382" s="512">
        <v>27</v>
      </c>
      <c r="G382" s="512">
        <v>4347</v>
      </c>
      <c r="H382" s="512">
        <v>1.9049079754601228</v>
      </c>
      <c r="I382" s="512">
        <v>161</v>
      </c>
      <c r="J382" s="512">
        <v>14</v>
      </c>
      <c r="K382" s="512">
        <v>2282</v>
      </c>
      <c r="L382" s="512">
        <v>1</v>
      </c>
      <c r="M382" s="512">
        <v>163</v>
      </c>
      <c r="N382" s="512">
        <v>29</v>
      </c>
      <c r="O382" s="512">
        <v>4727</v>
      </c>
      <c r="P382" s="534">
        <v>2.0714285714285716</v>
      </c>
      <c r="Q382" s="513">
        <v>163</v>
      </c>
    </row>
    <row r="383" spans="1:17" ht="14.4" customHeight="1" x14ac:dyDescent="0.3">
      <c r="A383" s="507" t="s">
        <v>1717</v>
      </c>
      <c r="B383" s="508" t="s">
        <v>1604</v>
      </c>
      <c r="C383" s="508" t="s">
        <v>1588</v>
      </c>
      <c r="D383" s="508" t="s">
        <v>1646</v>
      </c>
      <c r="E383" s="508" t="s">
        <v>1609</v>
      </c>
      <c r="F383" s="512">
        <v>54</v>
      </c>
      <c r="G383" s="512">
        <v>3834</v>
      </c>
      <c r="H383" s="512">
        <v>4.0961538461538458</v>
      </c>
      <c r="I383" s="512">
        <v>71</v>
      </c>
      <c r="J383" s="512">
        <v>13</v>
      </c>
      <c r="K383" s="512">
        <v>936</v>
      </c>
      <c r="L383" s="512">
        <v>1</v>
      </c>
      <c r="M383" s="512">
        <v>72</v>
      </c>
      <c r="N383" s="512">
        <v>26</v>
      </c>
      <c r="O383" s="512">
        <v>1872</v>
      </c>
      <c r="P383" s="534">
        <v>2</v>
      </c>
      <c r="Q383" s="513">
        <v>72</v>
      </c>
    </row>
    <row r="384" spans="1:17" ht="14.4" customHeight="1" x14ac:dyDescent="0.3">
      <c r="A384" s="507" t="s">
        <v>1717</v>
      </c>
      <c r="B384" s="508" t="s">
        <v>1604</v>
      </c>
      <c r="C384" s="508" t="s">
        <v>1588</v>
      </c>
      <c r="D384" s="508" t="s">
        <v>1652</v>
      </c>
      <c r="E384" s="508" t="s">
        <v>1653</v>
      </c>
      <c r="F384" s="512">
        <v>2</v>
      </c>
      <c r="G384" s="512">
        <v>440</v>
      </c>
      <c r="H384" s="512">
        <v>0.64046579330422126</v>
      </c>
      <c r="I384" s="512">
        <v>220</v>
      </c>
      <c r="J384" s="512">
        <v>3</v>
      </c>
      <c r="K384" s="512">
        <v>687</v>
      </c>
      <c r="L384" s="512">
        <v>1</v>
      </c>
      <c r="M384" s="512">
        <v>229</v>
      </c>
      <c r="N384" s="512"/>
      <c r="O384" s="512"/>
      <c r="P384" s="534"/>
      <c r="Q384" s="513"/>
    </row>
    <row r="385" spans="1:17" ht="14.4" customHeight="1" x14ac:dyDescent="0.3">
      <c r="A385" s="507" t="s">
        <v>1717</v>
      </c>
      <c r="B385" s="508" t="s">
        <v>1604</v>
      </c>
      <c r="C385" s="508" t="s">
        <v>1588</v>
      </c>
      <c r="D385" s="508" t="s">
        <v>1654</v>
      </c>
      <c r="E385" s="508" t="s">
        <v>1655</v>
      </c>
      <c r="F385" s="512">
        <v>2</v>
      </c>
      <c r="G385" s="512">
        <v>2390</v>
      </c>
      <c r="H385" s="512">
        <v>1.9735755573905862</v>
      </c>
      <c r="I385" s="512">
        <v>1195</v>
      </c>
      <c r="J385" s="512">
        <v>1</v>
      </c>
      <c r="K385" s="512">
        <v>1211</v>
      </c>
      <c r="L385" s="512">
        <v>1</v>
      </c>
      <c r="M385" s="512">
        <v>1211</v>
      </c>
      <c r="N385" s="512">
        <v>6</v>
      </c>
      <c r="O385" s="512">
        <v>7266</v>
      </c>
      <c r="P385" s="534">
        <v>6</v>
      </c>
      <c r="Q385" s="513">
        <v>1211</v>
      </c>
    </row>
    <row r="386" spans="1:17" ht="14.4" customHeight="1" x14ac:dyDescent="0.3">
      <c r="A386" s="507" t="s">
        <v>1717</v>
      </c>
      <c r="B386" s="508" t="s">
        <v>1604</v>
      </c>
      <c r="C386" s="508" t="s">
        <v>1588</v>
      </c>
      <c r="D386" s="508" t="s">
        <v>1656</v>
      </c>
      <c r="E386" s="508" t="s">
        <v>1657</v>
      </c>
      <c r="F386" s="512">
        <v>3</v>
      </c>
      <c r="G386" s="512">
        <v>330</v>
      </c>
      <c r="H386" s="512">
        <v>0.96491228070175439</v>
      </c>
      <c r="I386" s="512">
        <v>110</v>
      </c>
      <c r="J386" s="512">
        <v>3</v>
      </c>
      <c r="K386" s="512">
        <v>342</v>
      </c>
      <c r="L386" s="512">
        <v>1</v>
      </c>
      <c r="M386" s="512">
        <v>114</v>
      </c>
      <c r="N386" s="512">
        <v>3</v>
      </c>
      <c r="O386" s="512">
        <v>342</v>
      </c>
      <c r="P386" s="534">
        <v>1</v>
      </c>
      <c r="Q386" s="513">
        <v>114</v>
      </c>
    </row>
    <row r="387" spans="1:17" ht="14.4" customHeight="1" x14ac:dyDescent="0.3">
      <c r="A387" s="507" t="s">
        <v>1717</v>
      </c>
      <c r="B387" s="508" t="s">
        <v>1604</v>
      </c>
      <c r="C387" s="508" t="s">
        <v>1588</v>
      </c>
      <c r="D387" s="508" t="s">
        <v>1664</v>
      </c>
      <c r="E387" s="508" t="s">
        <v>1665</v>
      </c>
      <c r="F387" s="512"/>
      <c r="G387" s="512"/>
      <c r="H387" s="512"/>
      <c r="I387" s="512"/>
      <c r="J387" s="512">
        <v>1</v>
      </c>
      <c r="K387" s="512">
        <v>1064</v>
      </c>
      <c r="L387" s="512">
        <v>1</v>
      </c>
      <c r="M387" s="512">
        <v>1064</v>
      </c>
      <c r="N387" s="512"/>
      <c r="O387" s="512"/>
      <c r="P387" s="534"/>
      <c r="Q387" s="513"/>
    </row>
    <row r="388" spans="1:17" ht="14.4" customHeight="1" x14ac:dyDescent="0.3">
      <c r="A388" s="507" t="s">
        <v>1718</v>
      </c>
      <c r="B388" s="508" t="s">
        <v>1604</v>
      </c>
      <c r="C388" s="508" t="s">
        <v>1588</v>
      </c>
      <c r="D388" s="508" t="s">
        <v>1608</v>
      </c>
      <c r="E388" s="508" t="s">
        <v>1609</v>
      </c>
      <c r="F388" s="512"/>
      <c r="G388" s="512"/>
      <c r="H388" s="512"/>
      <c r="I388" s="512"/>
      <c r="J388" s="512">
        <v>2</v>
      </c>
      <c r="K388" s="512">
        <v>422</v>
      </c>
      <c r="L388" s="512">
        <v>1</v>
      </c>
      <c r="M388" s="512">
        <v>211</v>
      </c>
      <c r="N388" s="512">
        <v>17</v>
      </c>
      <c r="O388" s="512">
        <v>3587</v>
      </c>
      <c r="P388" s="534">
        <v>8.5</v>
      </c>
      <c r="Q388" s="513">
        <v>211</v>
      </c>
    </row>
    <row r="389" spans="1:17" ht="14.4" customHeight="1" x14ac:dyDescent="0.3">
      <c r="A389" s="507" t="s">
        <v>1718</v>
      </c>
      <c r="B389" s="508" t="s">
        <v>1604</v>
      </c>
      <c r="C389" s="508" t="s">
        <v>1588</v>
      </c>
      <c r="D389" s="508" t="s">
        <v>1617</v>
      </c>
      <c r="E389" s="508" t="s">
        <v>1618</v>
      </c>
      <c r="F389" s="512"/>
      <c r="G389" s="512"/>
      <c r="H389" s="512"/>
      <c r="I389" s="512"/>
      <c r="J389" s="512"/>
      <c r="K389" s="512"/>
      <c r="L389" s="512"/>
      <c r="M389" s="512"/>
      <c r="N389" s="512">
        <v>1</v>
      </c>
      <c r="O389" s="512">
        <v>137</v>
      </c>
      <c r="P389" s="534"/>
      <c r="Q389" s="513">
        <v>137</v>
      </c>
    </row>
    <row r="390" spans="1:17" ht="14.4" customHeight="1" x14ac:dyDescent="0.3">
      <c r="A390" s="507" t="s">
        <v>1718</v>
      </c>
      <c r="B390" s="508" t="s">
        <v>1604</v>
      </c>
      <c r="C390" s="508" t="s">
        <v>1588</v>
      </c>
      <c r="D390" s="508" t="s">
        <v>1629</v>
      </c>
      <c r="E390" s="508" t="s">
        <v>1630</v>
      </c>
      <c r="F390" s="512"/>
      <c r="G390" s="512"/>
      <c r="H390" s="512"/>
      <c r="I390" s="512"/>
      <c r="J390" s="512">
        <v>2</v>
      </c>
      <c r="K390" s="512">
        <v>34</v>
      </c>
      <c r="L390" s="512">
        <v>1</v>
      </c>
      <c r="M390" s="512">
        <v>17</v>
      </c>
      <c r="N390" s="512">
        <v>3</v>
      </c>
      <c r="O390" s="512">
        <v>51</v>
      </c>
      <c r="P390" s="534">
        <v>1.5</v>
      </c>
      <c r="Q390" s="513">
        <v>17</v>
      </c>
    </row>
    <row r="391" spans="1:17" ht="14.4" customHeight="1" x14ac:dyDescent="0.3">
      <c r="A391" s="507" t="s">
        <v>1718</v>
      </c>
      <c r="B391" s="508" t="s">
        <v>1604</v>
      </c>
      <c r="C391" s="508" t="s">
        <v>1588</v>
      </c>
      <c r="D391" s="508" t="s">
        <v>1631</v>
      </c>
      <c r="E391" s="508" t="s">
        <v>1632</v>
      </c>
      <c r="F391" s="512"/>
      <c r="G391" s="512"/>
      <c r="H391" s="512"/>
      <c r="I391" s="512"/>
      <c r="J391" s="512">
        <v>1</v>
      </c>
      <c r="K391" s="512">
        <v>273</v>
      </c>
      <c r="L391" s="512">
        <v>1</v>
      </c>
      <c r="M391" s="512">
        <v>273</v>
      </c>
      <c r="N391" s="512"/>
      <c r="O391" s="512"/>
      <c r="P391" s="534"/>
      <c r="Q391" s="513"/>
    </row>
    <row r="392" spans="1:17" ht="14.4" customHeight="1" x14ac:dyDescent="0.3">
      <c r="A392" s="507" t="s">
        <v>1718</v>
      </c>
      <c r="B392" s="508" t="s">
        <v>1604</v>
      </c>
      <c r="C392" s="508" t="s">
        <v>1588</v>
      </c>
      <c r="D392" s="508" t="s">
        <v>1633</v>
      </c>
      <c r="E392" s="508" t="s">
        <v>1634</v>
      </c>
      <c r="F392" s="512"/>
      <c r="G392" s="512"/>
      <c r="H392" s="512"/>
      <c r="I392" s="512"/>
      <c r="J392" s="512">
        <v>1</v>
      </c>
      <c r="K392" s="512">
        <v>142</v>
      </c>
      <c r="L392" s="512">
        <v>1</v>
      </c>
      <c r="M392" s="512">
        <v>142</v>
      </c>
      <c r="N392" s="512">
        <v>1</v>
      </c>
      <c r="O392" s="512">
        <v>142</v>
      </c>
      <c r="P392" s="534">
        <v>1</v>
      </c>
      <c r="Q392" s="513">
        <v>142</v>
      </c>
    </row>
    <row r="393" spans="1:17" ht="14.4" customHeight="1" x14ac:dyDescent="0.3">
      <c r="A393" s="507" t="s">
        <v>1718</v>
      </c>
      <c r="B393" s="508" t="s">
        <v>1604</v>
      </c>
      <c r="C393" s="508" t="s">
        <v>1588</v>
      </c>
      <c r="D393" s="508" t="s">
        <v>1635</v>
      </c>
      <c r="E393" s="508" t="s">
        <v>1634</v>
      </c>
      <c r="F393" s="512"/>
      <c r="G393" s="512"/>
      <c r="H393" s="512"/>
      <c r="I393" s="512"/>
      <c r="J393" s="512"/>
      <c r="K393" s="512"/>
      <c r="L393" s="512"/>
      <c r="M393" s="512"/>
      <c r="N393" s="512">
        <v>1</v>
      </c>
      <c r="O393" s="512">
        <v>78</v>
      </c>
      <c r="P393" s="534"/>
      <c r="Q393" s="513">
        <v>78</v>
      </c>
    </row>
    <row r="394" spans="1:17" ht="14.4" customHeight="1" x14ac:dyDescent="0.3">
      <c r="A394" s="507" t="s">
        <v>1718</v>
      </c>
      <c r="B394" s="508" t="s">
        <v>1604</v>
      </c>
      <c r="C394" s="508" t="s">
        <v>1588</v>
      </c>
      <c r="D394" s="508" t="s">
        <v>1636</v>
      </c>
      <c r="E394" s="508" t="s">
        <v>1637</v>
      </c>
      <c r="F394" s="512"/>
      <c r="G394" s="512"/>
      <c r="H394" s="512"/>
      <c r="I394" s="512"/>
      <c r="J394" s="512">
        <v>1</v>
      </c>
      <c r="K394" s="512">
        <v>313</v>
      </c>
      <c r="L394" s="512">
        <v>1</v>
      </c>
      <c r="M394" s="512">
        <v>313</v>
      </c>
      <c r="N394" s="512">
        <v>1</v>
      </c>
      <c r="O394" s="512">
        <v>314</v>
      </c>
      <c r="P394" s="534">
        <v>1.0031948881789137</v>
      </c>
      <c r="Q394" s="513">
        <v>314</v>
      </c>
    </row>
    <row r="395" spans="1:17" ht="14.4" customHeight="1" x14ac:dyDescent="0.3">
      <c r="A395" s="507" t="s">
        <v>1718</v>
      </c>
      <c r="B395" s="508" t="s">
        <v>1604</v>
      </c>
      <c r="C395" s="508" t="s">
        <v>1588</v>
      </c>
      <c r="D395" s="508" t="s">
        <v>1638</v>
      </c>
      <c r="E395" s="508" t="s">
        <v>1640</v>
      </c>
      <c r="F395" s="512"/>
      <c r="G395" s="512"/>
      <c r="H395" s="512"/>
      <c r="I395" s="512"/>
      <c r="J395" s="512"/>
      <c r="K395" s="512"/>
      <c r="L395" s="512"/>
      <c r="M395" s="512"/>
      <c r="N395" s="512">
        <v>1</v>
      </c>
      <c r="O395" s="512">
        <v>328</v>
      </c>
      <c r="P395" s="534"/>
      <c r="Q395" s="513">
        <v>328</v>
      </c>
    </row>
    <row r="396" spans="1:17" ht="14.4" customHeight="1" x14ac:dyDescent="0.3">
      <c r="A396" s="507" t="s">
        <v>1718</v>
      </c>
      <c r="B396" s="508" t="s">
        <v>1604</v>
      </c>
      <c r="C396" s="508" t="s">
        <v>1588</v>
      </c>
      <c r="D396" s="508" t="s">
        <v>1641</v>
      </c>
      <c r="E396" s="508" t="s">
        <v>1642</v>
      </c>
      <c r="F396" s="512"/>
      <c r="G396" s="512"/>
      <c r="H396" s="512"/>
      <c r="I396" s="512"/>
      <c r="J396" s="512">
        <v>1</v>
      </c>
      <c r="K396" s="512">
        <v>163</v>
      </c>
      <c r="L396" s="512">
        <v>1</v>
      </c>
      <c r="M396" s="512">
        <v>163</v>
      </c>
      <c r="N396" s="512">
        <v>2</v>
      </c>
      <c r="O396" s="512">
        <v>326</v>
      </c>
      <c r="P396" s="534">
        <v>2</v>
      </c>
      <c r="Q396" s="513">
        <v>163</v>
      </c>
    </row>
    <row r="397" spans="1:17" ht="14.4" customHeight="1" x14ac:dyDescent="0.3">
      <c r="A397" s="507" t="s">
        <v>1719</v>
      </c>
      <c r="B397" s="508" t="s">
        <v>1604</v>
      </c>
      <c r="C397" s="508" t="s">
        <v>1588</v>
      </c>
      <c r="D397" s="508" t="s">
        <v>1608</v>
      </c>
      <c r="E397" s="508" t="s">
        <v>1609</v>
      </c>
      <c r="F397" s="512">
        <v>15</v>
      </c>
      <c r="G397" s="512">
        <v>3090</v>
      </c>
      <c r="H397" s="512">
        <v>1.3313227057302888</v>
      </c>
      <c r="I397" s="512">
        <v>206</v>
      </c>
      <c r="J397" s="512">
        <v>11</v>
      </c>
      <c r="K397" s="512">
        <v>2321</v>
      </c>
      <c r="L397" s="512">
        <v>1</v>
      </c>
      <c r="M397" s="512">
        <v>211</v>
      </c>
      <c r="N397" s="512">
        <v>4</v>
      </c>
      <c r="O397" s="512">
        <v>844</v>
      </c>
      <c r="P397" s="534">
        <v>0.36363636363636365</v>
      </c>
      <c r="Q397" s="513">
        <v>211</v>
      </c>
    </row>
    <row r="398" spans="1:17" ht="14.4" customHeight="1" x14ac:dyDescent="0.3">
      <c r="A398" s="507" t="s">
        <v>1719</v>
      </c>
      <c r="B398" s="508" t="s">
        <v>1604</v>
      </c>
      <c r="C398" s="508" t="s">
        <v>1588</v>
      </c>
      <c r="D398" s="508" t="s">
        <v>1610</v>
      </c>
      <c r="E398" s="508" t="s">
        <v>1609</v>
      </c>
      <c r="F398" s="512">
        <v>1</v>
      </c>
      <c r="G398" s="512">
        <v>85</v>
      </c>
      <c r="H398" s="512">
        <v>0.32567049808429116</v>
      </c>
      <c r="I398" s="512">
        <v>85</v>
      </c>
      <c r="J398" s="512">
        <v>3</v>
      </c>
      <c r="K398" s="512">
        <v>261</v>
      </c>
      <c r="L398" s="512">
        <v>1</v>
      </c>
      <c r="M398" s="512">
        <v>87</v>
      </c>
      <c r="N398" s="512">
        <v>5</v>
      </c>
      <c r="O398" s="512">
        <v>435</v>
      </c>
      <c r="P398" s="534">
        <v>1.6666666666666667</v>
      </c>
      <c r="Q398" s="513">
        <v>87</v>
      </c>
    </row>
    <row r="399" spans="1:17" ht="14.4" customHeight="1" x14ac:dyDescent="0.3">
      <c r="A399" s="507" t="s">
        <v>1719</v>
      </c>
      <c r="B399" s="508" t="s">
        <v>1604</v>
      </c>
      <c r="C399" s="508" t="s">
        <v>1588</v>
      </c>
      <c r="D399" s="508" t="s">
        <v>1611</v>
      </c>
      <c r="E399" s="508" t="s">
        <v>1612</v>
      </c>
      <c r="F399" s="512">
        <v>2</v>
      </c>
      <c r="G399" s="512">
        <v>590</v>
      </c>
      <c r="H399" s="512"/>
      <c r="I399" s="512">
        <v>295</v>
      </c>
      <c r="J399" s="512"/>
      <c r="K399" s="512"/>
      <c r="L399" s="512"/>
      <c r="M399" s="512"/>
      <c r="N399" s="512">
        <v>19</v>
      </c>
      <c r="O399" s="512">
        <v>5719</v>
      </c>
      <c r="P399" s="534"/>
      <c r="Q399" s="513">
        <v>301</v>
      </c>
    </row>
    <row r="400" spans="1:17" ht="14.4" customHeight="1" x14ac:dyDescent="0.3">
      <c r="A400" s="507" t="s">
        <v>1719</v>
      </c>
      <c r="B400" s="508" t="s">
        <v>1604</v>
      </c>
      <c r="C400" s="508" t="s">
        <v>1588</v>
      </c>
      <c r="D400" s="508" t="s">
        <v>1613</v>
      </c>
      <c r="E400" s="508" t="s">
        <v>1614</v>
      </c>
      <c r="F400" s="512"/>
      <c r="G400" s="512"/>
      <c r="H400" s="512"/>
      <c r="I400" s="512"/>
      <c r="J400" s="512"/>
      <c r="K400" s="512"/>
      <c r="L400" s="512"/>
      <c r="M400" s="512"/>
      <c r="N400" s="512">
        <v>3</v>
      </c>
      <c r="O400" s="512">
        <v>297</v>
      </c>
      <c r="P400" s="534"/>
      <c r="Q400" s="513">
        <v>99</v>
      </c>
    </row>
    <row r="401" spans="1:17" ht="14.4" customHeight="1" x14ac:dyDescent="0.3">
      <c r="A401" s="507" t="s">
        <v>1719</v>
      </c>
      <c r="B401" s="508" t="s">
        <v>1604</v>
      </c>
      <c r="C401" s="508" t="s">
        <v>1588</v>
      </c>
      <c r="D401" s="508" t="s">
        <v>1617</v>
      </c>
      <c r="E401" s="508" t="s">
        <v>1618</v>
      </c>
      <c r="F401" s="512">
        <v>1</v>
      </c>
      <c r="G401" s="512">
        <v>135</v>
      </c>
      <c r="H401" s="512">
        <v>0.98540145985401462</v>
      </c>
      <c r="I401" s="512">
        <v>135</v>
      </c>
      <c r="J401" s="512">
        <v>1</v>
      </c>
      <c r="K401" s="512">
        <v>137</v>
      </c>
      <c r="L401" s="512">
        <v>1</v>
      </c>
      <c r="M401" s="512">
        <v>137</v>
      </c>
      <c r="N401" s="512">
        <v>4</v>
      </c>
      <c r="O401" s="512">
        <v>548</v>
      </c>
      <c r="P401" s="534">
        <v>4</v>
      </c>
      <c r="Q401" s="513">
        <v>137</v>
      </c>
    </row>
    <row r="402" spans="1:17" ht="14.4" customHeight="1" x14ac:dyDescent="0.3">
      <c r="A402" s="507" t="s">
        <v>1719</v>
      </c>
      <c r="B402" s="508" t="s">
        <v>1604</v>
      </c>
      <c r="C402" s="508" t="s">
        <v>1588</v>
      </c>
      <c r="D402" s="508" t="s">
        <v>1619</v>
      </c>
      <c r="E402" s="508" t="s">
        <v>1618</v>
      </c>
      <c r="F402" s="512">
        <v>1</v>
      </c>
      <c r="G402" s="512">
        <v>178</v>
      </c>
      <c r="H402" s="512">
        <v>0.32422586520947178</v>
      </c>
      <c r="I402" s="512">
        <v>178</v>
      </c>
      <c r="J402" s="512">
        <v>3</v>
      </c>
      <c r="K402" s="512">
        <v>549</v>
      </c>
      <c r="L402" s="512">
        <v>1</v>
      </c>
      <c r="M402" s="512">
        <v>183</v>
      </c>
      <c r="N402" s="512">
        <v>5</v>
      </c>
      <c r="O402" s="512">
        <v>915</v>
      </c>
      <c r="P402" s="534">
        <v>1.6666666666666667</v>
      </c>
      <c r="Q402" s="513">
        <v>183</v>
      </c>
    </row>
    <row r="403" spans="1:17" ht="14.4" customHeight="1" x14ac:dyDescent="0.3">
      <c r="A403" s="507" t="s">
        <v>1719</v>
      </c>
      <c r="B403" s="508" t="s">
        <v>1604</v>
      </c>
      <c r="C403" s="508" t="s">
        <v>1588</v>
      </c>
      <c r="D403" s="508" t="s">
        <v>1622</v>
      </c>
      <c r="E403" s="508" t="s">
        <v>1623</v>
      </c>
      <c r="F403" s="512">
        <v>1</v>
      </c>
      <c r="G403" s="512">
        <v>593</v>
      </c>
      <c r="H403" s="512">
        <v>0.97532894736842102</v>
      </c>
      <c r="I403" s="512">
        <v>593</v>
      </c>
      <c r="J403" s="512">
        <v>1</v>
      </c>
      <c r="K403" s="512">
        <v>608</v>
      </c>
      <c r="L403" s="512">
        <v>1</v>
      </c>
      <c r="M403" s="512">
        <v>608</v>
      </c>
      <c r="N403" s="512">
        <v>2</v>
      </c>
      <c r="O403" s="512">
        <v>1216</v>
      </c>
      <c r="P403" s="534">
        <v>2</v>
      </c>
      <c r="Q403" s="513">
        <v>608</v>
      </c>
    </row>
    <row r="404" spans="1:17" ht="14.4" customHeight="1" x14ac:dyDescent="0.3">
      <c r="A404" s="507" t="s">
        <v>1719</v>
      </c>
      <c r="B404" s="508" t="s">
        <v>1604</v>
      </c>
      <c r="C404" s="508" t="s">
        <v>1588</v>
      </c>
      <c r="D404" s="508" t="s">
        <v>1624</v>
      </c>
      <c r="E404" s="508" t="s">
        <v>1625</v>
      </c>
      <c r="F404" s="512">
        <v>1</v>
      </c>
      <c r="G404" s="512">
        <v>161</v>
      </c>
      <c r="H404" s="512">
        <v>0.93063583815028905</v>
      </c>
      <c r="I404" s="512">
        <v>161</v>
      </c>
      <c r="J404" s="512">
        <v>1</v>
      </c>
      <c r="K404" s="512">
        <v>173</v>
      </c>
      <c r="L404" s="512">
        <v>1</v>
      </c>
      <c r="M404" s="512">
        <v>173</v>
      </c>
      <c r="N404" s="512">
        <v>4</v>
      </c>
      <c r="O404" s="512">
        <v>692</v>
      </c>
      <c r="P404" s="534">
        <v>4</v>
      </c>
      <c r="Q404" s="513">
        <v>173</v>
      </c>
    </row>
    <row r="405" spans="1:17" ht="14.4" customHeight="1" x14ac:dyDescent="0.3">
      <c r="A405" s="507" t="s">
        <v>1719</v>
      </c>
      <c r="B405" s="508" t="s">
        <v>1604</v>
      </c>
      <c r="C405" s="508" t="s">
        <v>1588</v>
      </c>
      <c r="D405" s="508" t="s">
        <v>1629</v>
      </c>
      <c r="E405" s="508" t="s">
        <v>1630</v>
      </c>
      <c r="F405" s="512">
        <v>7</v>
      </c>
      <c r="G405" s="512">
        <v>112</v>
      </c>
      <c r="H405" s="512">
        <v>0.82352941176470584</v>
      </c>
      <c r="I405" s="512">
        <v>16</v>
      </c>
      <c r="J405" s="512">
        <v>8</v>
      </c>
      <c r="K405" s="512">
        <v>136</v>
      </c>
      <c r="L405" s="512">
        <v>1</v>
      </c>
      <c r="M405" s="512">
        <v>17</v>
      </c>
      <c r="N405" s="512">
        <v>9</v>
      </c>
      <c r="O405" s="512">
        <v>153</v>
      </c>
      <c r="P405" s="534">
        <v>1.125</v>
      </c>
      <c r="Q405" s="513">
        <v>17</v>
      </c>
    </row>
    <row r="406" spans="1:17" ht="14.4" customHeight="1" x14ac:dyDescent="0.3">
      <c r="A406" s="507" t="s">
        <v>1719</v>
      </c>
      <c r="B406" s="508" t="s">
        <v>1604</v>
      </c>
      <c r="C406" s="508" t="s">
        <v>1588</v>
      </c>
      <c r="D406" s="508" t="s">
        <v>1631</v>
      </c>
      <c r="E406" s="508" t="s">
        <v>1632</v>
      </c>
      <c r="F406" s="512">
        <v>4</v>
      </c>
      <c r="G406" s="512">
        <v>1064</v>
      </c>
      <c r="H406" s="512">
        <v>3.8974358974358974</v>
      </c>
      <c r="I406" s="512">
        <v>266</v>
      </c>
      <c r="J406" s="512">
        <v>1</v>
      </c>
      <c r="K406" s="512">
        <v>273</v>
      </c>
      <c r="L406" s="512">
        <v>1</v>
      </c>
      <c r="M406" s="512">
        <v>273</v>
      </c>
      <c r="N406" s="512">
        <v>1</v>
      </c>
      <c r="O406" s="512">
        <v>274</v>
      </c>
      <c r="P406" s="534">
        <v>1.0036630036630036</v>
      </c>
      <c r="Q406" s="513">
        <v>274</v>
      </c>
    </row>
    <row r="407" spans="1:17" ht="14.4" customHeight="1" x14ac:dyDescent="0.3">
      <c r="A407" s="507" t="s">
        <v>1719</v>
      </c>
      <c r="B407" s="508" t="s">
        <v>1604</v>
      </c>
      <c r="C407" s="508" t="s">
        <v>1588</v>
      </c>
      <c r="D407" s="508" t="s">
        <v>1633</v>
      </c>
      <c r="E407" s="508" t="s">
        <v>1634</v>
      </c>
      <c r="F407" s="512">
        <v>5</v>
      </c>
      <c r="G407" s="512">
        <v>705</v>
      </c>
      <c r="H407" s="512">
        <v>1.2411971830985915</v>
      </c>
      <c r="I407" s="512">
        <v>141</v>
      </c>
      <c r="J407" s="512">
        <v>4</v>
      </c>
      <c r="K407" s="512">
        <v>568</v>
      </c>
      <c r="L407" s="512">
        <v>1</v>
      </c>
      <c r="M407" s="512">
        <v>142</v>
      </c>
      <c r="N407" s="512">
        <v>1</v>
      </c>
      <c r="O407" s="512">
        <v>142</v>
      </c>
      <c r="P407" s="534">
        <v>0.25</v>
      </c>
      <c r="Q407" s="513">
        <v>142</v>
      </c>
    </row>
    <row r="408" spans="1:17" ht="14.4" customHeight="1" x14ac:dyDescent="0.3">
      <c r="A408" s="507" t="s">
        <v>1719</v>
      </c>
      <c r="B408" s="508" t="s">
        <v>1604</v>
      </c>
      <c r="C408" s="508" t="s">
        <v>1588</v>
      </c>
      <c r="D408" s="508" t="s">
        <v>1635</v>
      </c>
      <c r="E408" s="508" t="s">
        <v>1634</v>
      </c>
      <c r="F408" s="512">
        <v>1</v>
      </c>
      <c r="G408" s="512">
        <v>78</v>
      </c>
      <c r="H408" s="512">
        <v>1</v>
      </c>
      <c r="I408" s="512">
        <v>78</v>
      </c>
      <c r="J408" s="512">
        <v>1</v>
      </c>
      <c r="K408" s="512">
        <v>78</v>
      </c>
      <c r="L408" s="512">
        <v>1</v>
      </c>
      <c r="M408" s="512">
        <v>78</v>
      </c>
      <c r="N408" s="512">
        <v>4</v>
      </c>
      <c r="O408" s="512">
        <v>312</v>
      </c>
      <c r="P408" s="534">
        <v>4</v>
      </c>
      <c r="Q408" s="513">
        <v>78</v>
      </c>
    </row>
    <row r="409" spans="1:17" ht="14.4" customHeight="1" x14ac:dyDescent="0.3">
      <c r="A409" s="507" t="s">
        <v>1719</v>
      </c>
      <c r="B409" s="508" t="s">
        <v>1604</v>
      </c>
      <c r="C409" s="508" t="s">
        <v>1588</v>
      </c>
      <c r="D409" s="508" t="s">
        <v>1636</v>
      </c>
      <c r="E409" s="508" t="s">
        <v>1637</v>
      </c>
      <c r="F409" s="512">
        <v>5</v>
      </c>
      <c r="G409" s="512">
        <v>1535</v>
      </c>
      <c r="H409" s="512">
        <v>1.226038338658147</v>
      </c>
      <c r="I409" s="512">
        <v>307</v>
      </c>
      <c r="J409" s="512">
        <v>4</v>
      </c>
      <c r="K409" s="512">
        <v>1252</v>
      </c>
      <c r="L409" s="512">
        <v>1</v>
      </c>
      <c r="M409" s="512">
        <v>313</v>
      </c>
      <c r="N409" s="512">
        <v>1</v>
      </c>
      <c r="O409" s="512">
        <v>314</v>
      </c>
      <c r="P409" s="534">
        <v>0.25079872204472842</v>
      </c>
      <c r="Q409" s="513">
        <v>314</v>
      </c>
    </row>
    <row r="410" spans="1:17" ht="14.4" customHeight="1" x14ac:dyDescent="0.3">
      <c r="A410" s="507" t="s">
        <v>1719</v>
      </c>
      <c r="B410" s="508" t="s">
        <v>1604</v>
      </c>
      <c r="C410" s="508" t="s">
        <v>1588</v>
      </c>
      <c r="D410" s="508" t="s">
        <v>1641</v>
      </c>
      <c r="E410" s="508" t="s">
        <v>1642</v>
      </c>
      <c r="F410" s="512">
        <v>1</v>
      </c>
      <c r="G410" s="512">
        <v>161</v>
      </c>
      <c r="H410" s="512">
        <v>0.32924335378323111</v>
      </c>
      <c r="I410" s="512">
        <v>161</v>
      </c>
      <c r="J410" s="512">
        <v>3</v>
      </c>
      <c r="K410" s="512">
        <v>489</v>
      </c>
      <c r="L410" s="512">
        <v>1</v>
      </c>
      <c r="M410" s="512">
        <v>163</v>
      </c>
      <c r="N410" s="512">
        <v>4</v>
      </c>
      <c r="O410" s="512">
        <v>652</v>
      </c>
      <c r="P410" s="534">
        <v>1.3333333333333333</v>
      </c>
      <c r="Q410" s="513">
        <v>163</v>
      </c>
    </row>
    <row r="411" spans="1:17" ht="14.4" customHeight="1" x14ac:dyDescent="0.3">
      <c r="A411" s="507" t="s">
        <v>1719</v>
      </c>
      <c r="B411" s="508" t="s">
        <v>1604</v>
      </c>
      <c r="C411" s="508" t="s">
        <v>1588</v>
      </c>
      <c r="D411" s="508" t="s">
        <v>1646</v>
      </c>
      <c r="E411" s="508" t="s">
        <v>1609</v>
      </c>
      <c r="F411" s="512">
        <v>2</v>
      </c>
      <c r="G411" s="512">
        <v>142</v>
      </c>
      <c r="H411" s="512">
        <v>1.9722222222222223</v>
      </c>
      <c r="I411" s="512">
        <v>71</v>
      </c>
      <c r="J411" s="512">
        <v>1</v>
      </c>
      <c r="K411" s="512">
        <v>72</v>
      </c>
      <c r="L411" s="512">
        <v>1</v>
      </c>
      <c r="M411" s="512">
        <v>72</v>
      </c>
      <c r="N411" s="512">
        <v>7</v>
      </c>
      <c r="O411" s="512">
        <v>504</v>
      </c>
      <c r="P411" s="534">
        <v>7</v>
      </c>
      <c r="Q411" s="513">
        <v>72</v>
      </c>
    </row>
    <row r="412" spans="1:17" ht="14.4" customHeight="1" x14ac:dyDescent="0.3">
      <c r="A412" s="507" t="s">
        <v>1719</v>
      </c>
      <c r="B412" s="508" t="s">
        <v>1604</v>
      </c>
      <c r="C412" s="508" t="s">
        <v>1588</v>
      </c>
      <c r="D412" s="508" t="s">
        <v>1652</v>
      </c>
      <c r="E412" s="508" t="s">
        <v>1653</v>
      </c>
      <c r="F412" s="512">
        <v>1</v>
      </c>
      <c r="G412" s="512">
        <v>220</v>
      </c>
      <c r="H412" s="512">
        <v>0.32023289665211063</v>
      </c>
      <c r="I412" s="512">
        <v>220</v>
      </c>
      <c r="J412" s="512">
        <v>3</v>
      </c>
      <c r="K412" s="512">
        <v>687</v>
      </c>
      <c r="L412" s="512">
        <v>1</v>
      </c>
      <c r="M412" s="512">
        <v>229</v>
      </c>
      <c r="N412" s="512">
        <v>2</v>
      </c>
      <c r="O412" s="512">
        <v>460</v>
      </c>
      <c r="P412" s="534">
        <v>0.66957787481804953</v>
      </c>
      <c r="Q412" s="513">
        <v>230</v>
      </c>
    </row>
    <row r="413" spans="1:17" ht="14.4" customHeight="1" x14ac:dyDescent="0.3">
      <c r="A413" s="507" t="s">
        <v>1719</v>
      </c>
      <c r="B413" s="508" t="s">
        <v>1604</v>
      </c>
      <c r="C413" s="508" t="s">
        <v>1588</v>
      </c>
      <c r="D413" s="508" t="s">
        <v>1654</v>
      </c>
      <c r="E413" s="508" t="s">
        <v>1655</v>
      </c>
      <c r="F413" s="512"/>
      <c r="G413" s="512"/>
      <c r="H413" s="512"/>
      <c r="I413" s="512"/>
      <c r="J413" s="512"/>
      <c r="K413" s="512"/>
      <c r="L413" s="512"/>
      <c r="M413" s="512"/>
      <c r="N413" s="512">
        <v>3</v>
      </c>
      <c r="O413" s="512">
        <v>3633</v>
      </c>
      <c r="P413" s="534"/>
      <c r="Q413" s="513">
        <v>1211</v>
      </c>
    </row>
    <row r="414" spans="1:17" ht="14.4" customHeight="1" x14ac:dyDescent="0.3">
      <c r="A414" s="507" t="s">
        <v>1719</v>
      </c>
      <c r="B414" s="508" t="s">
        <v>1604</v>
      </c>
      <c r="C414" s="508" t="s">
        <v>1588</v>
      </c>
      <c r="D414" s="508" t="s">
        <v>1656</v>
      </c>
      <c r="E414" s="508" t="s">
        <v>1657</v>
      </c>
      <c r="F414" s="512"/>
      <c r="G414" s="512"/>
      <c r="H414" s="512"/>
      <c r="I414" s="512"/>
      <c r="J414" s="512"/>
      <c r="K414" s="512"/>
      <c r="L414" s="512"/>
      <c r="M414" s="512"/>
      <c r="N414" s="512">
        <v>3</v>
      </c>
      <c r="O414" s="512">
        <v>342</v>
      </c>
      <c r="P414" s="534"/>
      <c r="Q414" s="513">
        <v>114</v>
      </c>
    </row>
    <row r="415" spans="1:17" ht="14.4" customHeight="1" x14ac:dyDescent="0.3">
      <c r="A415" s="507" t="s">
        <v>1719</v>
      </c>
      <c r="B415" s="508" t="s">
        <v>1604</v>
      </c>
      <c r="C415" s="508" t="s">
        <v>1588</v>
      </c>
      <c r="D415" s="508" t="s">
        <v>1664</v>
      </c>
      <c r="E415" s="508" t="s">
        <v>1665</v>
      </c>
      <c r="F415" s="512">
        <v>1</v>
      </c>
      <c r="G415" s="512">
        <v>1033</v>
      </c>
      <c r="H415" s="512">
        <v>0.97086466165413532</v>
      </c>
      <c r="I415" s="512">
        <v>1033</v>
      </c>
      <c r="J415" s="512">
        <v>1</v>
      </c>
      <c r="K415" s="512">
        <v>1064</v>
      </c>
      <c r="L415" s="512">
        <v>1</v>
      </c>
      <c r="M415" s="512">
        <v>1064</v>
      </c>
      <c r="N415" s="512">
        <v>2</v>
      </c>
      <c r="O415" s="512">
        <v>2130</v>
      </c>
      <c r="P415" s="534">
        <v>2.0018796992481205</v>
      </c>
      <c r="Q415" s="513">
        <v>1065</v>
      </c>
    </row>
    <row r="416" spans="1:17" ht="14.4" customHeight="1" x14ac:dyDescent="0.3">
      <c r="A416" s="507" t="s">
        <v>1720</v>
      </c>
      <c r="B416" s="508" t="s">
        <v>1604</v>
      </c>
      <c r="C416" s="508" t="s">
        <v>1588</v>
      </c>
      <c r="D416" s="508" t="s">
        <v>1608</v>
      </c>
      <c r="E416" s="508" t="s">
        <v>1609</v>
      </c>
      <c r="F416" s="512">
        <v>81</v>
      </c>
      <c r="G416" s="512">
        <v>16686</v>
      </c>
      <c r="H416" s="512">
        <v>1.2166241341596793</v>
      </c>
      <c r="I416" s="512">
        <v>206</v>
      </c>
      <c r="J416" s="512">
        <v>65</v>
      </c>
      <c r="K416" s="512">
        <v>13715</v>
      </c>
      <c r="L416" s="512">
        <v>1</v>
      </c>
      <c r="M416" s="512">
        <v>211</v>
      </c>
      <c r="N416" s="512">
        <v>61</v>
      </c>
      <c r="O416" s="512">
        <v>12871</v>
      </c>
      <c r="P416" s="534">
        <v>0.93846153846153846</v>
      </c>
      <c r="Q416" s="513">
        <v>211</v>
      </c>
    </row>
    <row r="417" spans="1:17" ht="14.4" customHeight="1" x14ac:dyDescent="0.3">
      <c r="A417" s="507" t="s">
        <v>1720</v>
      </c>
      <c r="B417" s="508" t="s">
        <v>1604</v>
      </c>
      <c r="C417" s="508" t="s">
        <v>1588</v>
      </c>
      <c r="D417" s="508" t="s">
        <v>1610</v>
      </c>
      <c r="E417" s="508" t="s">
        <v>1609</v>
      </c>
      <c r="F417" s="512">
        <v>7</v>
      </c>
      <c r="G417" s="512">
        <v>595</v>
      </c>
      <c r="H417" s="512">
        <v>0.68390804597701149</v>
      </c>
      <c r="I417" s="512">
        <v>85</v>
      </c>
      <c r="J417" s="512">
        <v>10</v>
      </c>
      <c r="K417" s="512">
        <v>870</v>
      </c>
      <c r="L417" s="512">
        <v>1</v>
      </c>
      <c r="M417" s="512">
        <v>87</v>
      </c>
      <c r="N417" s="512">
        <v>4</v>
      </c>
      <c r="O417" s="512">
        <v>348</v>
      </c>
      <c r="P417" s="534">
        <v>0.4</v>
      </c>
      <c r="Q417" s="513">
        <v>87</v>
      </c>
    </row>
    <row r="418" spans="1:17" ht="14.4" customHeight="1" x14ac:dyDescent="0.3">
      <c r="A418" s="507" t="s">
        <v>1720</v>
      </c>
      <c r="B418" s="508" t="s">
        <v>1604</v>
      </c>
      <c r="C418" s="508" t="s">
        <v>1588</v>
      </c>
      <c r="D418" s="508" t="s">
        <v>1611</v>
      </c>
      <c r="E418" s="508" t="s">
        <v>1612</v>
      </c>
      <c r="F418" s="512">
        <v>463</v>
      </c>
      <c r="G418" s="512">
        <v>136585</v>
      </c>
      <c r="H418" s="512">
        <v>0.80886054210267622</v>
      </c>
      <c r="I418" s="512">
        <v>295</v>
      </c>
      <c r="J418" s="512">
        <v>561</v>
      </c>
      <c r="K418" s="512">
        <v>168861</v>
      </c>
      <c r="L418" s="512">
        <v>1</v>
      </c>
      <c r="M418" s="512">
        <v>301</v>
      </c>
      <c r="N418" s="512">
        <v>566</v>
      </c>
      <c r="O418" s="512">
        <v>170366</v>
      </c>
      <c r="P418" s="534">
        <v>1.0089126559714796</v>
      </c>
      <c r="Q418" s="513">
        <v>301</v>
      </c>
    </row>
    <row r="419" spans="1:17" ht="14.4" customHeight="1" x14ac:dyDescent="0.3">
      <c r="A419" s="507" t="s">
        <v>1720</v>
      </c>
      <c r="B419" s="508" t="s">
        <v>1604</v>
      </c>
      <c r="C419" s="508" t="s">
        <v>1588</v>
      </c>
      <c r="D419" s="508" t="s">
        <v>1613</v>
      </c>
      <c r="E419" s="508" t="s">
        <v>1614</v>
      </c>
      <c r="F419" s="512"/>
      <c r="G419" s="512"/>
      <c r="H419" s="512"/>
      <c r="I419" s="512"/>
      <c r="J419" s="512">
        <v>15</v>
      </c>
      <c r="K419" s="512">
        <v>1485</v>
      </c>
      <c r="L419" s="512">
        <v>1</v>
      </c>
      <c r="M419" s="512">
        <v>99</v>
      </c>
      <c r="N419" s="512">
        <v>21</v>
      </c>
      <c r="O419" s="512">
        <v>2079</v>
      </c>
      <c r="P419" s="534">
        <v>1.4</v>
      </c>
      <c r="Q419" s="513">
        <v>99</v>
      </c>
    </row>
    <row r="420" spans="1:17" ht="14.4" customHeight="1" x14ac:dyDescent="0.3">
      <c r="A420" s="507" t="s">
        <v>1720</v>
      </c>
      <c r="B420" s="508" t="s">
        <v>1604</v>
      </c>
      <c r="C420" s="508" t="s">
        <v>1588</v>
      </c>
      <c r="D420" s="508" t="s">
        <v>1615</v>
      </c>
      <c r="E420" s="508" t="s">
        <v>1616</v>
      </c>
      <c r="F420" s="512"/>
      <c r="G420" s="512"/>
      <c r="H420" s="512"/>
      <c r="I420" s="512"/>
      <c r="J420" s="512">
        <v>2</v>
      </c>
      <c r="K420" s="512">
        <v>462</v>
      </c>
      <c r="L420" s="512">
        <v>1</v>
      </c>
      <c r="M420" s="512">
        <v>231</v>
      </c>
      <c r="N420" s="512">
        <v>1</v>
      </c>
      <c r="O420" s="512">
        <v>232</v>
      </c>
      <c r="P420" s="534">
        <v>0.50216450216450215</v>
      </c>
      <c r="Q420" s="513">
        <v>232</v>
      </c>
    </row>
    <row r="421" spans="1:17" ht="14.4" customHeight="1" x14ac:dyDescent="0.3">
      <c r="A421" s="507" t="s">
        <v>1720</v>
      </c>
      <c r="B421" s="508" t="s">
        <v>1604</v>
      </c>
      <c r="C421" s="508" t="s">
        <v>1588</v>
      </c>
      <c r="D421" s="508" t="s">
        <v>1617</v>
      </c>
      <c r="E421" s="508" t="s">
        <v>1618</v>
      </c>
      <c r="F421" s="512">
        <v>349</v>
      </c>
      <c r="G421" s="512">
        <v>47115</v>
      </c>
      <c r="H421" s="512">
        <v>0.90740134429828789</v>
      </c>
      <c r="I421" s="512">
        <v>135</v>
      </c>
      <c r="J421" s="512">
        <v>379</v>
      </c>
      <c r="K421" s="512">
        <v>51923</v>
      </c>
      <c r="L421" s="512">
        <v>1</v>
      </c>
      <c r="M421" s="512">
        <v>137</v>
      </c>
      <c r="N421" s="512">
        <v>374</v>
      </c>
      <c r="O421" s="512">
        <v>51238</v>
      </c>
      <c r="P421" s="534">
        <v>0.98680738786279687</v>
      </c>
      <c r="Q421" s="513">
        <v>137</v>
      </c>
    </row>
    <row r="422" spans="1:17" ht="14.4" customHeight="1" x14ac:dyDescent="0.3">
      <c r="A422" s="507" t="s">
        <v>1720</v>
      </c>
      <c r="B422" s="508" t="s">
        <v>1604</v>
      </c>
      <c r="C422" s="508" t="s">
        <v>1588</v>
      </c>
      <c r="D422" s="508" t="s">
        <v>1619</v>
      </c>
      <c r="E422" s="508" t="s">
        <v>1618</v>
      </c>
      <c r="F422" s="512">
        <v>2</v>
      </c>
      <c r="G422" s="512">
        <v>356</v>
      </c>
      <c r="H422" s="512">
        <v>0.38907103825136613</v>
      </c>
      <c r="I422" s="512">
        <v>178</v>
      </c>
      <c r="J422" s="512">
        <v>5</v>
      </c>
      <c r="K422" s="512">
        <v>915</v>
      </c>
      <c r="L422" s="512">
        <v>1</v>
      </c>
      <c r="M422" s="512">
        <v>183</v>
      </c>
      <c r="N422" s="512">
        <v>2</v>
      </c>
      <c r="O422" s="512">
        <v>366</v>
      </c>
      <c r="P422" s="534">
        <v>0.4</v>
      </c>
      <c r="Q422" s="513">
        <v>183</v>
      </c>
    </row>
    <row r="423" spans="1:17" ht="14.4" customHeight="1" x14ac:dyDescent="0.3">
      <c r="A423" s="507" t="s">
        <v>1720</v>
      </c>
      <c r="B423" s="508" t="s">
        <v>1604</v>
      </c>
      <c r="C423" s="508" t="s">
        <v>1588</v>
      </c>
      <c r="D423" s="508" t="s">
        <v>1620</v>
      </c>
      <c r="E423" s="508" t="s">
        <v>1621</v>
      </c>
      <c r="F423" s="512">
        <v>1</v>
      </c>
      <c r="G423" s="512">
        <v>620</v>
      </c>
      <c r="H423" s="512">
        <v>0.32342201356285866</v>
      </c>
      <c r="I423" s="512">
        <v>620</v>
      </c>
      <c r="J423" s="512">
        <v>3</v>
      </c>
      <c r="K423" s="512">
        <v>1917</v>
      </c>
      <c r="L423" s="512">
        <v>1</v>
      </c>
      <c r="M423" s="512">
        <v>639</v>
      </c>
      <c r="N423" s="512">
        <v>4</v>
      </c>
      <c r="O423" s="512">
        <v>2556</v>
      </c>
      <c r="P423" s="534">
        <v>1.3333333333333333</v>
      </c>
      <c r="Q423" s="513">
        <v>639</v>
      </c>
    </row>
    <row r="424" spans="1:17" ht="14.4" customHeight="1" x14ac:dyDescent="0.3">
      <c r="A424" s="507" t="s">
        <v>1720</v>
      </c>
      <c r="B424" s="508" t="s">
        <v>1604</v>
      </c>
      <c r="C424" s="508" t="s">
        <v>1588</v>
      </c>
      <c r="D424" s="508" t="s">
        <v>1622</v>
      </c>
      <c r="E424" s="508" t="s">
        <v>1623</v>
      </c>
      <c r="F424" s="512"/>
      <c r="G424" s="512"/>
      <c r="H424" s="512"/>
      <c r="I424" s="512"/>
      <c r="J424" s="512">
        <v>1</v>
      </c>
      <c r="K424" s="512">
        <v>608</v>
      </c>
      <c r="L424" s="512">
        <v>1</v>
      </c>
      <c r="M424" s="512">
        <v>608</v>
      </c>
      <c r="N424" s="512"/>
      <c r="O424" s="512"/>
      <c r="P424" s="534"/>
      <c r="Q424" s="513"/>
    </row>
    <row r="425" spans="1:17" ht="14.4" customHeight="1" x14ac:dyDescent="0.3">
      <c r="A425" s="507" t="s">
        <v>1720</v>
      </c>
      <c r="B425" s="508" t="s">
        <v>1604</v>
      </c>
      <c r="C425" s="508" t="s">
        <v>1588</v>
      </c>
      <c r="D425" s="508" t="s">
        <v>1624</v>
      </c>
      <c r="E425" s="508" t="s">
        <v>1625</v>
      </c>
      <c r="F425" s="512">
        <v>21</v>
      </c>
      <c r="G425" s="512">
        <v>3381</v>
      </c>
      <c r="H425" s="512">
        <v>0.67390871038469202</v>
      </c>
      <c r="I425" s="512">
        <v>161</v>
      </c>
      <c r="J425" s="512">
        <v>29</v>
      </c>
      <c r="K425" s="512">
        <v>5017</v>
      </c>
      <c r="L425" s="512">
        <v>1</v>
      </c>
      <c r="M425" s="512">
        <v>173</v>
      </c>
      <c r="N425" s="512">
        <v>36</v>
      </c>
      <c r="O425" s="512">
        <v>6228</v>
      </c>
      <c r="P425" s="534">
        <v>1.2413793103448276</v>
      </c>
      <c r="Q425" s="513">
        <v>173</v>
      </c>
    </row>
    <row r="426" spans="1:17" ht="14.4" customHeight="1" x14ac:dyDescent="0.3">
      <c r="A426" s="507" t="s">
        <v>1720</v>
      </c>
      <c r="B426" s="508" t="s">
        <v>1604</v>
      </c>
      <c r="C426" s="508" t="s">
        <v>1588</v>
      </c>
      <c r="D426" s="508" t="s">
        <v>1629</v>
      </c>
      <c r="E426" s="508" t="s">
        <v>1630</v>
      </c>
      <c r="F426" s="512">
        <v>384</v>
      </c>
      <c r="G426" s="512">
        <v>6144</v>
      </c>
      <c r="H426" s="512">
        <v>0.91265597147950084</v>
      </c>
      <c r="I426" s="512">
        <v>16</v>
      </c>
      <c r="J426" s="512">
        <v>396</v>
      </c>
      <c r="K426" s="512">
        <v>6732</v>
      </c>
      <c r="L426" s="512">
        <v>1</v>
      </c>
      <c r="M426" s="512">
        <v>17</v>
      </c>
      <c r="N426" s="512">
        <v>414</v>
      </c>
      <c r="O426" s="512">
        <v>7038</v>
      </c>
      <c r="P426" s="534">
        <v>1.0454545454545454</v>
      </c>
      <c r="Q426" s="513">
        <v>17</v>
      </c>
    </row>
    <row r="427" spans="1:17" ht="14.4" customHeight="1" x14ac:dyDescent="0.3">
      <c r="A427" s="507" t="s">
        <v>1720</v>
      </c>
      <c r="B427" s="508" t="s">
        <v>1604</v>
      </c>
      <c r="C427" s="508" t="s">
        <v>1588</v>
      </c>
      <c r="D427" s="508" t="s">
        <v>1631</v>
      </c>
      <c r="E427" s="508" t="s">
        <v>1632</v>
      </c>
      <c r="F427" s="512">
        <v>24</v>
      </c>
      <c r="G427" s="512">
        <v>6384</v>
      </c>
      <c r="H427" s="512">
        <v>2.3384615384615386</v>
      </c>
      <c r="I427" s="512">
        <v>266</v>
      </c>
      <c r="J427" s="512">
        <v>10</v>
      </c>
      <c r="K427" s="512">
        <v>2730</v>
      </c>
      <c r="L427" s="512">
        <v>1</v>
      </c>
      <c r="M427" s="512">
        <v>273</v>
      </c>
      <c r="N427" s="512">
        <v>6</v>
      </c>
      <c r="O427" s="512">
        <v>1644</v>
      </c>
      <c r="P427" s="534">
        <v>0.60219780219780217</v>
      </c>
      <c r="Q427" s="513">
        <v>274</v>
      </c>
    </row>
    <row r="428" spans="1:17" ht="14.4" customHeight="1" x14ac:dyDescent="0.3">
      <c r="A428" s="507" t="s">
        <v>1720</v>
      </c>
      <c r="B428" s="508" t="s">
        <v>1604</v>
      </c>
      <c r="C428" s="508" t="s">
        <v>1588</v>
      </c>
      <c r="D428" s="508" t="s">
        <v>1633</v>
      </c>
      <c r="E428" s="508" t="s">
        <v>1634</v>
      </c>
      <c r="F428" s="512">
        <v>26</v>
      </c>
      <c r="G428" s="512">
        <v>3666</v>
      </c>
      <c r="H428" s="512">
        <v>1.8440643863179074</v>
      </c>
      <c r="I428" s="512">
        <v>141</v>
      </c>
      <c r="J428" s="512">
        <v>14</v>
      </c>
      <c r="K428" s="512">
        <v>1988</v>
      </c>
      <c r="L428" s="512">
        <v>1</v>
      </c>
      <c r="M428" s="512">
        <v>142</v>
      </c>
      <c r="N428" s="512">
        <v>17</v>
      </c>
      <c r="O428" s="512">
        <v>2414</v>
      </c>
      <c r="P428" s="534">
        <v>1.2142857142857142</v>
      </c>
      <c r="Q428" s="513">
        <v>142</v>
      </c>
    </row>
    <row r="429" spans="1:17" ht="14.4" customHeight="1" x14ac:dyDescent="0.3">
      <c r="A429" s="507" t="s">
        <v>1720</v>
      </c>
      <c r="B429" s="508" t="s">
        <v>1604</v>
      </c>
      <c r="C429" s="508" t="s">
        <v>1588</v>
      </c>
      <c r="D429" s="508" t="s">
        <v>1635</v>
      </c>
      <c r="E429" s="508" t="s">
        <v>1634</v>
      </c>
      <c r="F429" s="512">
        <v>349</v>
      </c>
      <c r="G429" s="512">
        <v>27222</v>
      </c>
      <c r="H429" s="512">
        <v>0.920844327176781</v>
      </c>
      <c r="I429" s="512">
        <v>78</v>
      </c>
      <c r="J429" s="512">
        <v>379</v>
      </c>
      <c r="K429" s="512">
        <v>29562</v>
      </c>
      <c r="L429" s="512">
        <v>1</v>
      </c>
      <c r="M429" s="512">
        <v>78</v>
      </c>
      <c r="N429" s="512">
        <v>373</v>
      </c>
      <c r="O429" s="512">
        <v>29094</v>
      </c>
      <c r="P429" s="534">
        <v>0.9841688654353562</v>
      </c>
      <c r="Q429" s="513">
        <v>78</v>
      </c>
    </row>
    <row r="430" spans="1:17" ht="14.4" customHeight="1" x14ac:dyDescent="0.3">
      <c r="A430" s="507" t="s">
        <v>1720</v>
      </c>
      <c r="B430" s="508" t="s">
        <v>1604</v>
      </c>
      <c r="C430" s="508" t="s">
        <v>1588</v>
      </c>
      <c r="D430" s="508" t="s">
        <v>1636</v>
      </c>
      <c r="E430" s="508" t="s">
        <v>1637</v>
      </c>
      <c r="F430" s="512">
        <v>26</v>
      </c>
      <c r="G430" s="512">
        <v>7982</v>
      </c>
      <c r="H430" s="512">
        <v>1.8215426745778183</v>
      </c>
      <c r="I430" s="512">
        <v>307</v>
      </c>
      <c r="J430" s="512">
        <v>14</v>
      </c>
      <c r="K430" s="512">
        <v>4382</v>
      </c>
      <c r="L430" s="512">
        <v>1</v>
      </c>
      <c r="M430" s="512">
        <v>313</v>
      </c>
      <c r="N430" s="512">
        <v>17</v>
      </c>
      <c r="O430" s="512">
        <v>5338</v>
      </c>
      <c r="P430" s="534">
        <v>1.2181652213601095</v>
      </c>
      <c r="Q430" s="513">
        <v>314</v>
      </c>
    </row>
    <row r="431" spans="1:17" ht="14.4" customHeight="1" x14ac:dyDescent="0.3">
      <c r="A431" s="507" t="s">
        <v>1720</v>
      </c>
      <c r="B431" s="508" t="s">
        <v>1604</v>
      </c>
      <c r="C431" s="508" t="s">
        <v>1588</v>
      </c>
      <c r="D431" s="508" t="s">
        <v>1641</v>
      </c>
      <c r="E431" s="508" t="s">
        <v>1642</v>
      </c>
      <c r="F431" s="512">
        <v>254</v>
      </c>
      <c r="G431" s="512">
        <v>40894</v>
      </c>
      <c r="H431" s="512">
        <v>0.88339237881275379</v>
      </c>
      <c r="I431" s="512">
        <v>161</v>
      </c>
      <c r="J431" s="512">
        <v>284</v>
      </c>
      <c r="K431" s="512">
        <v>46292</v>
      </c>
      <c r="L431" s="512">
        <v>1</v>
      </c>
      <c r="M431" s="512">
        <v>163</v>
      </c>
      <c r="N431" s="512">
        <v>336</v>
      </c>
      <c r="O431" s="512">
        <v>54768</v>
      </c>
      <c r="P431" s="534">
        <v>1.1830985915492958</v>
      </c>
      <c r="Q431" s="513">
        <v>163</v>
      </c>
    </row>
    <row r="432" spans="1:17" ht="14.4" customHeight="1" x14ac:dyDescent="0.3">
      <c r="A432" s="507" t="s">
        <v>1720</v>
      </c>
      <c r="B432" s="508" t="s">
        <v>1604</v>
      </c>
      <c r="C432" s="508" t="s">
        <v>1588</v>
      </c>
      <c r="D432" s="508" t="s">
        <v>1646</v>
      </c>
      <c r="E432" s="508" t="s">
        <v>1609</v>
      </c>
      <c r="F432" s="512">
        <v>931</v>
      </c>
      <c r="G432" s="512">
        <v>66101</v>
      </c>
      <c r="H432" s="512">
        <v>0.9018363894346213</v>
      </c>
      <c r="I432" s="512">
        <v>71</v>
      </c>
      <c r="J432" s="512">
        <v>1018</v>
      </c>
      <c r="K432" s="512">
        <v>73296</v>
      </c>
      <c r="L432" s="512">
        <v>1</v>
      </c>
      <c r="M432" s="512">
        <v>72</v>
      </c>
      <c r="N432" s="512">
        <v>1060</v>
      </c>
      <c r="O432" s="512">
        <v>76320</v>
      </c>
      <c r="P432" s="534">
        <v>1.0412573673870333</v>
      </c>
      <c r="Q432" s="513">
        <v>72</v>
      </c>
    </row>
    <row r="433" spans="1:17" ht="14.4" customHeight="1" x14ac:dyDescent="0.3">
      <c r="A433" s="507" t="s">
        <v>1720</v>
      </c>
      <c r="B433" s="508" t="s">
        <v>1604</v>
      </c>
      <c r="C433" s="508" t="s">
        <v>1588</v>
      </c>
      <c r="D433" s="508" t="s">
        <v>1652</v>
      </c>
      <c r="E433" s="508" t="s">
        <v>1653</v>
      </c>
      <c r="F433" s="512">
        <v>6</v>
      </c>
      <c r="G433" s="512">
        <v>1320</v>
      </c>
      <c r="H433" s="512">
        <v>0.5240174672489083</v>
      </c>
      <c r="I433" s="512">
        <v>220</v>
      </c>
      <c r="J433" s="512">
        <v>11</v>
      </c>
      <c r="K433" s="512">
        <v>2519</v>
      </c>
      <c r="L433" s="512">
        <v>1</v>
      </c>
      <c r="M433" s="512">
        <v>229</v>
      </c>
      <c r="N433" s="512"/>
      <c r="O433" s="512"/>
      <c r="P433" s="534"/>
      <c r="Q433" s="513"/>
    </row>
    <row r="434" spans="1:17" ht="14.4" customHeight="1" x14ac:dyDescent="0.3">
      <c r="A434" s="507" t="s">
        <v>1720</v>
      </c>
      <c r="B434" s="508" t="s">
        <v>1604</v>
      </c>
      <c r="C434" s="508" t="s">
        <v>1588</v>
      </c>
      <c r="D434" s="508" t="s">
        <v>1654</v>
      </c>
      <c r="E434" s="508" t="s">
        <v>1655</v>
      </c>
      <c r="F434" s="512">
        <v>14</v>
      </c>
      <c r="G434" s="512">
        <v>16730</v>
      </c>
      <c r="H434" s="512">
        <v>0.51166773710126312</v>
      </c>
      <c r="I434" s="512">
        <v>1195</v>
      </c>
      <c r="J434" s="512">
        <v>27</v>
      </c>
      <c r="K434" s="512">
        <v>32697</v>
      </c>
      <c r="L434" s="512">
        <v>1</v>
      </c>
      <c r="M434" s="512">
        <v>1211</v>
      </c>
      <c r="N434" s="512">
        <v>31</v>
      </c>
      <c r="O434" s="512">
        <v>37541</v>
      </c>
      <c r="P434" s="534">
        <v>1.1481481481481481</v>
      </c>
      <c r="Q434" s="513">
        <v>1211</v>
      </c>
    </row>
    <row r="435" spans="1:17" ht="14.4" customHeight="1" x14ac:dyDescent="0.3">
      <c r="A435" s="507" t="s">
        <v>1720</v>
      </c>
      <c r="B435" s="508" t="s">
        <v>1604</v>
      </c>
      <c r="C435" s="508" t="s">
        <v>1588</v>
      </c>
      <c r="D435" s="508" t="s">
        <v>1656</v>
      </c>
      <c r="E435" s="508" t="s">
        <v>1657</v>
      </c>
      <c r="F435" s="512">
        <v>14</v>
      </c>
      <c r="G435" s="512">
        <v>1540</v>
      </c>
      <c r="H435" s="512">
        <v>0.61403508771929827</v>
      </c>
      <c r="I435" s="512">
        <v>110</v>
      </c>
      <c r="J435" s="512">
        <v>22</v>
      </c>
      <c r="K435" s="512">
        <v>2508</v>
      </c>
      <c r="L435" s="512">
        <v>1</v>
      </c>
      <c r="M435" s="512">
        <v>114</v>
      </c>
      <c r="N435" s="512">
        <v>27</v>
      </c>
      <c r="O435" s="512">
        <v>3078</v>
      </c>
      <c r="P435" s="534">
        <v>1.2272727272727273</v>
      </c>
      <c r="Q435" s="513">
        <v>114</v>
      </c>
    </row>
    <row r="436" spans="1:17" ht="14.4" customHeight="1" x14ac:dyDescent="0.3">
      <c r="A436" s="507" t="s">
        <v>1720</v>
      </c>
      <c r="B436" s="508" t="s">
        <v>1604</v>
      </c>
      <c r="C436" s="508" t="s">
        <v>1588</v>
      </c>
      <c r="D436" s="508" t="s">
        <v>1658</v>
      </c>
      <c r="E436" s="508" t="s">
        <v>1659</v>
      </c>
      <c r="F436" s="512">
        <v>2</v>
      </c>
      <c r="G436" s="512">
        <v>646</v>
      </c>
      <c r="H436" s="512">
        <v>1.8670520231213872</v>
      </c>
      <c r="I436" s="512">
        <v>323</v>
      </c>
      <c r="J436" s="512">
        <v>1</v>
      </c>
      <c r="K436" s="512">
        <v>346</v>
      </c>
      <c r="L436" s="512">
        <v>1</v>
      </c>
      <c r="M436" s="512">
        <v>346</v>
      </c>
      <c r="N436" s="512">
        <v>2</v>
      </c>
      <c r="O436" s="512">
        <v>694</v>
      </c>
      <c r="P436" s="534">
        <v>2.0057803468208091</v>
      </c>
      <c r="Q436" s="513">
        <v>347</v>
      </c>
    </row>
    <row r="437" spans="1:17" ht="14.4" customHeight="1" x14ac:dyDescent="0.3">
      <c r="A437" s="507" t="s">
        <v>1720</v>
      </c>
      <c r="B437" s="508" t="s">
        <v>1604</v>
      </c>
      <c r="C437" s="508" t="s">
        <v>1588</v>
      </c>
      <c r="D437" s="508" t="s">
        <v>1664</v>
      </c>
      <c r="E437" s="508" t="s">
        <v>1665</v>
      </c>
      <c r="F437" s="512"/>
      <c r="G437" s="512"/>
      <c r="H437" s="512"/>
      <c r="I437" s="512"/>
      <c r="J437" s="512">
        <v>1</v>
      </c>
      <c r="K437" s="512">
        <v>1064</v>
      </c>
      <c r="L437" s="512">
        <v>1</v>
      </c>
      <c r="M437" s="512">
        <v>1064</v>
      </c>
      <c r="N437" s="512"/>
      <c r="O437" s="512"/>
      <c r="P437" s="534"/>
      <c r="Q437" s="513"/>
    </row>
    <row r="438" spans="1:17" ht="14.4" customHeight="1" x14ac:dyDescent="0.3">
      <c r="A438" s="507" t="s">
        <v>1720</v>
      </c>
      <c r="B438" s="508" t="s">
        <v>1604</v>
      </c>
      <c r="C438" s="508" t="s">
        <v>1588</v>
      </c>
      <c r="D438" s="508" t="s">
        <v>1666</v>
      </c>
      <c r="E438" s="508" t="s">
        <v>1667</v>
      </c>
      <c r="F438" s="512"/>
      <c r="G438" s="512"/>
      <c r="H438" s="512"/>
      <c r="I438" s="512"/>
      <c r="J438" s="512"/>
      <c r="K438" s="512"/>
      <c r="L438" s="512"/>
      <c r="M438" s="512"/>
      <c r="N438" s="512">
        <v>1</v>
      </c>
      <c r="O438" s="512">
        <v>302</v>
      </c>
      <c r="P438" s="534"/>
      <c r="Q438" s="513">
        <v>302</v>
      </c>
    </row>
    <row r="439" spans="1:17" ht="14.4" customHeight="1" x14ac:dyDescent="0.3">
      <c r="A439" s="507" t="s">
        <v>1721</v>
      </c>
      <c r="B439" s="508" t="s">
        <v>1604</v>
      </c>
      <c r="C439" s="508" t="s">
        <v>1588</v>
      </c>
      <c r="D439" s="508" t="s">
        <v>1608</v>
      </c>
      <c r="E439" s="508" t="s">
        <v>1609</v>
      </c>
      <c r="F439" s="512">
        <v>32</v>
      </c>
      <c r="G439" s="512">
        <v>6592</v>
      </c>
      <c r="H439" s="512">
        <v>0.65086887835703</v>
      </c>
      <c r="I439" s="512">
        <v>206</v>
      </c>
      <c r="J439" s="512">
        <v>48</v>
      </c>
      <c r="K439" s="512">
        <v>10128</v>
      </c>
      <c r="L439" s="512">
        <v>1</v>
      </c>
      <c r="M439" s="512">
        <v>211</v>
      </c>
      <c r="N439" s="512">
        <v>24</v>
      </c>
      <c r="O439" s="512">
        <v>5064</v>
      </c>
      <c r="P439" s="534">
        <v>0.5</v>
      </c>
      <c r="Q439" s="513">
        <v>211</v>
      </c>
    </row>
    <row r="440" spans="1:17" ht="14.4" customHeight="1" x14ac:dyDescent="0.3">
      <c r="A440" s="507" t="s">
        <v>1721</v>
      </c>
      <c r="B440" s="508" t="s">
        <v>1604</v>
      </c>
      <c r="C440" s="508" t="s">
        <v>1588</v>
      </c>
      <c r="D440" s="508" t="s">
        <v>1611</v>
      </c>
      <c r="E440" s="508" t="s">
        <v>1612</v>
      </c>
      <c r="F440" s="512"/>
      <c r="G440" s="512"/>
      <c r="H440" s="512"/>
      <c r="I440" s="512"/>
      <c r="J440" s="512"/>
      <c r="K440" s="512"/>
      <c r="L440" s="512"/>
      <c r="M440" s="512"/>
      <c r="N440" s="512">
        <v>121</v>
      </c>
      <c r="O440" s="512">
        <v>36421</v>
      </c>
      <c r="P440" s="534"/>
      <c r="Q440" s="513">
        <v>301</v>
      </c>
    </row>
    <row r="441" spans="1:17" ht="14.4" customHeight="1" x14ac:dyDescent="0.3">
      <c r="A441" s="507" t="s">
        <v>1721</v>
      </c>
      <c r="B441" s="508" t="s">
        <v>1604</v>
      </c>
      <c r="C441" s="508" t="s">
        <v>1588</v>
      </c>
      <c r="D441" s="508" t="s">
        <v>1617</v>
      </c>
      <c r="E441" s="508" t="s">
        <v>1618</v>
      </c>
      <c r="F441" s="512">
        <v>37</v>
      </c>
      <c r="G441" s="512">
        <v>4995</v>
      </c>
      <c r="H441" s="512">
        <v>1.2153284671532847</v>
      </c>
      <c r="I441" s="512">
        <v>135</v>
      </c>
      <c r="J441" s="512">
        <v>30</v>
      </c>
      <c r="K441" s="512">
        <v>4110</v>
      </c>
      <c r="L441" s="512">
        <v>1</v>
      </c>
      <c r="M441" s="512">
        <v>137</v>
      </c>
      <c r="N441" s="512">
        <v>45</v>
      </c>
      <c r="O441" s="512">
        <v>6165</v>
      </c>
      <c r="P441" s="534">
        <v>1.5</v>
      </c>
      <c r="Q441" s="513">
        <v>137</v>
      </c>
    </row>
    <row r="442" spans="1:17" ht="14.4" customHeight="1" x14ac:dyDescent="0.3">
      <c r="A442" s="507" t="s">
        <v>1721</v>
      </c>
      <c r="B442" s="508" t="s">
        <v>1604</v>
      </c>
      <c r="C442" s="508" t="s">
        <v>1588</v>
      </c>
      <c r="D442" s="508" t="s">
        <v>1624</v>
      </c>
      <c r="E442" s="508" t="s">
        <v>1625</v>
      </c>
      <c r="F442" s="512"/>
      <c r="G442" s="512"/>
      <c r="H442" s="512"/>
      <c r="I442" s="512"/>
      <c r="J442" s="512"/>
      <c r="K442" s="512"/>
      <c r="L442" s="512"/>
      <c r="M442" s="512"/>
      <c r="N442" s="512">
        <v>4</v>
      </c>
      <c r="O442" s="512">
        <v>692</v>
      </c>
      <c r="P442" s="534"/>
      <c r="Q442" s="513">
        <v>173</v>
      </c>
    </row>
    <row r="443" spans="1:17" ht="14.4" customHeight="1" x14ac:dyDescent="0.3">
      <c r="A443" s="507" t="s">
        <v>1721</v>
      </c>
      <c r="B443" s="508" t="s">
        <v>1604</v>
      </c>
      <c r="C443" s="508" t="s">
        <v>1588</v>
      </c>
      <c r="D443" s="508" t="s">
        <v>1629</v>
      </c>
      <c r="E443" s="508" t="s">
        <v>1630</v>
      </c>
      <c r="F443" s="512">
        <v>50</v>
      </c>
      <c r="G443" s="512">
        <v>800</v>
      </c>
      <c r="H443" s="512">
        <v>1.2066365007541477</v>
      </c>
      <c r="I443" s="512">
        <v>16</v>
      </c>
      <c r="J443" s="512">
        <v>39</v>
      </c>
      <c r="K443" s="512">
        <v>663</v>
      </c>
      <c r="L443" s="512">
        <v>1</v>
      </c>
      <c r="M443" s="512">
        <v>17</v>
      </c>
      <c r="N443" s="512">
        <v>59</v>
      </c>
      <c r="O443" s="512">
        <v>1003</v>
      </c>
      <c r="P443" s="534">
        <v>1.5128205128205128</v>
      </c>
      <c r="Q443" s="513">
        <v>17</v>
      </c>
    </row>
    <row r="444" spans="1:17" ht="14.4" customHeight="1" x14ac:dyDescent="0.3">
      <c r="A444" s="507" t="s">
        <v>1721</v>
      </c>
      <c r="B444" s="508" t="s">
        <v>1604</v>
      </c>
      <c r="C444" s="508" t="s">
        <v>1588</v>
      </c>
      <c r="D444" s="508" t="s">
        <v>1631</v>
      </c>
      <c r="E444" s="508" t="s">
        <v>1632</v>
      </c>
      <c r="F444" s="512">
        <v>6</v>
      </c>
      <c r="G444" s="512">
        <v>1596</v>
      </c>
      <c r="H444" s="512">
        <v>0.97435897435897434</v>
      </c>
      <c r="I444" s="512">
        <v>266</v>
      </c>
      <c r="J444" s="512">
        <v>6</v>
      </c>
      <c r="K444" s="512">
        <v>1638</v>
      </c>
      <c r="L444" s="512">
        <v>1</v>
      </c>
      <c r="M444" s="512">
        <v>273</v>
      </c>
      <c r="N444" s="512">
        <v>1</v>
      </c>
      <c r="O444" s="512">
        <v>274</v>
      </c>
      <c r="P444" s="534">
        <v>0.16727716727716727</v>
      </c>
      <c r="Q444" s="513">
        <v>274</v>
      </c>
    </row>
    <row r="445" spans="1:17" ht="14.4" customHeight="1" x14ac:dyDescent="0.3">
      <c r="A445" s="507" t="s">
        <v>1721</v>
      </c>
      <c r="B445" s="508" t="s">
        <v>1604</v>
      </c>
      <c r="C445" s="508" t="s">
        <v>1588</v>
      </c>
      <c r="D445" s="508" t="s">
        <v>1633</v>
      </c>
      <c r="E445" s="508" t="s">
        <v>1634</v>
      </c>
      <c r="F445" s="512">
        <v>8</v>
      </c>
      <c r="G445" s="512">
        <v>1128</v>
      </c>
      <c r="H445" s="512">
        <v>1.323943661971831</v>
      </c>
      <c r="I445" s="512">
        <v>141</v>
      </c>
      <c r="J445" s="512">
        <v>6</v>
      </c>
      <c r="K445" s="512">
        <v>852</v>
      </c>
      <c r="L445" s="512">
        <v>1</v>
      </c>
      <c r="M445" s="512">
        <v>142</v>
      </c>
      <c r="N445" s="512">
        <v>4</v>
      </c>
      <c r="O445" s="512">
        <v>568</v>
      </c>
      <c r="P445" s="534">
        <v>0.66666666666666663</v>
      </c>
      <c r="Q445" s="513">
        <v>142</v>
      </c>
    </row>
    <row r="446" spans="1:17" ht="14.4" customHeight="1" x14ac:dyDescent="0.3">
      <c r="A446" s="507" t="s">
        <v>1721</v>
      </c>
      <c r="B446" s="508" t="s">
        <v>1604</v>
      </c>
      <c r="C446" s="508" t="s">
        <v>1588</v>
      </c>
      <c r="D446" s="508" t="s">
        <v>1635</v>
      </c>
      <c r="E446" s="508" t="s">
        <v>1634</v>
      </c>
      <c r="F446" s="512">
        <v>37</v>
      </c>
      <c r="G446" s="512">
        <v>2886</v>
      </c>
      <c r="H446" s="512">
        <v>1.2333333333333334</v>
      </c>
      <c r="I446" s="512">
        <v>78</v>
      </c>
      <c r="J446" s="512">
        <v>30</v>
      </c>
      <c r="K446" s="512">
        <v>2340</v>
      </c>
      <c r="L446" s="512">
        <v>1</v>
      </c>
      <c r="M446" s="512">
        <v>78</v>
      </c>
      <c r="N446" s="512">
        <v>45</v>
      </c>
      <c r="O446" s="512">
        <v>3510</v>
      </c>
      <c r="P446" s="534">
        <v>1.5</v>
      </c>
      <c r="Q446" s="513">
        <v>78</v>
      </c>
    </row>
    <row r="447" spans="1:17" ht="14.4" customHeight="1" x14ac:dyDescent="0.3">
      <c r="A447" s="507" t="s">
        <v>1721</v>
      </c>
      <c r="B447" s="508" t="s">
        <v>1604</v>
      </c>
      <c r="C447" s="508" t="s">
        <v>1588</v>
      </c>
      <c r="D447" s="508" t="s">
        <v>1636</v>
      </c>
      <c r="E447" s="508" t="s">
        <v>1637</v>
      </c>
      <c r="F447" s="512">
        <v>8</v>
      </c>
      <c r="G447" s="512">
        <v>2456</v>
      </c>
      <c r="H447" s="512">
        <v>1.3077742279020235</v>
      </c>
      <c r="I447" s="512">
        <v>307</v>
      </c>
      <c r="J447" s="512">
        <v>6</v>
      </c>
      <c r="K447" s="512">
        <v>1878</v>
      </c>
      <c r="L447" s="512">
        <v>1</v>
      </c>
      <c r="M447" s="512">
        <v>313</v>
      </c>
      <c r="N447" s="512">
        <v>4</v>
      </c>
      <c r="O447" s="512">
        <v>1256</v>
      </c>
      <c r="P447" s="534">
        <v>0.66879659211927578</v>
      </c>
      <c r="Q447" s="513">
        <v>314</v>
      </c>
    </row>
    <row r="448" spans="1:17" ht="14.4" customHeight="1" x14ac:dyDescent="0.3">
      <c r="A448" s="507" t="s">
        <v>1721</v>
      </c>
      <c r="B448" s="508" t="s">
        <v>1604</v>
      </c>
      <c r="C448" s="508" t="s">
        <v>1588</v>
      </c>
      <c r="D448" s="508" t="s">
        <v>1641</v>
      </c>
      <c r="E448" s="508" t="s">
        <v>1642</v>
      </c>
      <c r="F448" s="512">
        <v>35</v>
      </c>
      <c r="G448" s="512">
        <v>5635</v>
      </c>
      <c r="H448" s="512">
        <v>1.1523517382413089</v>
      </c>
      <c r="I448" s="512">
        <v>161</v>
      </c>
      <c r="J448" s="512">
        <v>30</v>
      </c>
      <c r="K448" s="512">
        <v>4890</v>
      </c>
      <c r="L448" s="512">
        <v>1</v>
      </c>
      <c r="M448" s="512">
        <v>163</v>
      </c>
      <c r="N448" s="512">
        <v>55</v>
      </c>
      <c r="O448" s="512">
        <v>8965</v>
      </c>
      <c r="P448" s="534">
        <v>1.8333333333333333</v>
      </c>
      <c r="Q448" s="513">
        <v>163</v>
      </c>
    </row>
    <row r="449" spans="1:17" ht="14.4" customHeight="1" x14ac:dyDescent="0.3">
      <c r="A449" s="507" t="s">
        <v>1721</v>
      </c>
      <c r="B449" s="508" t="s">
        <v>1604</v>
      </c>
      <c r="C449" s="508" t="s">
        <v>1588</v>
      </c>
      <c r="D449" s="508" t="s">
        <v>1646</v>
      </c>
      <c r="E449" s="508" t="s">
        <v>1609</v>
      </c>
      <c r="F449" s="512">
        <v>72</v>
      </c>
      <c r="G449" s="512">
        <v>5112</v>
      </c>
      <c r="H449" s="512">
        <v>1.1639344262295082</v>
      </c>
      <c r="I449" s="512">
        <v>71</v>
      </c>
      <c r="J449" s="512">
        <v>61</v>
      </c>
      <c r="K449" s="512">
        <v>4392</v>
      </c>
      <c r="L449" s="512">
        <v>1</v>
      </c>
      <c r="M449" s="512">
        <v>72</v>
      </c>
      <c r="N449" s="512">
        <v>100</v>
      </c>
      <c r="O449" s="512">
        <v>7200</v>
      </c>
      <c r="P449" s="534">
        <v>1.639344262295082</v>
      </c>
      <c r="Q449" s="513">
        <v>72</v>
      </c>
    </row>
    <row r="450" spans="1:17" ht="14.4" customHeight="1" x14ac:dyDescent="0.3">
      <c r="A450" s="507" t="s">
        <v>1721</v>
      </c>
      <c r="B450" s="508" t="s">
        <v>1604</v>
      </c>
      <c r="C450" s="508" t="s">
        <v>1588</v>
      </c>
      <c r="D450" s="508" t="s">
        <v>1654</v>
      </c>
      <c r="E450" s="508" t="s">
        <v>1655</v>
      </c>
      <c r="F450" s="512"/>
      <c r="G450" s="512"/>
      <c r="H450" s="512"/>
      <c r="I450" s="512"/>
      <c r="J450" s="512"/>
      <c r="K450" s="512"/>
      <c r="L450" s="512"/>
      <c r="M450" s="512"/>
      <c r="N450" s="512">
        <v>4</v>
      </c>
      <c r="O450" s="512">
        <v>4844</v>
      </c>
      <c r="P450" s="534"/>
      <c r="Q450" s="513">
        <v>1211</v>
      </c>
    </row>
    <row r="451" spans="1:17" ht="14.4" customHeight="1" x14ac:dyDescent="0.3">
      <c r="A451" s="507" t="s">
        <v>1721</v>
      </c>
      <c r="B451" s="508" t="s">
        <v>1604</v>
      </c>
      <c r="C451" s="508" t="s">
        <v>1588</v>
      </c>
      <c r="D451" s="508" t="s">
        <v>1656</v>
      </c>
      <c r="E451" s="508" t="s">
        <v>1657</v>
      </c>
      <c r="F451" s="512"/>
      <c r="G451" s="512"/>
      <c r="H451" s="512"/>
      <c r="I451" s="512"/>
      <c r="J451" s="512"/>
      <c r="K451" s="512"/>
      <c r="L451" s="512"/>
      <c r="M451" s="512"/>
      <c r="N451" s="512">
        <v>4</v>
      </c>
      <c r="O451" s="512">
        <v>456</v>
      </c>
      <c r="P451" s="534"/>
      <c r="Q451" s="513">
        <v>114</v>
      </c>
    </row>
    <row r="452" spans="1:17" ht="14.4" customHeight="1" x14ac:dyDescent="0.3">
      <c r="A452" s="507" t="s">
        <v>1722</v>
      </c>
      <c r="B452" s="508" t="s">
        <v>1604</v>
      </c>
      <c r="C452" s="508" t="s">
        <v>1588</v>
      </c>
      <c r="D452" s="508" t="s">
        <v>1608</v>
      </c>
      <c r="E452" s="508" t="s">
        <v>1609</v>
      </c>
      <c r="F452" s="512">
        <v>1</v>
      </c>
      <c r="G452" s="512">
        <v>206</v>
      </c>
      <c r="H452" s="512"/>
      <c r="I452" s="512">
        <v>206</v>
      </c>
      <c r="J452" s="512"/>
      <c r="K452" s="512"/>
      <c r="L452" s="512"/>
      <c r="M452" s="512"/>
      <c r="N452" s="512">
        <v>8</v>
      </c>
      <c r="O452" s="512">
        <v>1688</v>
      </c>
      <c r="P452" s="534"/>
      <c r="Q452" s="513">
        <v>211</v>
      </c>
    </row>
    <row r="453" spans="1:17" ht="14.4" customHeight="1" x14ac:dyDescent="0.3">
      <c r="A453" s="507" t="s">
        <v>1722</v>
      </c>
      <c r="B453" s="508" t="s">
        <v>1604</v>
      </c>
      <c r="C453" s="508" t="s">
        <v>1588</v>
      </c>
      <c r="D453" s="508" t="s">
        <v>1617</v>
      </c>
      <c r="E453" s="508" t="s">
        <v>1618</v>
      </c>
      <c r="F453" s="512">
        <v>1</v>
      </c>
      <c r="G453" s="512">
        <v>135</v>
      </c>
      <c r="H453" s="512"/>
      <c r="I453" s="512">
        <v>135</v>
      </c>
      <c r="J453" s="512"/>
      <c r="K453" s="512"/>
      <c r="L453" s="512"/>
      <c r="M453" s="512"/>
      <c r="N453" s="512"/>
      <c r="O453" s="512"/>
      <c r="P453" s="534"/>
      <c r="Q453" s="513"/>
    </row>
    <row r="454" spans="1:17" ht="14.4" customHeight="1" x14ac:dyDescent="0.3">
      <c r="A454" s="507" t="s">
        <v>1722</v>
      </c>
      <c r="B454" s="508" t="s">
        <v>1604</v>
      </c>
      <c r="C454" s="508" t="s">
        <v>1588</v>
      </c>
      <c r="D454" s="508" t="s">
        <v>1626</v>
      </c>
      <c r="E454" s="508" t="s">
        <v>1627</v>
      </c>
      <c r="F454" s="512"/>
      <c r="G454" s="512"/>
      <c r="H454" s="512"/>
      <c r="I454" s="512"/>
      <c r="J454" s="512"/>
      <c r="K454" s="512"/>
      <c r="L454" s="512"/>
      <c r="M454" s="512"/>
      <c r="N454" s="512">
        <v>1</v>
      </c>
      <c r="O454" s="512">
        <v>347</v>
      </c>
      <c r="P454" s="534"/>
      <c r="Q454" s="513">
        <v>347</v>
      </c>
    </row>
    <row r="455" spans="1:17" ht="14.4" customHeight="1" x14ac:dyDescent="0.3">
      <c r="A455" s="507" t="s">
        <v>1722</v>
      </c>
      <c r="B455" s="508" t="s">
        <v>1604</v>
      </c>
      <c r="C455" s="508" t="s">
        <v>1588</v>
      </c>
      <c r="D455" s="508" t="s">
        <v>1629</v>
      </c>
      <c r="E455" s="508" t="s">
        <v>1630</v>
      </c>
      <c r="F455" s="512">
        <v>2</v>
      </c>
      <c r="G455" s="512">
        <v>32</v>
      </c>
      <c r="H455" s="512"/>
      <c r="I455" s="512">
        <v>16</v>
      </c>
      <c r="J455" s="512"/>
      <c r="K455" s="512"/>
      <c r="L455" s="512"/>
      <c r="M455" s="512"/>
      <c r="N455" s="512">
        <v>3</v>
      </c>
      <c r="O455" s="512">
        <v>51</v>
      </c>
      <c r="P455" s="534"/>
      <c r="Q455" s="513">
        <v>17</v>
      </c>
    </row>
    <row r="456" spans="1:17" ht="14.4" customHeight="1" x14ac:dyDescent="0.3">
      <c r="A456" s="507" t="s">
        <v>1722</v>
      </c>
      <c r="B456" s="508" t="s">
        <v>1604</v>
      </c>
      <c r="C456" s="508" t="s">
        <v>1588</v>
      </c>
      <c r="D456" s="508" t="s">
        <v>1633</v>
      </c>
      <c r="E456" s="508" t="s">
        <v>1634</v>
      </c>
      <c r="F456" s="512">
        <v>1</v>
      </c>
      <c r="G456" s="512">
        <v>141</v>
      </c>
      <c r="H456" s="512"/>
      <c r="I456" s="512">
        <v>141</v>
      </c>
      <c r="J456" s="512"/>
      <c r="K456" s="512"/>
      <c r="L456" s="512"/>
      <c r="M456" s="512"/>
      <c r="N456" s="512">
        <v>2</v>
      </c>
      <c r="O456" s="512">
        <v>284</v>
      </c>
      <c r="P456" s="534"/>
      <c r="Q456" s="513">
        <v>142</v>
      </c>
    </row>
    <row r="457" spans="1:17" ht="14.4" customHeight="1" x14ac:dyDescent="0.3">
      <c r="A457" s="507" t="s">
        <v>1722</v>
      </c>
      <c r="B457" s="508" t="s">
        <v>1604</v>
      </c>
      <c r="C457" s="508" t="s">
        <v>1588</v>
      </c>
      <c r="D457" s="508" t="s">
        <v>1635</v>
      </c>
      <c r="E457" s="508" t="s">
        <v>1634</v>
      </c>
      <c r="F457" s="512">
        <v>1</v>
      </c>
      <c r="G457" s="512">
        <v>78</v>
      </c>
      <c r="H457" s="512"/>
      <c r="I457" s="512">
        <v>78</v>
      </c>
      <c r="J457" s="512"/>
      <c r="K457" s="512"/>
      <c r="L457" s="512"/>
      <c r="M457" s="512"/>
      <c r="N457" s="512"/>
      <c r="O457" s="512"/>
      <c r="P457" s="534"/>
      <c r="Q457" s="513"/>
    </row>
    <row r="458" spans="1:17" ht="14.4" customHeight="1" x14ac:dyDescent="0.3">
      <c r="A458" s="507" t="s">
        <v>1722</v>
      </c>
      <c r="B458" s="508" t="s">
        <v>1604</v>
      </c>
      <c r="C458" s="508" t="s">
        <v>1588</v>
      </c>
      <c r="D458" s="508" t="s">
        <v>1636</v>
      </c>
      <c r="E458" s="508" t="s">
        <v>1637</v>
      </c>
      <c r="F458" s="512">
        <v>1</v>
      </c>
      <c r="G458" s="512">
        <v>307</v>
      </c>
      <c r="H458" s="512"/>
      <c r="I458" s="512">
        <v>307</v>
      </c>
      <c r="J458" s="512"/>
      <c r="K458" s="512"/>
      <c r="L458" s="512"/>
      <c r="M458" s="512"/>
      <c r="N458" s="512">
        <v>2</v>
      </c>
      <c r="O458" s="512">
        <v>628</v>
      </c>
      <c r="P458" s="534"/>
      <c r="Q458" s="513">
        <v>314</v>
      </c>
    </row>
    <row r="459" spans="1:17" ht="14.4" customHeight="1" x14ac:dyDescent="0.3">
      <c r="A459" s="507" t="s">
        <v>1722</v>
      </c>
      <c r="B459" s="508" t="s">
        <v>1604</v>
      </c>
      <c r="C459" s="508" t="s">
        <v>1588</v>
      </c>
      <c r="D459" s="508" t="s">
        <v>1638</v>
      </c>
      <c r="E459" s="508" t="s">
        <v>1639</v>
      </c>
      <c r="F459" s="512"/>
      <c r="G459" s="512"/>
      <c r="H459" s="512"/>
      <c r="I459" s="512"/>
      <c r="J459" s="512"/>
      <c r="K459" s="512"/>
      <c r="L459" s="512"/>
      <c r="M459" s="512"/>
      <c r="N459" s="512">
        <v>1</v>
      </c>
      <c r="O459" s="512">
        <v>328</v>
      </c>
      <c r="P459" s="534"/>
      <c r="Q459" s="513">
        <v>328</v>
      </c>
    </row>
    <row r="460" spans="1:17" ht="14.4" customHeight="1" x14ac:dyDescent="0.3">
      <c r="A460" s="507" t="s">
        <v>1722</v>
      </c>
      <c r="B460" s="508" t="s">
        <v>1604</v>
      </c>
      <c r="C460" s="508" t="s">
        <v>1588</v>
      </c>
      <c r="D460" s="508" t="s">
        <v>1641</v>
      </c>
      <c r="E460" s="508" t="s">
        <v>1642</v>
      </c>
      <c r="F460" s="512">
        <v>1</v>
      </c>
      <c r="G460" s="512">
        <v>161</v>
      </c>
      <c r="H460" s="512"/>
      <c r="I460" s="512">
        <v>161</v>
      </c>
      <c r="J460" s="512"/>
      <c r="K460" s="512"/>
      <c r="L460" s="512"/>
      <c r="M460" s="512"/>
      <c r="N460" s="512">
        <v>2</v>
      </c>
      <c r="O460" s="512">
        <v>326</v>
      </c>
      <c r="P460" s="534"/>
      <c r="Q460" s="513">
        <v>163</v>
      </c>
    </row>
    <row r="461" spans="1:17" ht="14.4" customHeight="1" x14ac:dyDescent="0.3">
      <c r="A461" s="507" t="s">
        <v>1722</v>
      </c>
      <c r="B461" s="508" t="s">
        <v>1604</v>
      </c>
      <c r="C461" s="508" t="s">
        <v>1588</v>
      </c>
      <c r="D461" s="508" t="s">
        <v>1646</v>
      </c>
      <c r="E461" s="508" t="s">
        <v>1609</v>
      </c>
      <c r="F461" s="512">
        <v>1</v>
      </c>
      <c r="G461" s="512">
        <v>71</v>
      </c>
      <c r="H461" s="512"/>
      <c r="I461" s="512">
        <v>71</v>
      </c>
      <c r="J461" s="512"/>
      <c r="K461" s="512"/>
      <c r="L461" s="512"/>
      <c r="M461" s="512"/>
      <c r="N461" s="512"/>
      <c r="O461" s="512"/>
      <c r="P461" s="534"/>
      <c r="Q461" s="513"/>
    </row>
    <row r="462" spans="1:17" ht="14.4" customHeight="1" x14ac:dyDescent="0.3">
      <c r="A462" s="507" t="s">
        <v>1723</v>
      </c>
      <c r="B462" s="508" t="s">
        <v>1604</v>
      </c>
      <c r="C462" s="508" t="s">
        <v>1588</v>
      </c>
      <c r="D462" s="508" t="s">
        <v>1608</v>
      </c>
      <c r="E462" s="508" t="s">
        <v>1609</v>
      </c>
      <c r="F462" s="512">
        <v>11</v>
      </c>
      <c r="G462" s="512">
        <v>2266</v>
      </c>
      <c r="H462" s="512">
        <v>0.51139697585195221</v>
      </c>
      <c r="I462" s="512">
        <v>206</v>
      </c>
      <c r="J462" s="512">
        <v>21</v>
      </c>
      <c r="K462" s="512">
        <v>4431</v>
      </c>
      <c r="L462" s="512">
        <v>1</v>
      </c>
      <c r="M462" s="512">
        <v>211</v>
      </c>
      <c r="N462" s="512">
        <v>15</v>
      </c>
      <c r="O462" s="512">
        <v>3165</v>
      </c>
      <c r="P462" s="534">
        <v>0.7142857142857143</v>
      </c>
      <c r="Q462" s="513">
        <v>211</v>
      </c>
    </row>
    <row r="463" spans="1:17" ht="14.4" customHeight="1" x14ac:dyDescent="0.3">
      <c r="A463" s="507" t="s">
        <v>1723</v>
      </c>
      <c r="B463" s="508" t="s">
        <v>1604</v>
      </c>
      <c r="C463" s="508" t="s">
        <v>1588</v>
      </c>
      <c r="D463" s="508" t="s">
        <v>1610</v>
      </c>
      <c r="E463" s="508" t="s">
        <v>1609</v>
      </c>
      <c r="F463" s="512">
        <v>1</v>
      </c>
      <c r="G463" s="512">
        <v>85</v>
      </c>
      <c r="H463" s="512">
        <v>0.97701149425287359</v>
      </c>
      <c r="I463" s="512">
        <v>85</v>
      </c>
      <c r="J463" s="512">
        <v>1</v>
      </c>
      <c r="K463" s="512">
        <v>87</v>
      </c>
      <c r="L463" s="512">
        <v>1</v>
      </c>
      <c r="M463" s="512">
        <v>87</v>
      </c>
      <c r="N463" s="512"/>
      <c r="O463" s="512"/>
      <c r="P463" s="534"/>
      <c r="Q463" s="513"/>
    </row>
    <row r="464" spans="1:17" ht="14.4" customHeight="1" x14ac:dyDescent="0.3">
      <c r="A464" s="507" t="s">
        <v>1723</v>
      </c>
      <c r="B464" s="508" t="s">
        <v>1604</v>
      </c>
      <c r="C464" s="508" t="s">
        <v>1588</v>
      </c>
      <c r="D464" s="508" t="s">
        <v>1611</v>
      </c>
      <c r="E464" s="508" t="s">
        <v>1612</v>
      </c>
      <c r="F464" s="512">
        <v>109</v>
      </c>
      <c r="G464" s="512">
        <v>32155</v>
      </c>
      <c r="H464" s="512">
        <v>0.57126867660383396</v>
      </c>
      <c r="I464" s="512">
        <v>295</v>
      </c>
      <c r="J464" s="512">
        <v>187</v>
      </c>
      <c r="K464" s="512">
        <v>56287</v>
      </c>
      <c r="L464" s="512">
        <v>1</v>
      </c>
      <c r="M464" s="512">
        <v>301</v>
      </c>
      <c r="N464" s="512">
        <v>88</v>
      </c>
      <c r="O464" s="512">
        <v>26488</v>
      </c>
      <c r="P464" s="534">
        <v>0.47058823529411764</v>
      </c>
      <c r="Q464" s="513">
        <v>301</v>
      </c>
    </row>
    <row r="465" spans="1:17" ht="14.4" customHeight="1" x14ac:dyDescent="0.3">
      <c r="A465" s="507" t="s">
        <v>1723</v>
      </c>
      <c r="B465" s="508" t="s">
        <v>1604</v>
      </c>
      <c r="C465" s="508" t="s">
        <v>1588</v>
      </c>
      <c r="D465" s="508" t="s">
        <v>1613</v>
      </c>
      <c r="E465" s="508" t="s">
        <v>1614</v>
      </c>
      <c r="F465" s="512">
        <v>7</v>
      </c>
      <c r="G465" s="512">
        <v>665</v>
      </c>
      <c r="H465" s="512">
        <v>0.74635241301907973</v>
      </c>
      <c r="I465" s="512">
        <v>95</v>
      </c>
      <c r="J465" s="512">
        <v>9</v>
      </c>
      <c r="K465" s="512">
        <v>891</v>
      </c>
      <c r="L465" s="512">
        <v>1</v>
      </c>
      <c r="M465" s="512">
        <v>99</v>
      </c>
      <c r="N465" s="512"/>
      <c r="O465" s="512"/>
      <c r="P465" s="534"/>
      <c r="Q465" s="513"/>
    </row>
    <row r="466" spans="1:17" ht="14.4" customHeight="1" x14ac:dyDescent="0.3">
      <c r="A466" s="507" t="s">
        <v>1723</v>
      </c>
      <c r="B466" s="508" t="s">
        <v>1604</v>
      </c>
      <c r="C466" s="508" t="s">
        <v>1588</v>
      </c>
      <c r="D466" s="508" t="s">
        <v>1615</v>
      </c>
      <c r="E466" s="508" t="s">
        <v>1616</v>
      </c>
      <c r="F466" s="512">
        <v>1</v>
      </c>
      <c r="G466" s="512">
        <v>224</v>
      </c>
      <c r="H466" s="512"/>
      <c r="I466" s="512">
        <v>224</v>
      </c>
      <c r="J466" s="512"/>
      <c r="K466" s="512"/>
      <c r="L466" s="512"/>
      <c r="M466" s="512"/>
      <c r="N466" s="512"/>
      <c r="O466" s="512"/>
      <c r="P466" s="534"/>
      <c r="Q466" s="513"/>
    </row>
    <row r="467" spans="1:17" ht="14.4" customHeight="1" x14ac:dyDescent="0.3">
      <c r="A467" s="507" t="s">
        <v>1723</v>
      </c>
      <c r="B467" s="508" t="s">
        <v>1604</v>
      </c>
      <c r="C467" s="508" t="s">
        <v>1588</v>
      </c>
      <c r="D467" s="508" t="s">
        <v>1617</v>
      </c>
      <c r="E467" s="508" t="s">
        <v>1618</v>
      </c>
      <c r="F467" s="512">
        <v>33</v>
      </c>
      <c r="G467" s="512">
        <v>4455</v>
      </c>
      <c r="H467" s="512">
        <v>0.73905109489051091</v>
      </c>
      <c r="I467" s="512">
        <v>135</v>
      </c>
      <c r="J467" s="512">
        <v>44</v>
      </c>
      <c r="K467" s="512">
        <v>6028</v>
      </c>
      <c r="L467" s="512">
        <v>1</v>
      </c>
      <c r="M467" s="512">
        <v>137</v>
      </c>
      <c r="N467" s="512">
        <v>43</v>
      </c>
      <c r="O467" s="512">
        <v>5891</v>
      </c>
      <c r="P467" s="534">
        <v>0.97727272727272729</v>
      </c>
      <c r="Q467" s="513">
        <v>137</v>
      </c>
    </row>
    <row r="468" spans="1:17" ht="14.4" customHeight="1" x14ac:dyDescent="0.3">
      <c r="A468" s="507" t="s">
        <v>1723</v>
      </c>
      <c r="B468" s="508" t="s">
        <v>1604</v>
      </c>
      <c r="C468" s="508" t="s">
        <v>1588</v>
      </c>
      <c r="D468" s="508" t="s">
        <v>1619</v>
      </c>
      <c r="E468" s="508" t="s">
        <v>1618</v>
      </c>
      <c r="F468" s="512">
        <v>1</v>
      </c>
      <c r="G468" s="512">
        <v>178</v>
      </c>
      <c r="H468" s="512">
        <v>0.48633879781420764</v>
      </c>
      <c r="I468" s="512">
        <v>178</v>
      </c>
      <c r="J468" s="512">
        <v>2</v>
      </c>
      <c r="K468" s="512">
        <v>366</v>
      </c>
      <c r="L468" s="512">
        <v>1</v>
      </c>
      <c r="M468" s="512">
        <v>183</v>
      </c>
      <c r="N468" s="512"/>
      <c r="O468" s="512"/>
      <c r="P468" s="534"/>
      <c r="Q468" s="513"/>
    </row>
    <row r="469" spans="1:17" ht="14.4" customHeight="1" x14ac:dyDescent="0.3">
      <c r="A469" s="507" t="s">
        <v>1723</v>
      </c>
      <c r="B469" s="508" t="s">
        <v>1604</v>
      </c>
      <c r="C469" s="508" t="s">
        <v>1588</v>
      </c>
      <c r="D469" s="508" t="s">
        <v>1622</v>
      </c>
      <c r="E469" s="508" t="s">
        <v>1623</v>
      </c>
      <c r="F469" s="512">
        <v>1</v>
      </c>
      <c r="G469" s="512">
        <v>593</v>
      </c>
      <c r="H469" s="512"/>
      <c r="I469" s="512">
        <v>593</v>
      </c>
      <c r="J469" s="512"/>
      <c r="K469" s="512"/>
      <c r="L469" s="512"/>
      <c r="M469" s="512"/>
      <c r="N469" s="512"/>
      <c r="O469" s="512"/>
      <c r="P469" s="534"/>
      <c r="Q469" s="513"/>
    </row>
    <row r="470" spans="1:17" ht="14.4" customHeight="1" x14ac:dyDescent="0.3">
      <c r="A470" s="507" t="s">
        <v>1723</v>
      </c>
      <c r="B470" s="508" t="s">
        <v>1604</v>
      </c>
      <c r="C470" s="508" t="s">
        <v>1588</v>
      </c>
      <c r="D470" s="508" t="s">
        <v>1624</v>
      </c>
      <c r="E470" s="508" t="s">
        <v>1625</v>
      </c>
      <c r="F470" s="512">
        <v>6</v>
      </c>
      <c r="G470" s="512">
        <v>966</v>
      </c>
      <c r="H470" s="512">
        <v>0.55838150289017341</v>
      </c>
      <c r="I470" s="512">
        <v>161</v>
      </c>
      <c r="J470" s="512">
        <v>10</v>
      </c>
      <c r="K470" s="512">
        <v>1730</v>
      </c>
      <c r="L470" s="512">
        <v>1</v>
      </c>
      <c r="M470" s="512">
        <v>173</v>
      </c>
      <c r="N470" s="512">
        <v>4</v>
      </c>
      <c r="O470" s="512">
        <v>692</v>
      </c>
      <c r="P470" s="534">
        <v>0.4</v>
      </c>
      <c r="Q470" s="513">
        <v>173</v>
      </c>
    </row>
    <row r="471" spans="1:17" ht="14.4" customHeight="1" x14ac:dyDescent="0.3">
      <c r="A471" s="507" t="s">
        <v>1723</v>
      </c>
      <c r="B471" s="508" t="s">
        <v>1604</v>
      </c>
      <c r="C471" s="508" t="s">
        <v>1588</v>
      </c>
      <c r="D471" s="508" t="s">
        <v>1629</v>
      </c>
      <c r="E471" s="508" t="s">
        <v>1630</v>
      </c>
      <c r="F471" s="512">
        <v>38</v>
      </c>
      <c r="G471" s="512">
        <v>608</v>
      </c>
      <c r="H471" s="512">
        <v>0.72989195678271312</v>
      </c>
      <c r="I471" s="512">
        <v>16</v>
      </c>
      <c r="J471" s="512">
        <v>49</v>
      </c>
      <c r="K471" s="512">
        <v>833</v>
      </c>
      <c r="L471" s="512">
        <v>1</v>
      </c>
      <c r="M471" s="512">
        <v>17</v>
      </c>
      <c r="N471" s="512">
        <v>47</v>
      </c>
      <c r="O471" s="512">
        <v>799</v>
      </c>
      <c r="P471" s="534">
        <v>0.95918367346938771</v>
      </c>
      <c r="Q471" s="513">
        <v>17</v>
      </c>
    </row>
    <row r="472" spans="1:17" ht="14.4" customHeight="1" x14ac:dyDescent="0.3">
      <c r="A472" s="507" t="s">
        <v>1723</v>
      </c>
      <c r="B472" s="508" t="s">
        <v>1604</v>
      </c>
      <c r="C472" s="508" t="s">
        <v>1588</v>
      </c>
      <c r="D472" s="508" t="s">
        <v>1631</v>
      </c>
      <c r="E472" s="508" t="s">
        <v>1632</v>
      </c>
      <c r="F472" s="512">
        <v>3</v>
      </c>
      <c r="G472" s="512">
        <v>798</v>
      </c>
      <c r="H472" s="512">
        <v>0.73076923076923073</v>
      </c>
      <c r="I472" s="512">
        <v>266</v>
      </c>
      <c r="J472" s="512">
        <v>4</v>
      </c>
      <c r="K472" s="512">
        <v>1092</v>
      </c>
      <c r="L472" s="512">
        <v>1</v>
      </c>
      <c r="M472" s="512">
        <v>273</v>
      </c>
      <c r="N472" s="512">
        <v>1</v>
      </c>
      <c r="O472" s="512">
        <v>274</v>
      </c>
      <c r="P472" s="534">
        <v>0.25091575091575091</v>
      </c>
      <c r="Q472" s="513">
        <v>274</v>
      </c>
    </row>
    <row r="473" spans="1:17" ht="14.4" customHeight="1" x14ac:dyDescent="0.3">
      <c r="A473" s="507" t="s">
        <v>1723</v>
      </c>
      <c r="B473" s="508" t="s">
        <v>1604</v>
      </c>
      <c r="C473" s="508" t="s">
        <v>1588</v>
      </c>
      <c r="D473" s="508" t="s">
        <v>1633</v>
      </c>
      <c r="E473" s="508" t="s">
        <v>1634</v>
      </c>
      <c r="F473" s="512">
        <v>4</v>
      </c>
      <c r="G473" s="512">
        <v>564</v>
      </c>
      <c r="H473" s="512">
        <v>0.49647887323943662</v>
      </c>
      <c r="I473" s="512">
        <v>141</v>
      </c>
      <c r="J473" s="512">
        <v>8</v>
      </c>
      <c r="K473" s="512">
        <v>1136</v>
      </c>
      <c r="L473" s="512">
        <v>1</v>
      </c>
      <c r="M473" s="512">
        <v>142</v>
      </c>
      <c r="N473" s="512">
        <v>4</v>
      </c>
      <c r="O473" s="512">
        <v>568</v>
      </c>
      <c r="P473" s="534">
        <v>0.5</v>
      </c>
      <c r="Q473" s="513">
        <v>142</v>
      </c>
    </row>
    <row r="474" spans="1:17" ht="14.4" customHeight="1" x14ac:dyDescent="0.3">
      <c r="A474" s="507" t="s">
        <v>1723</v>
      </c>
      <c r="B474" s="508" t="s">
        <v>1604</v>
      </c>
      <c r="C474" s="508" t="s">
        <v>1588</v>
      </c>
      <c r="D474" s="508" t="s">
        <v>1635</v>
      </c>
      <c r="E474" s="508" t="s">
        <v>1634</v>
      </c>
      <c r="F474" s="512">
        <v>33</v>
      </c>
      <c r="G474" s="512">
        <v>2574</v>
      </c>
      <c r="H474" s="512">
        <v>0.75</v>
      </c>
      <c r="I474" s="512">
        <v>78</v>
      </c>
      <c r="J474" s="512">
        <v>44</v>
      </c>
      <c r="K474" s="512">
        <v>3432</v>
      </c>
      <c r="L474" s="512">
        <v>1</v>
      </c>
      <c r="M474" s="512">
        <v>78</v>
      </c>
      <c r="N474" s="512">
        <v>43</v>
      </c>
      <c r="O474" s="512">
        <v>3354</v>
      </c>
      <c r="P474" s="534">
        <v>0.97727272727272729</v>
      </c>
      <c r="Q474" s="513">
        <v>78</v>
      </c>
    </row>
    <row r="475" spans="1:17" ht="14.4" customHeight="1" x14ac:dyDescent="0.3">
      <c r="A475" s="507" t="s">
        <v>1723</v>
      </c>
      <c r="B475" s="508" t="s">
        <v>1604</v>
      </c>
      <c r="C475" s="508" t="s">
        <v>1588</v>
      </c>
      <c r="D475" s="508" t="s">
        <v>1636</v>
      </c>
      <c r="E475" s="508" t="s">
        <v>1637</v>
      </c>
      <c r="F475" s="512">
        <v>4</v>
      </c>
      <c r="G475" s="512">
        <v>1228</v>
      </c>
      <c r="H475" s="512">
        <v>0.49041533546325877</v>
      </c>
      <c r="I475" s="512">
        <v>307</v>
      </c>
      <c r="J475" s="512">
        <v>8</v>
      </c>
      <c r="K475" s="512">
        <v>2504</v>
      </c>
      <c r="L475" s="512">
        <v>1</v>
      </c>
      <c r="M475" s="512">
        <v>313</v>
      </c>
      <c r="N475" s="512">
        <v>4</v>
      </c>
      <c r="O475" s="512">
        <v>1256</v>
      </c>
      <c r="P475" s="534">
        <v>0.50159744408945683</v>
      </c>
      <c r="Q475" s="513">
        <v>314</v>
      </c>
    </row>
    <row r="476" spans="1:17" ht="14.4" customHeight="1" x14ac:dyDescent="0.3">
      <c r="A476" s="507" t="s">
        <v>1723</v>
      </c>
      <c r="B476" s="508" t="s">
        <v>1604</v>
      </c>
      <c r="C476" s="508" t="s">
        <v>1588</v>
      </c>
      <c r="D476" s="508" t="s">
        <v>1641</v>
      </c>
      <c r="E476" s="508" t="s">
        <v>1642</v>
      </c>
      <c r="F476" s="512">
        <v>18</v>
      </c>
      <c r="G476" s="512">
        <v>2898</v>
      </c>
      <c r="H476" s="512">
        <v>0.98773006134969321</v>
      </c>
      <c r="I476" s="512">
        <v>161</v>
      </c>
      <c r="J476" s="512">
        <v>18</v>
      </c>
      <c r="K476" s="512">
        <v>2934</v>
      </c>
      <c r="L476" s="512">
        <v>1</v>
      </c>
      <c r="M476" s="512">
        <v>163</v>
      </c>
      <c r="N476" s="512">
        <v>35</v>
      </c>
      <c r="O476" s="512">
        <v>5705</v>
      </c>
      <c r="P476" s="534">
        <v>1.9444444444444444</v>
      </c>
      <c r="Q476" s="513">
        <v>163</v>
      </c>
    </row>
    <row r="477" spans="1:17" ht="14.4" customHeight="1" x14ac:dyDescent="0.3">
      <c r="A477" s="507" t="s">
        <v>1723</v>
      </c>
      <c r="B477" s="508" t="s">
        <v>1604</v>
      </c>
      <c r="C477" s="508" t="s">
        <v>1588</v>
      </c>
      <c r="D477" s="508" t="s">
        <v>1646</v>
      </c>
      <c r="E477" s="508" t="s">
        <v>1609</v>
      </c>
      <c r="F477" s="512">
        <v>59</v>
      </c>
      <c r="G477" s="512">
        <v>4189</v>
      </c>
      <c r="H477" s="512">
        <v>0.6393467643467643</v>
      </c>
      <c r="I477" s="512">
        <v>71</v>
      </c>
      <c r="J477" s="512">
        <v>91</v>
      </c>
      <c r="K477" s="512">
        <v>6552</v>
      </c>
      <c r="L477" s="512">
        <v>1</v>
      </c>
      <c r="M477" s="512">
        <v>72</v>
      </c>
      <c r="N477" s="512">
        <v>96</v>
      </c>
      <c r="O477" s="512">
        <v>6912</v>
      </c>
      <c r="P477" s="534">
        <v>1.054945054945055</v>
      </c>
      <c r="Q477" s="513">
        <v>72</v>
      </c>
    </row>
    <row r="478" spans="1:17" ht="14.4" customHeight="1" x14ac:dyDescent="0.3">
      <c r="A478" s="507" t="s">
        <v>1723</v>
      </c>
      <c r="B478" s="508" t="s">
        <v>1604</v>
      </c>
      <c r="C478" s="508" t="s">
        <v>1588</v>
      </c>
      <c r="D478" s="508" t="s">
        <v>1652</v>
      </c>
      <c r="E478" s="508" t="s">
        <v>1653</v>
      </c>
      <c r="F478" s="512">
        <v>1</v>
      </c>
      <c r="G478" s="512">
        <v>220</v>
      </c>
      <c r="H478" s="512">
        <v>0.9606986899563319</v>
      </c>
      <c r="I478" s="512">
        <v>220</v>
      </c>
      <c r="J478" s="512">
        <v>1</v>
      </c>
      <c r="K478" s="512">
        <v>229</v>
      </c>
      <c r="L478" s="512">
        <v>1</v>
      </c>
      <c r="M478" s="512">
        <v>229</v>
      </c>
      <c r="N478" s="512"/>
      <c r="O478" s="512"/>
      <c r="P478" s="534"/>
      <c r="Q478" s="513"/>
    </row>
    <row r="479" spans="1:17" ht="14.4" customHeight="1" x14ac:dyDescent="0.3">
      <c r="A479" s="507" t="s">
        <v>1723</v>
      </c>
      <c r="B479" s="508" t="s">
        <v>1604</v>
      </c>
      <c r="C479" s="508" t="s">
        <v>1588</v>
      </c>
      <c r="D479" s="508" t="s">
        <v>1654</v>
      </c>
      <c r="E479" s="508" t="s">
        <v>1655</v>
      </c>
      <c r="F479" s="512">
        <v>5</v>
      </c>
      <c r="G479" s="512">
        <v>5975</v>
      </c>
      <c r="H479" s="512">
        <v>0.6167423616845582</v>
      </c>
      <c r="I479" s="512">
        <v>1195</v>
      </c>
      <c r="J479" s="512">
        <v>8</v>
      </c>
      <c r="K479" s="512">
        <v>9688</v>
      </c>
      <c r="L479" s="512">
        <v>1</v>
      </c>
      <c r="M479" s="512">
        <v>1211</v>
      </c>
      <c r="N479" s="512">
        <v>1</v>
      </c>
      <c r="O479" s="512">
        <v>1211</v>
      </c>
      <c r="P479" s="534">
        <v>0.125</v>
      </c>
      <c r="Q479" s="513">
        <v>1211</v>
      </c>
    </row>
    <row r="480" spans="1:17" ht="14.4" customHeight="1" x14ac:dyDescent="0.3">
      <c r="A480" s="507" t="s">
        <v>1723</v>
      </c>
      <c r="B480" s="508" t="s">
        <v>1604</v>
      </c>
      <c r="C480" s="508" t="s">
        <v>1588</v>
      </c>
      <c r="D480" s="508" t="s">
        <v>1656</v>
      </c>
      <c r="E480" s="508" t="s">
        <v>1657</v>
      </c>
      <c r="F480" s="512">
        <v>5</v>
      </c>
      <c r="G480" s="512">
        <v>550</v>
      </c>
      <c r="H480" s="512">
        <v>0.60307017543859653</v>
      </c>
      <c r="I480" s="512">
        <v>110</v>
      </c>
      <c r="J480" s="512">
        <v>8</v>
      </c>
      <c r="K480" s="512">
        <v>912</v>
      </c>
      <c r="L480" s="512">
        <v>1</v>
      </c>
      <c r="M480" s="512">
        <v>114</v>
      </c>
      <c r="N480" s="512">
        <v>2</v>
      </c>
      <c r="O480" s="512">
        <v>228</v>
      </c>
      <c r="P480" s="534">
        <v>0.25</v>
      </c>
      <c r="Q480" s="513">
        <v>114</v>
      </c>
    </row>
    <row r="481" spans="1:17" ht="14.4" customHeight="1" x14ac:dyDescent="0.3">
      <c r="A481" s="507" t="s">
        <v>1723</v>
      </c>
      <c r="B481" s="508" t="s">
        <v>1604</v>
      </c>
      <c r="C481" s="508" t="s">
        <v>1588</v>
      </c>
      <c r="D481" s="508" t="s">
        <v>1658</v>
      </c>
      <c r="E481" s="508" t="s">
        <v>1659</v>
      </c>
      <c r="F481" s="512">
        <v>1</v>
      </c>
      <c r="G481" s="512">
        <v>323</v>
      </c>
      <c r="H481" s="512"/>
      <c r="I481" s="512">
        <v>323</v>
      </c>
      <c r="J481" s="512"/>
      <c r="K481" s="512"/>
      <c r="L481" s="512"/>
      <c r="M481" s="512"/>
      <c r="N481" s="512"/>
      <c r="O481" s="512"/>
      <c r="P481" s="534"/>
      <c r="Q481" s="513"/>
    </row>
    <row r="482" spans="1:17" ht="14.4" customHeight="1" x14ac:dyDescent="0.3">
      <c r="A482" s="507" t="s">
        <v>1723</v>
      </c>
      <c r="B482" s="508" t="s">
        <v>1604</v>
      </c>
      <c r="C482" s="508" t="s">
        <v>1588</v>
      </c>
      <c r="D482" s="508" t="s">
        <v>1664</v>
      </c>
      <c r="E482" s="508" t="s">
        <v>1665</v>
      </c>
      <c r="F482" s="512">
        <v>1</v>
      </c>
      <c r="G482" s="512">
        <v>1033</v>
      </c>
      <c r="H482" s="512"/>
      <c r="I482" s="512">
        <v>1033</v>
      </c>
      <c r="J482" s="512"/>
      <c r="K482" s="512"/>
      <c r="L482" s="512"/>
      <c r="M482" s="512"/>
      <c r="N482" s="512"/>
      <c r="O482" s="512"/>
      <c r="P482" s="534"/>
      <c r="Q482" s="513"/>
    </row>
    <row r="483" spans="1:17" ht="14.4" customHeight="1" x14ac:dyDescent="0.3">
      <c r="A483" s="507" t="s">
        <v>1723</v>
      </c>
      <c r="B483" s="508" t="s">
        <v>1604</v>
      </c>
      <c r="C483" s="508" t="s">
        <v>1588</v>
      </c>
      <c r="D483" s="508" t="s">
        <v>1666</v>
      </c>
      <c r="E483" s="508" t="s">
        <v>1667</v>
      </c>
      <c r="F483" s="512">
        <v>1</v>
      </c>
      <c r="G483" s="512">
        <v>294</v>
      </c>
      <c r="H483" s="512">
        <v>0.97674418604651159</v>
      </c>
      <c r="I483" s="512">
        <v>294</v>
      </c>
      <c r="J483" s="512">
        <v>1</v>
      </c>
      <c r="K483" s="512">
        <v>301</v>
      </c>
      <c r="L483" s="512">
        <v>1</v>
      </c>
      <c r="M483" s="512">
        <v>301</v>
      </c>
      <c r="N483" s="512"/>
      <c r="O483" s="512"/>
      <c r="P483" s="534"/>
      <c r="Q483" s="513"/>
    </row>
    <row r="484" spans="1:17" ht="14.4" customHeight="1" x14ac:dyDescent="0.3">
      <c r="A484" s="507" t="s">
        <v>1724</v>
      </c>
      <c r="B484" s="508" t="s">
        <v>1604</v>
      </c>
      <c r="C484" s="508" t="s">
        <v>1588</v>
      </c>
      <c r="D484" s="508" t="s">
        <v>1608</v>
      </c>
      <c r="E484" s="508" t="s">
        <v>1609</v>
      </c>
      <c r="F484" s="512">
        <v>976</v>
      </c>
      <c r="G484" s="512">
        <v>201056</v>
      </c>
      <c r="H484" s="512">
        <v>1.2423364249213715</v>
      </c>
      <c r="I484" s="512">
        <v>206</v>
      </c>
      <c r="J484" s="512">
        <v>767</v>
      </c>
      <c r="K484" s="512">
        <v>161837</v>
      </c>
      <c r="L484" s="512">
        <v>1</v>
      </c>
      <c r="M484" s="512">
        <v>211</v>
      </c>
      <c r="N484" s="512">
        <v>998</v>
      </c>
      <c r="O484" s="512">
        <v>210578</v>
      </c>
      <c r="P484" s="534">
        <v>1.3011734028683182</v>
      </c>
      <c r="Q484" s="513">
        <v>211</v>
      </c>
    </row>
    <row r="485" spans="1:17" ht="14.4" customHeight="1" x14ac:dyDescent="0.3">
      <c r="A485" s="507" t="s">
        <v>1724</v>
      </c>
      <c r="B485" s="508" t="s">
        <v>1604</v>
      </c>
      <c r="C485" s="508" t="s">
        <v>1588</v>
      </c>
      <c r="D485" s="508" t="s">
        <v>1610</v>
      </c>
      <c r="E485" s="508" t="s">
        <v>1609</v>
      </c>
      <c r="F485" s="512">
        <v>6</v>
      </c>
      <c r="G485" s="512">
        <v>510</v>
      </c>
      <c r="H485" s="512"/>
      <c r="I485" s="512">
        <v>85</v>
      </c>
      <c r="J485" s="512"/>
      <c r="K485" s="512"/>
      <c r="L485" s="512"/>
      <c r="M485" s="512"/>
      <c r="N485" s="512">
        <v>1</v>
      </c>
      <c r="O485" s="512">
        <v>87</v>
      </c>
      <c r="P485" s="534"/>
      <c r="Q485" s="513">
        <v>87</v>
      </c>
    </row>
    <row r="486" spans="1:17" ht="14.4" customHeight="1" x14ac:dyDescent="0.3">
      <c r="A486" s="507" t="s">
        <v>1724</v>
      </c>
      <c r="B486" s="508" t="s">
        <v>1604</v>
      </c>
      <c r="C486" s="508" t="s">
        <v>1588</v>
      </c>
      <c r="D486" s="508" t="s">
        <v>1611</v>
      </c>
      <c r="E486" s="508" t="s">
        <v>1612</v>
      </c>
      <c r="F486" s="512">
        <v>404</v>
      </c>
      <c r="G486" s="512">
        <v>119180</v>
      </c>
      <c r="H486" s="512">
        <v>1.2296485833969584</v>
      </c>
      <c r="I486" s="512">
        <v>295</v>
      </c>
      <c r="J486" s="512">
        <v>322</v>
      </c>
      <c r="K486" s="512">
        <v>96922</v>
      </c>
      <c r="L486" s="512">
        <v>1</v>
      </c>
      <c r="M486" s="512">
        <v>301</v>
      </c>
      <c r="N486" s="512">
        <v>327</v>
      </c>
      <c r="O486" s="512">
        <v>98427</v>
      </c>
      <c r="P486" s="534">
        <v>1.015527950310559</v>
      </c>
      <c r="Q486" s="513">
        <v>301</v>
      </c>
    </row>
    <row r="487" spans="1:17" ht="14.4" customHeight="1" x14ac:dyDescent="0.3">
      <c r="A487" s="507" t="s">
        <v>1724</v>
      </c>
      <c r="B487" s="508" t="s">
        <v>1604</v>
      </c>
      <c r="C487" s="508" t="s">
        <v>1588</v>
      </c>
      <c r="D487" s="508" t="s">
        <v>1613</v>
      </c>
      <c r="E487" s="508" t="s">
        <v>1614</v>
      </c>
      <c r="F487" s="512"/>
      <c r="G487" s="512"/>
      <c r="H487" s="512"/>
      <c r="I487" s="512"/>
      <c r="J487" s="512"/>
      <c r="K487" s="512"/>
      <c r="L487" s="512"/>
      <c r="M487" s="512"/>
      <c r="N487" s="512">
        <v>3</v>
      </c>
      <c r="O487" s="512">
        <v>297</v>
      </c>
      <c r="P487" s="534"/>
      <c r="Q487" s="513">
        <v>99</v>
      </c>
    </row>
    <row r="488" spans="1:17" ht="14.4" customHeight="1" x14ac:dyDescent="0.3">
      <c r="A488" s="507" t="s">
        <v>1724</v>
      </c>
      <c r="B488" s="508" t="s">
        <v>1604</v>
      </c>
      <c r="C488" s="508" t="s">
        <v>1588</v>
      </c>
      <c r="D488" s="508" t="s">
        <v>1617</v>
      </c>
      <c r="E488" s="508" t="s">
        <v>1618</v>
      </c>
      <c r="F488" s="512">
        <v>55</v>
      </c>
      <c r="G488" s="512">
        <v>7425</v>
      </c>
      <c r="H488" s="512">
        <v>1.0422515440763616</v>
      </c>
      <c r="I488" s="512">
        <v>135</v>
      </c>
      <c r="J488" s="512">
        <v>52</v>
      </c>
      <c r="K488" s="512">
        <v>7124</v>
      </c>
      <c r="L488" s="512">
        <v>1</v>
      </c>
      <c r="M488" s="512">
        <v>137</v>
      </c>
      <c r="N488" s="512">
        <v>78</v>
      </c>
      <c r="O488" s="512">
        <v>10686</v>
      </c>
      <c r="P488" s="534">
        <v>1.5</v>
      </c>
      <c r="Q488" s="513">
        <v>137</v>
      </c>
    </row>
    <row r="489" spans="1:17" ht="14.4" customHeight="1" x14ac:dyDescent="0.3">
      <c r="A489" s="507" t="s">
        <v>1724</v>
      </c>
      <c r="B489" s="508" t="s">
        <v>1604</v>
      </c>
      <c r="C489" s="508" t="s">
        <v>1588</v>
      </c>
      <c r="D489" s="508" t="s">
        <v>1619</v>
      </c>
      <c r="E489" s="508" t="s">
        <v>1618</v>
      </c>
      <c r="F489" s="512">
        <v>4</v>
      </c>
      <c r="G489" s="512">
        <v>712</v>
      </c>
      <c r="H489" s="512"/>
      <c r="I489" s="512">
        <v>178</v>
      </c>
      <c r="J489" s="512"/>
      <c r="K489" s="512"/>
      <c r="L489" s="512"/>
      <c r="M489" s="512"/>
      <c r="N489" s="512">
        <v>1</v>
      </c>
      <c r="O489" s="512">
        <v>183</v>
      </c>
      <c r="P489" s="534"/>
      <c r="Q489" s="513">
        <v>183</v>
      </c>
    </row>
    <row r="490" spans="1:17" ht="14.4" customHeight="1" x14ac:dyDescent="0.3">
      <c r="A490" s="507" t="s">
        <v>1724</v>
      </c>
      <c r="B490" s="508" t="s">
        <v>1604</v>
      </c>
      <c r="C490" s="508" t="s">
        <v>1588</v>
      </c>
      <c r="D490" s="508" t="s">
        <v>1620</v>
      </c>
      <c r="E490" s="508" t="s">
        <v>1621</v>
      </c>
      <c r="F490" s="512">
        <v>1</v>
      </c>
      <c r="G490" s="512">
        <v>620</v>
      </c>
      <c r="H490" s="512">
        <v>0.97026604068857591</v>
      </c>
      <c r="I490" s="512">
        <v>620</v>
      </c>
      <c r="J490" s="512">
        <v>1</v>
      </c>
      <c r="K490" s="512">
        <v>639</v>
      </c>
      <c r="L490" s="512">
        <v>1</v>
      </c>
      <c r="M490" s="512">
        <v>639</v>
      </c>
      <c r="N490" s="512">
        <v>2</v>
      </c>
      <c r="O490" s="512">
        <v>1278</v>
      </c>
      <c r="P490" s="534">
        <v>2</v>
      </c>
      <c r="Q490" s="513">
        <v>639</v>
      </c>
    </row>
    <row r="491" spans="1:17" ht="14.4" customHeight="1" x14ac:dyDescent="0.3">
      <c r="A491" s="507" t="s">
        <v>1724</v>
      </c>
      <c r="B491" s="508" t="s">
        <v>1604</v>
      </c>
      <c r="C491" s="508" t="s">
        <v>1588</v>
      </c>
      <c r="D491" s="508" t="s">
        <v>1624</v>
      </c>
      <c r="E491" s="508" t="s">
        <v>1625</v>
      </c>
      <c r="F491" s="512">
        <v>16</v>
      </c>
      <c r="G491" s="512">
        <v>2576</v>
      </c>
      <c r="H491" s="512">
        <v>0.99267822736030831</v>
      </c>
      <c r="I491" s="512">
        <v>161</v>
      </c>
      <c r="J491" s="512">
        <v>15</v>
      </c>
      <c r="K491" s="512">
        <v>2595</v>
      </c>
      <c r="L491" s="512">
        <v>1</v>
      </c>
      <c r="M491" s="512">
        <v>173</v>
      </c>
      <c r="N491" s="512">
        <v>18</v>
      </c>
      <c r="O491" s="512">
        <v>3114</v>
      </c>
      <c r="P491" s="534">
        <v>1.2</v>
      </c>
      <c r="Q491" s="513">
        <v>173</v>
      </c>
    </row>
    <row r="492" spans="1:17" ht="14.4" customHeight="1" x14ac:dyDescent="0.3">
      <c r="A492" s="507" t="s">
        <v>1724</v>
      </c>
      <c r="B492" s="508" t="s">
        <v>1604</v>
      </c>
      <c r="C492" s="508" t="s">
        <v>1588</v>
      </c>
      <c r="D492" s="508" t="s">
        <v>1626</v>
      </c>
      <c r="E492" s="508" t="s">
        <v>1628</v>
      </c>
      <c r="F492" s="512">
        <v>1</v>
      </c>
      <c r="G492" s="512">
        <v>383</v>
      </c>
      <c r="H492" s="512">
        <v>0.99739583333333337</v>
      </c>
      <c r="I492" s="512">
        <v>383</v>
      </c>
      <c r="J492" s="512">
        <v>1</v>
      </c>
      <c r="K492" s="512">
        <v>384</v>
      </c>
      <c r="L492" s="512">
        <v>1</v>
      </c>
      <c r="M492" s="512">
        <v>384</v>
      </c>
      <c r="N492" s="512"/>
      <c r="O492" s="512"/>
      <c r="P492" s="534"/>
      <c r="Q492" s="513"/>
    </row>
    <row r="493" spans="1:17" ht="14.4" customHeight="1" x14ac:dyDescent="0.3">
      <c r="A493" s="507" t="s">
        <v>1724</v>
      </c>
      <c r="B493" s="508" t="s">
        <v>1604</v>
      </c>
      <c r="C493" s="508" t="s">
        <v>1588</v>
      </c>
      <c r="D493" s="508" t="s">
        <v>1629</v>
      </c>
      <c r="E493" s="508" t="s">
        <v>1630</v>
      </c>
      <c r="F493" s="512">
        <v>413</v>
      </c>
      <c r="G493" s="512">
        <v>6608</v>
      </c>
      <c r="H493" s="512">
        <v>1.4083546462063086</v>
      </c>
      <c r="I493" s="512">
        <v>16</v>
      </c>
      <c r="J493" s="512">
        <v>276</v>
      </c>
      <c r="K493" s="512">
        <v>4692</v>
      </c>
      <c r="L493" s="512">
        <v>1</v>
      </c>
      <c r="M493" s="512">
        <v>17</v>
      </c>
      <c r="N493" s="512">
        <v>403</v>
      </c>
      <c r="O493" s="512">
        <v>6851</v>
      </c>
      <c r="P493" s="534">
        <v>1.4601449275362319</v>
      </c>
      <c r="Q493" s="513">
        <v>17</v>
      </c>
    </row>
    <row r="494" spans="1:17" ht="14.4" customHeight="1" x14ac:dyDescent="0.3">
      <c r="A494" s="507" t="s">
        <v>1724</v>
      </c>
      <c r="B494" s="508" t="s">
        <v>1604</v>
      </c>
      <c r="C494" s="508" t="s">
        <v>1588</v>
      </c>
      <c r="D494" s="508" t="s">
        <v>1631</v>
      </c>
      <c r="E494" s="508" t="s">
        <v>1632</v>
      </c>
      <c r="F494" s="512">
        <v>257</v>
      </c>
      <c r="G494" s="512">
        <v>68362</v>
      </c>
      <c r="H494" s="512">
        <v>1.6919611919611919</v>
      </c>
      <c r="I494" s="512">
        <v>266</v>
      </c>
      <c r="J494" s="512">
        <v>148</v>
      </c>
      <c r="K494" s="512">
        <v>40404</v>
      </c>
      <c r="L494" s="512">
        <v>1</v>
      </c>
      <c r="M494" s="512">
        <v>273</v>
      </c>
      <c r="N494" s="512">
        <v>103</v>
      </c>
      <c r="O494" s="512">
        <v>28222</v>
      </c>
      <c r="P494" s="534">
        <v>0.69849519849519848</v>
      </c>
      <c r="Q494" s="513">
        <v>274</v>
      </c>
    </row>
    <row r="495" spans="1:17" ht="14.4" customHeight="1" x14ac:dyDescent="0.3">
      <c r="A495" s="507" t="s">
        <v>1724</v>
      </c>
      <c r="B495" s="508" t="s">
        <v>1604</v>
      </c>
      <c r="C495" s="508" t="s">
        <v>1588</v>
      </c>
      <c r="D495" s="508" t="s">
        <v>1633</v>
      </c>
      <c r="E495" s="508" t="s">
        <v>1634</v>
      </c>
      <c r="F495" s="512">
        <v>351</v>
      </c>
      <c r="G495" s="512">
        <v>49491</v>
      </c>
      <c r="H495" s="512">
        <v>1.394112676056338</v>
      </c>
      <c r="I495" s="512">
        <v>141</v>
      </c>
      <c r="J495" s="512">
        <v>250</v>
      </c>
      <c r="K495" s="512">
        <v>35500</v>
      </c>
      <c r="L495" s="512">
        <v>1</v>
      </c>
      <c r="M495" s="512">
        <v>142</v>
      </c>
      <c r="N495" s="512">
        <v>337</v>
      </c>
      <c r="O495" s="512">
        <v>47854</v>
      </c>
      <c r="P495" s="534">
        <v>1.3480000000000001</v>
      </c>
      <c r="Q495" s="513">
        <v>142</v>
      </c>
    </row>
    <row r="496" spans="1:17" ht="14.4" customHeight="1" x14ac:dyDescent="0.3">
      <c r="A496" s="507" t="s">
        <v>1724</v>
      </c>
      <c r="B496" s="508" t="s">
        <v>1604</v>
      </c>
      <c r="C496" s="508" t="s">
        <v>1588</v>
      </c>
      <c r="D496" s="508" t="s">
        <v>1635</v>
      </c>
      <c r="E496" s="508" t="s">
        <v>1634</v>
      </c>
      <c r="F496" s="512">
        <v>55</v>
      </c>
      <c r="G496" s="512">
        <v>4290</v>
      </c>
      <c r="H496" s="512">
        <v>1.0576923076923077</v>
      </c>
      <c r="I496" s="512">
        <v>78</v>
      </c>
      <c r="J496" s="512">
        <v>52</v>
      </c>
      <c r="K496" s="512">
        <v>4056</v>
      </c>
      <c r="L496" s="512">
        <v>1</v>
      </c>
      <c r="M496" s="512">
        <v>78</v>
      </c>
      <c r="N496" s="512">
        <v>78</v>
      </c>
      <c r="O496" s="512">
        <v>6084</v>
      </c>
      <c r="P496" s="534">
        <v>1.5</v>
      </c>
      <c r="Q496" s="513">
        <v>78</v>
      </c>
    </row>
    <row r="497" spans="1:17" ht="14.4" customHeight="1" x14ac:dyDescent="0.3">
      <c r="A497" s="507" t="s">
        <v>1724</v>
      </c>
      <c r="B497" s="508" t="s">
        <v>1604</v>
      </c>
      <c r="C497" s="508" t="s">
        <v>1588</v>
      </c>
      <c r="D497" s="508" t="s">
        <v>1636</v>
      </c>
      <c r="E497" s="508" t="s">
        <v>1637</v>
      </c>
      <c r="F497" s="512">
        <v>351</v>
      </c>
      <c r="G497" s="512">
        <v>107757</v>
      </c>
      <c r="H497" s="512">
        <v>1.3770862619808306</v>
      </c>
      <c r="I497" s="512">
        <v>307</v>
      </c>
      <c r="J497" s="512">
        <v>250</v>
      </c>
      <c r="K497" s="512">
        <v>78250</v>
      </c>
      <c r="L497" s="512">
        <v>1</v>
      </c>
      <c r="M497" s="512">
        <v>313</v>
      </c>
      <c r="N497" s="512">
        <v>336</v>
      </c>
      <c r="O497" s="512">
        <v>105504</v>
      </c>
      <c r="P497" s="534">
        <v>1.3482939297124601</v>
      </c>
      <c r="Q497" s="513">
        <v>314</v>
      </c>
    </row>
    <row r="498" spans="1:17" ht="14.4" customHeight="1" x14ac:dyDescent="0.3">
      <c r="A498" s="507" t="s">
        <v>1724</v>
      </c>
      <c r="B498" s="508" t="s">
        <v>1604</v>
      </c>
      <c r="C498" s="508" t="s">
        <v>1588</v>
      </c>
      <c r="D498" s="508" t="s">
        <v>1638</v>
      </c>
      <c r="E498" s="508" t="s">
        <v>1640</v>
      </c>
      <c r="F498" s="512">
        <v>1</v>
      </c>
      <c r="G498" s="512">
        <v>487</v>
      </c>
      <c r="H498" s="512">
        <v>0.99795081967213117</v>
      </c>
      <c r="I498" s="512">
        <v>487</v>
      </c>
      <c r="J498" s="512">
        <v>1</v>
      </c>
      <c r="K498" s="512">
        <v>488</v>
      </c>
      <c r="L498" s="512">
        <v>1</v>
      </c>
      <c r="M498" s="512">
        <v>488</v>
      </c>
      <c r="N498" s="512"/>
      <c r="O498" s="512"/>
      <c r="P498" s="534"/>
      <c r="Q498" s="513"/>
    </row>
    <row r="499" spans="1:17" ht="14.4" customHeight="1" x14ac:dyDescent="0.3">
      <c r="A499" s="507" t="s">
        <v>1724</v>
      </c>
      <c r="B499" s="508" t="s">
        <v>1604</v>
      </c>
      <c r="C499" s="508" t="s">
        <v>1588</v>
      </c>
      <c r="D499" s="508" t="s">
        <v>1641</v>
      </c>
      <c r="E499" s="508" t="s">
        <v>1642</v>
      </c>
      <c r="F499" s="512">
        <v>33</v>
      </c>
      <c r="G499" s="512">
        <v>5313</v>
      </c>
      <c r="H499" s="512">
        <v>0.56198434525068752</v>
      </c>
      <c r="I499" s="512">
        <v>161</v>
      </c>
      <c r="J499" s="512">
        <v>58</v>
      </c>
      <c r="K499" s="512">
        <v>9454</v>
      </c>
      <c r="L499" s="512">
        <v>1</v>
      </c>
      <c r="M499" s="512">
        <v>163</v>
      </c>
      <c r="N499" s="512">
        <v>256</v>
      </c>
      <c r="O499" s="512">
        <v>41728</v>
      </c>
      <c r="P499" s="534">
        <v>4.4137931034482758</v>
      </c>
      <c r="Q499" s="513">
        <v>163</v>
      </c>
    </row>
    <row r="500" spans="1:17" ht="14.4" customHeight="1" x14ac:dyDescent="0.3">
      <c r="A500" s="507" t="s">
        <v>1724</v>
      </c>
      <c r="B500" s="508" t="s">
        <v>1604</v>
      </c>
      <c r="C500" s="508" t="s">
        <v>1588</v>
      </c>
      <c r="D500" s="508" t="s">
        <v>1646</v>
      </c>
      <c r="E500" s="508" t="s">
        <v>1609</v>
      </c>
      <c r="F500" s="512">
        <v>196</v>
      </c>
      <c r="G500" s="512">
        <v>13916</v>
      </c>
      <c r="H500" s="512">
        <v>1.1107918263090677</v>
      </c>
      <c r="I500" s="512">
        <v>71</v>
      </c>
      <c r="J500" s="512">
        <v>174</v>
      </c>
      <c r="K500" s="512">
        <v>12528</v>
      </c>
      <c r="L500" s="512">
        <v>1</v>
      </c>
      <c r="M500" s="512">
        <v>72</v>
      </c>
      <c r="N500" s="512">
        <v>245</v>
      </c>
      <c r="O500" s="512">
        <v>17640</v>
      </c>
      <c r="P500" s="534">
        <v>1.4080459770114941</v>
      </c>
      <c r="Q500" s="513">
        <v>72</v>
      </c>
    </row>
    <row r="501" spans="1:17" ht="14.4" customHeight="1" x14ac:dyDescent="0.3">
      <c r="A501" s="507" t="s">
        <v>1724</v>
      </c>
      <c r="B501" s="508" t="s">
        <v>1604</v>
      </c>
      <c r="C501" s="508" t="s">
        <v>1588</v>
      </c>
      <c r="D501" s="508" t="s">
        <v>1652</v>
      </c>
      <c r="E501" s="508" t="s">
        <v>1653</v>
      </c>
      <c r="F501" s="512">
        <v>6</v>
      </c>
      <c r="G501" s="512">
        <v>1320</v>
      </c>
      <c r="H501" s="512"/>
      <c r="I501" s="512">
        <v>220</v>
      </c>
      <c r="J501" s="512"/>
      <c r="K501" s="512"/>
      <c r="L501" s="512"/>
      <c r="M501" s="512"/>
      <c r="N501" s="512"/>
      <c r="O501" s="512"/>
      <c r="P501" s="534"/>
      <c r="Q501" s="513"/>
    </row>
    <row r="502" spans="1:17" ht="14.4" customHeight="1" x14ac:dyDescent="0.3">
      <c r="A502" s="507" t="s">
        <v>1724</v>
      </c>
      <c r="B502" s="508" t="s">
        <v>1604</v>
      </c>
      <c r="C502" s="508" t="s">
        <v>1588</v>
      </c>
      <c r="D502" s="508" t="s">
        <v>1654</v>
      </c>
      <c r="E502" s="508" t="s">
        <v>1655</v>
      </c>
      <c r="F502" s="512">
        <v>11</v>
      </c>
      <c r="G502" s="512">
        <v>13145</v>
      </c>
      <c r="H502" s="512">
        <v>0.57129818766569607</v>
      </c>
      <c r="I502" s="512">
        <v>1195</v>
      </c>
      <c r="J502" s="512">
        <v>19</v>
      </c>
      <c r="K502" s="512">
        <v>23009</v>
      </c>
      <c r="L502" s="512">
        <v>1</v>
      </c>
      <c r="M502" s="512">
        <v>1211</v>
      </c>
      <c r="N502" s="512">
        <v>23</v>
      </c>
      <c r="O502" s="512">
        <v>27853</v>
      </c>
      <c r="P502" s="534">
        <v>1.2105263157894737</v>
      </c>
      <c r="Q502" s="513">
        <v>1211</v>
      </c>
    </row>
    <row r="503" spans="1:17" ht="14.4" customHeight="1" x14ac:dyDescent="0.3">
      <c r="A503" s="507" t="s">
        <v>1724</v>
      </c>
      <c r="B503" s="508" t="s">
        <v>1604</v>
      </c>
      <c r="C503" s="508" t="s">
        <v>1588</v>
      </c>
      <c r="D503" s="508" t="s">
        <v>1656</v>
      </c>
      <c r="E503" s="508" t="s">
        <v>1657</v>
      </c>
      <c r="F503" s="512">
        <v>15</v>
      </c>
      <c r="G503" s="512">
        <v>1650</v>
      </c>
      <c r="H503" s="512">
        <v>0.96491228070175439</v>
      </c>
      <c r="I503" s="512">
        <v>110</v>
      </c>
      <c r="J503" s="512">
        <v>15</v>
      </c>
      <c r="K503" s="512">
        <v>1710</v>
      </c>
      <c r="L503" s="512">
        <v>1</v>
      </c>
      <c r="M503" s="512">
        <v>114</v>
      </c>
      <c r="N503" s="512">
        <v>15</v>
      </c>
      <c r="O503" s="512">
        <v>1710</v>
      </c>
      <c r="P503" s="534">
        <v>1</v>
      </c>
      <c r="Q503" s="513">
        <v>114</v>
      </c>
    </row>
    <row r="504" spans="1:17" ht="14.4" customHeight="1" x14ac:dyDescent="0.3">
      <c r="A504" s="507" t="s">
        <v>1724</v>
      </c>
      <c r="B504" s="508" t="s">
        <v>1604</v>
      </c>
      <c r="C504" s="508" t="s">
        <v>1588</v>
      </c>
      <c r="D504" s="508" t="s">
        <v>1658</v>
      </c>
      <c r="E504" s="508" t="s">
        <v>1659</v>
      </c>
      <c r="F504" s="512">
        <v>1</v>
      </c>
      <c r="G504" s="512">
        <v>323</v>
      </c>
      <c r="H504" s="512"/>
      <c r="I504" s="512">
        <v>323</v>
      </c>
      <c r="J504" s="512"/>
      <c r="K504" s="512"/>
      <c r="L504" s="512"/>
      <c r="M504" s="512"/>
      <c r="N504" s="512"/>
      <c r="O504" s="512"/>
      <c r="P504" s="534"/>
      <c r="Q504" s="513"/>
    </row>
    <row r="505" spans="1:17" ht="14.4" customHeight="1" x14ac:dyDescent="0.3">
      <c r="A505" s="507" t="s">
        <v>1725</v>
      </c>
      <c r="B505" s="508" t="s">
        <v>1604</v>
      </c>
      <c r="C505" s="508" t="s">
        <v>1588</v>
      </c>
      <c r="D505" s="508" t="s">
        <v>1608</v>
      </c>
      <c r="E505" s="508" t="s">
        <v>1609</v>
      </c>
      <c r="F505" s="512">
        <v>309</v>
      </c>
      <c r="G505" s="512">
        <v>63654</v>
      </c>
      <c r="H505" s="512">
        <v>1.3775238589885088</v>
      </c>
      <c r="I505" s="512">
        <v>206</v>
      </c>
      <c r="J505" s="512">
        <v>219</v>
      </c>
      <c r="K505" s="512">
        <v>46209</v>
      </c>
      <c r="L505" s="512">
        <v>1</v>
      </c>
      <c r="M505" s="512">
        <v>211</v>
      </c>
      <c r="N505" s="512">
        <v>310</v>
      </c>
      <c r="O505" s="512">
        <v>65410</v>
      </c>
      <c r="P505" s="534">
        <v>1.4155251141552512</v>
      </c>
      <c r="Q505" s="513">
        <v>211</v>
      </c>
    </row>
    <row r="506" spans="1:17" ht="14.4" customHeight="1" x14ac:dyDescent="0.3">
      <c r="A506" s="507" t="s">
        <v>1725</v>
      </c>
      <c r="B506" s="508" t="s">
        <v>1604</v>
      </c>
      <c r="C506" s="508" t="s">
        <v>1588</v>
      </c>
      <c r="D506" s="508" t="s">
        <v>1610</v>
      </c>
      <c r="E506" s="508" t="s">
        <v>1609</v>
      </c>
      <c r="F506" s="512">
        <v>137</v>
      </c>
      <c r="G506" s="512">
        <v>11645</v>
      </c>
      <c r="H506" s="512">
        <v>1.250939950585455</v>
      </c>
      <c r="I506" s="512">
        <v>85</v>
      </c>
      <c r="J506" s="512">
        <v>107</v>
      </c>
      <c r="K506" s="512">
        <v>9309</v>
      </c>
      <c r="L506" s="512">
        <v>1</v>
      </c>
      <c r="M506" s="512">
        <v>87</v>
      </c>
      <c r="N506" s="512">
        <v>129</v>
      </c>
      <c r="O506" s="512">
        <v>11223</v>
      </c>
      <c r="P506" s="534">
        <v>1.205607476635514</v>
      </c>
      <c r="Q506" s="513">
        <v>87</v>
      </c>
    </row>
    <row r="507" spans="1:17" ht="14.4" customHeight="1" x14ac:dyDescent="0.3">
      <c r="A507" s="507" t="s">
        <v>1725</v>
      </c>
      <c r="B507" s="508" t="s">
        <v>1604</v>
      </c>
      <c r="C507" s="508" t="s">
        <v>1588</v>
      </c>
      <c r="D507" s="508" t="s">
        <v>1611</v>
      </c>
      <c r="E507" s="508" t="s">
        <v>1612</v>
      </c>
      <c r="F507" s="512">
        <v>4186</v>
      </c>
      <c r="G507" s="512">
        <v>1234870</v>
      </c>
      <c r="H507" s="512">
        <v>1.0675404994886504</v>
      </c>
      <c r="I507" s="512">
        <v>295</v>
      </c>
      <c r="J507" s="512">
        <v>3843</v>
      </c>
      <c r="K507" s="512">
        <v>1156743</v>
      </c>
      <c r="L507" s="512">
        <v>1</v>
      </c>
      <c r="M507" s="512">
        <v>301</v>
      </c>
      <c r="N507" s="512">
        <v>4073</v>
      </c>
      <c r="O507" s="512">
        <v>1225973</v>
      </c>
      <c r="P507" s="534">
        <v>1.0598490762425188</v>
      </c>
      <c r="Q507" s="513">
        <v>301</v>
      </c>
    </row>
    <row r="508" spans="1:17" ht="14.4" customHeight="1" x14ac:dyDescent="0.3">
      <c r="A508" s="507" t="s">
        <v>1725</v>
      </c>
      <c r="B508" s="508" t="s">
        <v>1604</v>
      </c>
      <c r="C508" s="508" t="s">
        <v>1588</v>
      </c>
      <c r="D508" s="508" t="s">
        <v>1613</v>
      </c>
      <c r="E508" s="508" t="s">
        <v>1614</v>
      </c>
      <c r="F508" s="512">
        <v>94</v>
      </c>
      <c r="G508" s="512">
        <v>8930</v>
      </c>
      <c r="H508" s="512">
        <v>1.0022446689113356</v>
      </c>
      <c r="I508" s="512">
        <v>95</v>
      </c>
      <c r="J508" s="512">
        <v>90</v>
      </c>
      <c r="K508" s="512">
        <v>8910</v>
      </c>
      <c r="L508" s="512">
        <v>1</v>
      </c>
      <c r="M508" s="512">
        <v>99</v>
      </c>
      <c r="N508" s="512">
        <v>150</v>
      </c>
      <c r="O508" s="512">
        <v>14850</v>
      </c>
      <c r="P508" s="534">
        <v>1.6666666666666667</v>
      </c>
      <c r="Q508" s="513">
        <v>99</v>
      </c>
    </row>
    <row r="509" spans="1:17" ht="14.4" customHeight="1" x14ac:dyDescent="0.3">
      <c r="A509" s="507" t="s">
        <v>1725</v>
      </c>
      <c r="B509" s="508" t="s">
        <v>1604</v>
      </c>
      <c r="C509" s="508" t="s">
        <v>1588</v>
      </c>
      <c r="D509" s="508" t="s">
        <v>1615</v>
      </c>
      <c r="E509" s="508" t="s">
        <v>1616</v>
      </c>
      <c r="F509" s="512">
        <v>12</v>
      </c>
      <c r="G509" s="512">
        <v>2688</v>
      </c>
      <c r="H509" s="512">
        <v>1.6623376623376624</v>
      </c>
      <c r="I509" s="512">
        <v>224</v>
      </c>
      <c r="J509" s="512">
        <v>7</v>
      </c>
      <c r="K509" s="512">
        <v>1617</v>
      </c>
      <c r="L509" s="512">
        <v>1</v>
      </c>
      <c r="M509" s="512">
        <v>231</v>
      </c>
      <c r="N509" s="512">
        <v>12</v>
      </c>
      <c r="O509" s="512">
        <v>2784</v>
      </c>
      <c r="P509" s="534">
        <v>1.7217068645640075</v>
      </c>
      <c r="Q509" s="513">
        <v>232</v>
      </c>
    </row>
    <row r="510" spans="1:17" ht="14.4" customHeight="1" x14ac:dyDescent="0.3">
      <c r="A510" s="507" t="s">
        <v>1725</v>
      </c>
      <c r="B510" s="508" t="s">
        <v>1604</v>
      </c>
      <c r="C510" s="508" t="s">
        <v>1588</v>
      </c>
      <c r="D510" s="508" t="s">
        <v>1617</v>
      </c>
      <c r="E510" s="508" t="s">
        <v>1618</v>
      </c>
      <c r="F510" s="512">
        <v>1264</v>
      </c>
      <c r="G510" s="512">
        <v>170640</v>
      </c>
      <c r="H510" s="512">
        <v>1.0627537928800976</v>
      </c>
      <c r="I510" s="512">
        <v>135</v>
      </c>
      <c r="J510" s="512">
        <v>1172</v>
      </c>
      <c r="K510" s="512">
        <v>160564</v>
      </c>
      <c r="L510" s="512">
        <v>1</v>
      </c>
      <c r="M510" s="512">
        <v>137</v>
      </c>
      <c r="N510" s="512">
        <v>1348</v>
      </c>
      <c r="O510" s="512">
        <v>184676</v>
      </c>
      <c r="P510" s="534">
        <v>1.1501706484641638</v>
      </c>
      <c r="Q510" s="513">
        <v>137</v>
      </c>
    </row>
    <row r="511" spans="1:17" ht="14.4" customHeight="1" x14ac:dyDescent="0.3">
      <c r="A511" s="507" t="s">
        <v>1725</v>
      </c>
      <c r="B511" s="508" t="s">
        <v>1604</v>
      </c>
      <c r="C511" s="508" t="s">
        <v>1588</v>
      </c>
      <c r="D511" s="508" t="s">
        <v>1619</v>
      </c>
      <c r="E511" s="508" t="s">
        <v>1618</v>
      </c>
      <c r="F511" s="512">
        <v>136</v>
      </c>
      <c r="G511" s="512">
        <v>24208</v>
      </c>
      <c r="H511" s="512">
        <v>1.284312165101597</v>
      </c>
      <c r="I511" s="512">
        <v>178</v>
      </c>
      <c r="J511" s="512">
        <v>103</v>
      </c>
      <c r="K511" s="512">
        <v>18849</v>
      </c>
      <c r="L511" s="512">
        <v>1</v>
      </c>
      <c r="M511" s="512">
        <v>183</v>
      </c>
      <c r="N511" s="512">
        <v>124</v>
      </c>
      <c r="O511" s="512">
        <v>22692</v>
      </c>
      <c r="P511" s="534">
        <v>1.203883495145631</v>
      </c>
      <c r="Q511" s="513">
        <v>183</v>
      </c>
    </row>
    <row r="512" spans="1:17" ht="14.4" customHeight="1" x14ac:dyDescent="0.3">
      <c r="A512" s="507" t="s">
        <v>1725</v>
      </c>
      <c r="B512" s="508" t="s">
        <v>1604</v>
      </c>
      <c r="C512" s="508" t="s">
        <v>1588</v>
      </c>
      <c r="D512" s="508" t="s">
        <v>1620</v>
      </c>
      <c r="E512" s="508" t="s">
        <v>1621</v>
      </c>
      <c r="F512" s="512">
        <v>16</v>
      </c>
      <c r="G512" s="512">
        <v>9920</v>
      </c>
      <c r="H512" s="512">
        <v>2.2177509501453163</v>
      </c>
      <c r="I512" s="512">
        <v>620</v>
      </c>
      <c r="J512" s="512">
        <v>7</v>
      </c>
      <c r="K512" s="512">
        <v>4473</v>
      </c>
      <c r="L512" s="512">
        <v>1</v>
      </c>
      <c r="M512" s="512">
        <v>639</v>
      </c>
      <c r="N512" s="512">
        <v>13</v>
      </c>
      <c r="O512" s="512">
        <v>8307</v>
      </c>
      <c r="P512" s="534">
        <v>1.8571428571428572</v>
      </c>
      <c r="Q512" s="513">
        <v>639</v>
      </c>
    </row>
    <row r="513" spans="1:17" ht="14.4" customHeight="1" x14ac:dyDescent="0.3">
      <c r="A513" s="507" t="s">
        <v>1725</v>
      </c>
      <c r="B513" s="508" t="s">
        <v>1604</v>
      </c>
      <c r="C513" s="508" t="s">
        <v>1588</v>
      </c>
      <c r="D513" s="508" t="s">
        <v>1622</v>
      </c>
      <c r="E513" s="508" t="s">
        <v>1623</v>
      </c>
      <c r="F513" s="512">
        <v>21</v>
      </c>
      <c r="G513" s="512">
        <v>12453</v>
      </c>
      <c r="H513" s="512">
        <v>1.0779951523545706</v>
      </c>
      <c r="I513" s="512">
        <v>593</v>
      </c>
      <c r="J513" s="512">
        <v>19</v>
      </c>
      <c r="K513" s="512">
        <v>11552</v>
      </c>
      <c r="L513" s="512">
        <v>1</v>
      </c>
      <c r="M513" s="512">
        <v>608</v>
      </c>
      <c r="N513" s="512">
        <v>23</v>
      </c>
      <c r="O513" s="512">
        <v>13984</v>
      </c>
      <c r="P513" s="534">
        <v>1.2105263157894737</v>
      </c>
      <c r="Q513" s="513">
        <v>608</v>
      </c>
    </row>
    <row r="514" spans="1:17" ht="14.4" customHeight="1" x14ac:dyDescent="0.3">
      <c r="A514" s="507" t="s">
        <v>1725</v>
      </c>
      <c r="B514" s="508" t="s">
        <v>1604</v>
      </c>
      <c r="C514" s="508" t="s">
        <v>1588</v>
      </c>
      <c r="D514" s="508" t="s">
        <v>1624</v>
      </c>
      <c r="E514" s="508" t="s">
        <v>1625</v>
      </c>
      <c r="F514" s="512">
        <v>241</v>
      </c>
      <c r="G514" s="512">
        <v>38801</v>
      </c>
      <c r="H514" s="512">
        <v>1.1214161849710982</v>
      </c>
      <c r="I514" s="512">
        <v>161</v>
      </c>
      <c r="J514" s="512">
        <v>200</v>
      </c>
      <c r="K514" s="512">
        <v>34600</v>
      </c>
      <c r="L514" s="512">
        <v>1</v>
      </c>
      <c r="M514" s="512">
        <v>173</v>
      </c>
      <c r="N514" s="512">
        <v>265</v>
      </c>
      <c r="O514" s="512">
        <v>45845</v>
      </c>
      <c r="P514" s="534">
        <v>1.325</v>
      </c>
      <c r="Q514" s="513">
        <v>173</v>
      </c>
    </row>
    <row r="515" spans="1:17" ht="14.4" customHeight="1" x14ac:dyDescent="0.3">
      <c r="A515" s="507" t="s">
        <v>1725</v>
      </c>
      <c r="B515" s="508" t="s">
        <v>1604</v>
      </c>
      <c r="C515" s="508" t="s">
        <v>1588</v>
      </c>
      <c r="D515" s="508" t="s">
        <v>1626</v>
      </c>
      <c r="E515" s="508" t="s">
        <v>1627</v>
      </c>
      <c r="F515" s="512">
        <v>30</v>
      </c>
      <c r="G515" s="512">
        <v>11490</v>
      </c>
      <c r="H515" s="512">
        <v>0.83116319444444442</v>
      </c>
      <c r="I515" s="512">
        <v>383</v>
      </c>
      <c r="J515" s="512">
        <v>36</v>
      </c>
      <c r="K515" s="512">
        <v>13824</v>
      </c>
      <c r="L515" s="512">
        <v>1</v>
      </c>
      <c r="M515" s="512">
        <v>384</v>
      </c>
      <c r="N515" s="512">
        <v>55</v>
      </c>
      <c r="O515" s="512">
        <v>19085</v>
      </c>
      <c r="P515" s="534">
        <v>1.3805700231481481</v>
      </c>
      <c r="Q515" s="513">
        <v>347</v>
      </c>
    </row>
    <row r="516" spans="1:17" ht="14.4" customHeight="1" x14ac:dyDescent="0.3">
      <c r="A516" s="507" t="s">
        <v>1725</v>
      </c>
      <c r="B516" s="508" t="s">
        <v>1604</v>
      </c>
      <c r="C516" s="508" t="s">
        <v>1588</v>
      </c>
      <c r="D516" s="508" t="s">
        <v>1626</v>
      </c>
      <c r="E516" s="508" t="s">
        <v>1628</v>
      </c>
      <c r="F516" s="512">
        <v>32</v>
      </c>
      <c r="G516" s="512">
        <v>12256</v>
      </c>
      <c r="H516" s="512">
        <v>0.86261261261261257</v>
      </c>
      <c r="I516" s="512">
        <v>383</v>
      </c>
      <c r="J516" s="512">
        <v>37</v>
      </c>
      <c r="K516" s="512">
        <v>14208</v>
      </c>
      <c r="L516" s="512">
        <v>1</v>
      </c>
      <c r="M516" s="512">
        <v>384</v>
      </c>
      <c r="N516" s="512">
        <v>35</v>
      </c>
      <c r="O516" s="512">
        <v>12145</v>
      </c>
      <c r="P516" s="534">
        <v>0.85480011261261257</v>
      </c>
      <c r="Q516" s="513">
        <v>347</v>
      </c>
    </row>
    <row r="517" spans="1:17" ht="14.4" customHeight="1" x14ac:dyDescent="0.3">
      <c r="A517" s="507" t="s">
        <v>1725</v>
      </c>
      <c r="B517" s="508" t="s">
        <v>1604</v>
      </c>
      <c r="C517" s="508" t="s">
        <v>1588</v>
      </c>
      <c r="D517" s="508" t="s">
        <v>1629</v>
      </c>
      <c r="E517" s="508" t="s">
        <v>1630</v>
      </c>
      <c r="F517" s="512">
        <v>1791</v>
      </c>
      <c r="G517" s="512">
        <v>28656</v>
      </c>
      <c r="H517" s="512">
        <v>1.1148459383753502</v>
      </c>
      <c r="I517" s="512">
        <v>16</v>
      </c>
      <c r="J517" s="512">
        <v>1512</v>
      </c>
      <c r="K517" s="512">
        <v>25704</v>
      </c>
      <c r="L517" s="512">
        <v>1</v>
      </c>
      <c r="M517" s="512">
        <v>17</v>
      </c>
      <c r="N517" s="512">
        <v>1839</v>
      </c>
      <c r="O517" s="512">
        <v>31263</v>
      </c>
      <c r="P517" s="534">
        <v>1.2162698412698412</v>
      </c>
      <c r="Q517" s="513">
        <v>17</v>
      </c>
    </row>
    <row r="518" spans="1:17" ht="14.4" customHeight="1" x14ac:dyDescent="0.3">
      <c r="A518" s="507" t="s">
        <v>1725</v>
      </c>
      <c r="B518" s="508" t="s">
        <v>1604</v>
      </c>
      <c r="C518" s="508" t="s">
        <v>1588</v>
      </c>
      <c r="D518" s="508" t="s">
        <v>1631</v>
      </c>
      <c r="E518" s="508" t="s">
        <v>1632</v>
      </c>
      <c r="F518" s="512">
        <v>119</v>
      </c>
      <c r="G518" s="512">
        <v>31654</v>
      </c>
      <c r="H518" s="512">
        <v>2.2735042735042734</v>
      </c>
      <c r="I518" s="512">
        <v>266</v>
      </c>
      <c r="J518" s="512">
        <v>51</v>
      </c>
      <c r="K518" s="512">
        <v>13923</v>
      </c>
      <c r="L518" s="512">
        <v>1</v>
      </c>
      <c r="M518" s="512">
        <v>273</v>
      </c>
      <c r="N518" s="512">
        <v>67</v>
      </c>
      <c r="O518" s="512">
        <v>18358</v>
      </c>
      <c r="P518" s="534">
        <v>1.3185376714788479</v>
      </c>
      <c r="Q518" s="513">
        <v>274</v>
      </c>
    </row>
    <row r="519" spans="1:17" ht="14.4" customHeight="1" x14ac:dyDescent="0.3">
      <c r="A519" s="507" t="s">
        <v>1725</v>
      </c>
      <c r="B519" s="508" t="s">
        <v>1604</v>
      </c>
      <c r="C519" s="508" t="s">
        <v>1588</v>
      </c>
      <c r="D519" s="508" t="s">
        <v>1633</v>
      </c>
      <c r="E519" s="508" t="s">
        <v>1634</v>
      </c>
      <c r="F519" s="512">
        <v>166</v>
      </c>
      <c r="G519" s="512">
        <v>23406</v>
      </c>
      <c r="H519" s="512">
        <v>1.2119925434962717</v>
      </c>
      <c r="I519" s="512">
        <v>141</v>
      </c>
      <c r="J519" s="512">
        <v>136</v>
      </c>
      <c r="K519" s="512">
        <v>19312</v>
      </c>
      <c r="L519" s="512">
        <v>1</v>
      </c>
      <c r="M519" s="512">
        <v>142</v>
      </c>
      <c r="N519" s="512">
        <v>186</v>
      </c>
      <c r="O519" s="512">
        <v>26412</v>
      </c>
      <c r="P519" s="534">
        <v>1.3676470588235294</v>
      </c>
      <c r="Q519" s="513">
        <v>142</v>
      </c>
    </row>
    <row r="520" spans="1:17" ht="14.4" customHeight="1" x14ac:dyDescent="0.3">
      <c r="A520" s="507" t="s">
        <v>1725</v>
      </c>
      <c r="B520" s="508" t="s">
        <v>1604</v>
      </c>
      <c r="C520" s="508" t="s">
        <v>1588</v>
      </c>
      <c r="D520" s="508" t="s">
        <v>1635</v>
      </c>
      <c r="E520" s="508" t="s">
        <v>1634</v>
      </c>
      <c r="F520" s="512">
        <v>1266</v>
      </c>
      <c r="G520" s="512">
        <v>98748</v>
      </c>
      <c r="H520" s="512">
        <v>1.0792838874680306</v>
      </c>
      <c r="I520" s="512">
        <v>78</v>
      </c>
      <c r="J520" s="512">
        <v>1173</v>
      </c>
      <c r="K520" s="512">
        <v>91494</v>
      </c>
      <c r="L520" s="512">
        <v>1</v>
      </c>
      <c r="M520" s="512">
        <v>78</v>
      </c>
      <c r="N520" s="512">
        <v>1347</v>
      </c>
      <c r="O520" s="512">
        <v>105066</v>
      </c>
      <c r="P520" s="534">
        <v>1.1483375959079285</v>
      </c>
      <c r="Q520" s="513">
        <v>78</v>
      </c>
    </row>
    <row r="521" spans="1:17" ht="14.4" customHeight="1" x14ac:dyDescent="0.3">
      <c r="A521" s="507" t="s">
        <v>1725</v>
      </c>
      <c r="B521" s="508" t="s">
        <v>1604</v>
      </c>
      <c r="C521" s="508" t="s">
        <v>1588</v>
      </c>
      <c r="D521" s="508" t="s">
        <v>1636</v>
      </c>
      <c r="E521" s="508" t="s">
        <v>1637</v>
      </c>
      <c r="F521" s="512">
        <v>166</v>
      </c>
      <c r="G521" s="512">
        <v>50962</v>
      </c>
      <c r="H521" s="512">
        <v>1.1971903777485435</v>
      </c>
      <c r="I521" s="512">
        <v>307</v>
      </c>
      <c r="J521" s="512">
        <v>136</v>
      </c>
      <c r="K521" s="512">
        <v>42568</v>
      </c>
      <c r="L521" s="512">
        <v>1</v>
      </c>
      <c r="M521" s="512">
        <v>313</v>
      </c>
      <c r="N521" s="512">
        <v>186</v>
      </c>
      <c r="O521" s="512">
        <v>58404</v>
      </c>
      <c r="P521" s="534">
        <v>1.3720165382446909</v>
      </c>
      <c r="Q521" s="513">
        <v>314</v>
      </c>
    </row>
    <row r="522" spans="1:17" ht="14.4" customHeight="1" x14ac:dyDescent="0.3">
      <c r="A522" s="507" t="s">
        <v>1725</v>
      </c>
      <c r="B522" s="508" t="s">
        <v>1604</v>
      </c>
      <c r="C522" s="508" t="s">
        <v>1588</v>
      </c>
      <c r="D522" s="508" t="s">
        <v>1638</v>
      </c>
      <c r="E522" s="508" t="s">
        <v>1639</v>
      </c>
      <c r="F522" s="512">
        <v>31</v>
      </c>
      <c r="G522" s="512">
        <v>15097</v>
      </c>
      <c r="H522" s="512">
        <v>0.9374689518132141</v>
      </c>
      <c r="I522" s="512">
        <v>487</v>
      </c>
      <c r="J522" s="512">
        <v>33</v>
      </c>
      <c r="K522" s="512">
        <v>16104</v>
      </c>
      <c r="L522" s="512">
        <v>1</v>
      </c>
      <c r="M522" s="512">
        <v>488</v>
      </c>
      <c r="N522" s="512">
        <v>55</v>
      </c>
      <c r="O522" s="512">
        <v>18040</v>
      </c>
      <c r="P522" s="534">
        <v>1.1202185792349726</v>
      </c>
      <c r="Q522" s="513">
        <v>328</v>
      </c>
    </row>
    <row r="523" spans="1:17" ht="14.4" customHeight="1" x14ac:dyDescent="0.3">
      <c r="A523" s="507" t="s">
        <v>1725</v>
      </c>
      <c r="B523" s="508" t="s">
        <v>1604</v>
      </c>
      <c r="C523" s="508" t="s">
        <v>1588</v>
      </c>
      <c r="D523" s="508" t="s">
        <v>1638</v>
      </c>
      <c r="E523" s="508" t="s">
        <v>1640</v>
      </c>
      <c r="F523" s="512">
        <v>31</v>
      </c>
      <c r="G523" s="512">
        <v>15097</v>
      </c>
      <c r="H523" s="512">
        <v>0.83612095702259637</v>
      </c>
      <c r="I523" s="512">
        <v>487</v>
      </c>
      <c r="J523" s="512">
        <v>37</v>
      </c>
      <c r="K523" s="512">
        <v>18056</v>
      </c>
      <c r="L523" s="512">
        <v>1</v>
      </c>
      <c r="M523" s="512">
        <v>488</v>
      </c>
      <c r="N523" s="512">
        <v>35</v>
      </c>
      <c r="O523" s="512">
        <v>11480</v>
      </c>
      <c r="P523" s="534">
        <v>0.63579973416038993</v>
      </c>
      <c r="Q523" s="513">
        <v>328</v>
      </c>
    </row>
    <row r="524" spans="1:17" ht="14.4" customHeight="1" x14ac:dyDescent="0.3">
      <c r="A524" s="507" t="s">
        <v>1725</v>
      </c>
      <c r="B524" s="508" t="s">
        <v>1604</v>
      </c>
      <c r="C524" s="508" t="s">
        <v>1588</v>
      </c>
      <c r="D524" s="508" t="s">
        <v>1641</v>
      </c>
      <c r="E524" s="508" t="s">
        <v>1642</v>
      </c>
      <c r="F524" s="512">
        <v>333</v>
      </c>
      <c r="G524" s="512">
        <v>53613</v>
      </c>
      <c r="H524" s="512">
        <v>0.83693157870088508</v>
      </c>
      <c r="I524" s="512">
        <v>161</v>
      </c>
      <c r="J524" s="512">
        <v>393</v>
      </c>
      <c r="K524" s="512">
        <v>64059</v>
      </c>
      <c r="L524" s="512">
        <v>1</v>
      </c>
      <c r="M524" s="512">
        <v>163</v>
      </c>
      <c r="N524" s="512">
        <v>1010</v>
      </c>
      <c r="O524" s="512">
        <v>164630</v>
      </c>
      <c r="P524" s="534">
        <v>2.5699745547073793</v>
      </c>
      <c r="Q524" s="513">
        <v>163</v>
      </c>
    </row>
    <row r="525" spans="1:17" ht="14.4" customHeight="1" x14ac:dyDescent="0.3">
      <c r="A525" s="507" t="s">
        <v>1725</v>
      </c>
      <c r="B525" s="508" t="s">
        <v>1604</v>
      </c>
      <c r="C525" s="508" t="s">
        <v>1588</v>
      </c>
      <c r="D525" s="508" t="s">
        <v>1646</v>
      </c>
      <c r="E525" s="508" t="s">
        <v>1609</v>
      </c>
      <c r="F525" s="512">
        <v>1936</v>
      </c>
      <c r="G525" s="512">
        <v>137456</v>
      </c>
      <c r="H525" s="512">
        <v>1.1131843213475867</v>
      </c>
      <c r="I525" s="512">
        <v>71</v>
      </c>
      <c r="J525" s="512">
        <v>1715</v>
      </c>
      <c r="K525" s="512">
        <v>123480</v>
      </c>
      <c r="L525" s="512">
        <v>1</v>
      </c>
      <c r="M525" s="512">
        <v>72</v>
      </c>
      <c r="N525" s="512">
        <v>2319</v>
      </c>
      <c r="O525" s="512">
        <v>166968</v>
      </c>
      <c r="P525" s="534">
        <v>1.3521865889212827</v>
      </c>
      <c r="Q525" s="513">
        <v>72</v>
      </c>
    </row>
    <row r="526" spans="1:17" ht="14.4" customHeight="1" x14ac:dyDescent="0.3">
      <c r="A526" s="507" t="s">
        <v>1725</v>
      </c>
      <c r="B526" s="508" t="s">
        <v>1604</v>
      </c>
      <c r="C526" s="508" t="s">
        <v>1588</v>
      </c>
      <c r="D526" s="508" t="s">
        <v>1652</v>
      </c>
      <c r="E526" s="508" t="s">
        <v>1653</v>
      </c>
      <c r="F526" s="512">
        <v>142</v>
      </c>
      <c r="G526" s="512">
        <v>31240</v>
      </c>
      <c r="H526" s="512">
        <v>1.4063836492144239</v>
      </c>
      <c r="I526" s="512">
        <v>220</v>
      </c>
      <c r="J526" s="512">
        <v>97</v>
      </c>
      <c r="K526" s="512">
        <v>22213</v>
      </c>
      <c r="L526" s="512">
        <v>1</v>
      </c>
      <c r="M526" s="512">
        <v>229</v>
      </c>
      <c r="N526" s="512">
        <v>19</v>
      </c>
      <c r="O526" s="512">
        <v>4370</v>
      </c>
      <c r="P526" s="534">
        <v>0.19673164363210732</v>
      </c>
      <c r="Q526" s="513">
        <v>230</v>
      </c>
    </row>
    <row r="527" spans="1:17" ht="14.4" customHeight="1" x14ac:dyDescent="0.3">
      <c r="A527" s="507" t="s">
        <v>1725</v>
      </c>
      <c r="B527" s="508" t="s">
        <v>1604</v>
      </c>
      <c r="C527" s="508" t="s">
        <v>1588</v>
      </c>
      <c r="D527" s="508" t="s">
        <v>1654</v>
      </c>
      <c r="E527" s="508" t="s">
        <v>1655</v>
      </c>
      <c r="F527" s="512">
        <v>82</v>
      </c>
      <c r="G527" s="512">
        <v>97990</v>
      </c>
      <c r="H527" s="512">
        <v>0.99897034386437089</v>
      </c>
      <c r="I527" s="512">
        <v>1195</v>
      </c>
      <c r="J527" s="512">
        <v>81</v>
      </c>
      <c r="K527" s="512">
        <v>98091</v>
      </c>
      <c r="L527" s="512">
        <v>1</v>
      </c>
      <c r="M527" s="512">
        <v>1211</v>
      </c>
      <c r="N527" s="512">
        <v>131</v>
      </c>
      <c r="O527" s="512">
        <v>158641</v>
      </c>
      <c r="P527" s="534">
        <v>1.617283950617284</v>
      </c>
      <c r="Q527" s="513">
        <v>1211</v>
      </c>
    </row>
    <row r="528" spans="1:17" ht="14.4" customHeight="1" x14ac:dyDescent="0.3">
      <c r="A528" s="507" t="s">
        <v>1725</v>
      </c>
      <c r="B528" s="508" t="s">
        <v>1604</v>
      </c>
      <c r="C528" s="508" t="s">
        <v>1588</v>
      </c>
      <c r="D528" s="508" t="s">
        <v>1656</v>
      </c>
      <c r="E528" s="508" t="s">
        <v>1657</v>
      </c>
      <c r="F528" s="512">
        <v>182</v>
      </c>
      <c r="G528" s="512">
        <v>20020</v>
      </c>
      <c r="H528" s="512">
        <v>1.2725654716501398</v>
      </c>
      <c r="I528" s="512">
        <v>110</v>
      </c>
      <c r="J528" s="512">
        <v>138</v>
      </c>
      <c r="K528" s="512">
        <v>15732</v>
      </c>
      <c r="L528" s="512">
        <v>1</v>
      </c>
      <c r="M528" s="512">
        <v>114</v>
      </c>
      <c r="N528" s="512">
        <v>182</v>
      </c>
      <c r="O528" s="512">
        <v>20748</v>
      </c>
      <c r="P528" s="534">
        <v>1.318840579710145</v>
      </c>
      <c r="Q528" s="513">
        <v>114</v>
      </c>
    </row>
    <row r="529" spans="1:17" ht="14.4" customHeight="1" x14ac:dyDescent="0.3">
      <c r="A529" s="507" t="s">
        <v>1725</v>
      </c>
      <c r="B529" s="508" t="s">
        <v>1604</v>
      </c>
      <c r="C529" s="508" t="s">
        <v>1588</v>
      </c>
      <c r="D529" s="508" t="s">
        <v>1658</v>
      </c>
      <c r="E529" s="508" t="s">
        <v>1659</v>
      </c>
      <c r="F529" s="512">
        <v>19</v>
      </c>
      <c r="G529" s="512">
        <v>6137</v>
      </c>
      <c r="H529" s="512">
        <v>2.2171242774566475</v>
      </c>
      <c r="I529" s="512">
        <v>323</v>
      </c>
      <c r="J529" s="512">
        <v>8</v>
      </c>
      <c r="K529" s="512">
        <v>2768</v>
      </c>
      <c r="L529" s="512">
        <v>1</v>
      </c>
      <c r="M529" s="512">
        <v>346</v>
      </c>
      <c r="N529" s="512">
        <v>10</v>
      </c>
      <c r="O529" s="512">
        <v>3470</v>
      </c>
      <c r="P529" s="534">
        <v>1.2536127167630058</v>
      </c>
      <c r="Q529" s="513">
        <v>347</v>
      </c>
    </row>
    <row r="530" spans="1:17" ht="14.4" customHeight="1" x14ac:dyDescent="0.3">
      <c r="A530" s="507" t="s">
        <v>1725</v>
      </c>
      <c r="B530" s="508" t="s">
        <v>1604</v>
      </c>
      <c r="C530" s="508" t="s">
        <v>1588</v>
      </c>
      <c r="D530" s="508" t="s">
        <v>1664</v>
      </c>
      <c r="E530" s="508" t="s">
        <v>1665</v>
      </c>
      <c r="F530" s="512">
        <v>29</v>
      </c>
      <c r="G530" s="512">
        <v>29957</v>
      </c>
      <c r="H530" s="512">
        <v>1.1731281328320802</v>
      </c>
      <c r="I530" s="512">
        <v>1033</v>
      </c>
      <c r="J530" s="512">
        <v>24</v>
      </c>
      <c r="K530" s="512">
        <v>25536</v>
      </c>
      <c r="L530" s="512">
        <v>1</v>
      </c>
      <c r="M530" s="512">
        <v>1064</v>
      </c>
      <c r="N530" s="512">
        <v>22</v>
      </c>
      <c r="O530" s="512">
        <v>23430</v>
      </c>
      <c r="P530" s="534">
        <v>0.91752819548872178</v>
      </c>
      <c r="Q530" s="513">
        <v>1065</v>
      </c>
    </row>
    <row r="531" spans="1:17" ht="14.4" customHeight="1" x14ac:dyDescent="0.3">
      <c r="A531" s="507" t="s">
        <v>1725</v>
      </c>
      <c r="B531" s="508" t="s">
        <v>1604</v>
      </c>
      <c r="C531" s="508" t="s">
        <v>1588</v>
      </c>
      <c r="D531" s="508" t="s">
        <v>1666</v>
      </c>
      <c r="E531" s="508" t="s">
        <v>1667</v>
      </c>
      <c r="F531" s="512">
        <v>11</v>
      </c>
      <c r="G531" s="512">
        <v>3234</v>
      </c>
      <c r="H531" s="512">
        <v>0.89534883720930236</v>
      </c>
      <c r="I531" s="512">
        <v>294</v>
      </c>
      <c r="J531" s="512">
        <v>12</v>
      </c>
      <c r="K531" s="512">
        <v>3612</v>
      </c>
      <c r="L531" s="512">
        <v>1</v>
      </c>
      <c r="M531" s="512">
        <v>301</v>
      </c>
      <c r="N531" s="512">
        <v>10</v>
      </c>
      <c r="O531" s="512">
        <v>3020</v>
      </c>
      <c r="P531" s="534">
        <v>0.83610188261351048</v>
      </c>
      <c r="Q531" s="513">
        <v>302</v>
      </c>
    </row>
    <row r="532" spans="1:17" ht="14.4" customHeight="1" x14ac:dyDescent="0.3">
      <c r="A532" s="507" t="s">
        <v>1725</v>
      </c>
      <c r="B532" s="508" t="s">
        <v>1604</v>
      </c>
      <c r="C532" s="508" t="s">
        <v>1588</v>
      </c>
      <c r="D532" s="508" t="s">
        <v>1668</v>
      </c>
      <c r="E532" s="508" t="s">
        <v>1669</v>
      </c>
      <c r="F532" s="512">
        <v>2</v>
      </c>
      <c r="G532" s="512">
        <v>1562</v>
      </c>
      <c r="H532" s="512"/>
      <c r="I532" s="512">
        <v>781</v>
      </c>
      <c r="J532" s="512"/>
      <c r="K532" s="512"/>
      <c r="L532" s="512"/>
      <c r="M532" s="512"/>
      <c r="N532" s="512"/>
      <c r="O532" s="512"/>
      <c r="P532" s="534"/>
      <c r="Q532" s="513"/>
    </row>
    <row r="533" spans="1:17" ht="14.4" customHeight="1" x14ac:dyDescent="0.3">
      <c r="A533" s="507" t="s">
        <v>1725</v>
      </c>
      <c r="B533" s="508" t="s">
        <v>1604</v>
      </c>
      <c r="C533" s="508" t="s">
        <v>1588</v>
      </c>
      <c r="D533" s="508" t="s">
        <v>1670</v>
      </c>
      <c r="E533" s="508" t="s">
        <v>1671</v>
      </c>
      <c r="F533" s="512"/>
      <c r="G533" s="512"/>
      <c r="H533" s="512"/>
      <c r="I533" s="512"/>
      <c r="J533" s="512"/>
      <c r="K533" s="512"/>
      <c r="L533" s="512"/>
      <c r="M533" s="512"/>
      <c r="N533" s="512">
        <v>1</v>
      </c>
      <c r="O533" s="512">
        <v>751</v>
      </c>
      <c r="P533" s="534"/>
      <c r="Q533" s="513">
        <v>751</v>
      </c>
    </row>
    <row r="534" spans="1:17" ht="14.4" customHeight="1" x14ac:dyDescent="0.3">
      <c r="A534" s="507" t="s">
        <v>1725</v>
      </c>
      <c r="B534" s="508" t="s">
        <v>1604</v>
      </c>
      <c r="C534" s="508" t="s">
        <v>1588</v>
      </c>
      <c r="D534" s="508" t="s">
        <v>1703</v>
      </c>
      <c r="E534" s="508" t="s">
        <v>1704</v>
      </c>
      <c r="F534" s="512">
        <v>1</v>
      </c>
      <c r="G534" s="512">
        <v>27</v>
      </c>
      <c r="H534" s="512"/>
      <c r="I534" s="512">
        <v>27</v>
      </c>
      <c r="J534" s="512"/>
      <c r="K534" s="512"/>
      <c r="L534" s="512"/>
      <c r="M534" s="512"/>
      <c r="N534" s="512"/>
      <c r="O534" s="512"/>
      <c r="P534" s="534"/>
      <c r="Q534" s="513"/>
    </row>
    <row r="535" spans="1:17" ht="14.4" customHeight="1" x14ac:dyDescent="0.3">
      <c r="A535" s="507" t="s">
        <v>1726</v>
      </c>
      <c r="B535" s="508" t="s">
        <v>1604</v>
      </c>
      <c r="C535" s="508" t="s">
        <v>1588</v>
      </c>
      <c r="D535" s="508" t="s">
        <v>1608</v>
      </c>
      <c r="E535" s="508" t="s">
        <v>1609</v>
      </c>
      <c r="F535" s="512">
        <v>1027</v>
      </c>
      <c r="G535" s="512">
        <v>211562</v>
      </c>
      <c r="H535" s="512">
        <v>1.0758192136362712</v>
      </c>
      <c r="I535" s="512">
        <v>206</v>
      </c>
      <c r="J535" s="512">
        <v>932</v>
      </c>
      <c r="K535" s="512">
        <v>196652</v>
      </c>
      <c r="L535" s="512">
        <v>1</v>
      </c>
      <c r="M535" s="512">
        <v>211</v>
      </c>
      <c r="N535" s="512">
        <v>1090</v>
      </c>
      <c r="O535" s="512">
        <v>229990</v>
      </c>
      <c r="P535" s="534">
        <v>1.1695278969957081</v>
      </c>
      <c r="Q535" s="513">
        <v>211</v>
      </c>
    </row>
    <row r="536" spans="1:17" ht="14.4" customHeight="1" x14ac:dyDescent="0.3">
      <c r="A536" s="507" t="s">
        <v>1726</v>
      </c>
      <c r="B536" s="508" t="s">
        <v>1604</v>
      </c>
      <c r="C536" s="508" t="s">
        <v>1588</v>
      </c>
      <c r="D536" s="508" t="s">
        <v>1610</v>
      </c>
      <c r="E536" s="508" t="s">
        <v>1609</v>
      </c>
      <c r="F536" s="512">
        <v>4</v>
      </c>
      <c r="G536" s="512">
        <v>340</v>
      </c>
      <c r="H536" s="512"/>
      <c r="I536" s="512">
        <v>85</v>
      </c>
      <c r="J536" s="512"/>
      <c r="K536" s="512"/>
      <c r="L536" s="512"/>
      <c r="M536" s="512"/>
      <c r="N536" s="512"/>
      <c r="O536" s="512"/>
      <c r="P536" s="534"/>
      <c r="Q536" s="513"/>
    </row>
    <row r="537" spans="1:17" ht="14.4" customHeight="1" x14ac:dyDescent="0.3">
      <c r="A537" s="507" t="s">
        <v>1726</v>
      </c>
      <c r="B537" s="508" t="s">
        <v>1604</v>
      </c>
      <c r="C537" s="508" t="s">
        <v>1588</v>
      </c>
      <c r="D537" s="508" t="s">
        <v>1611</v>
      </c>
      <c r="E537" s="508" t="s">
        <v>1612</v>
      </c>
      <c r="F537" s="512">
        <v>887</v>
      </c>
      <c r="G537" s="512">
        <v>261665</v>
      </c>
      <c r="H537" s="512">
        <v>0.96914039785627248</v>
      </c>
      <c r="I537" s="512">
        <v>295</v>
      </c>
      <c r="J537" s="512">
        <v>897</v>
      </c>
      <c r="K537" s="512">
        <v>269997</v>
      </c>
      <c r="L537" s="512">
        <v>1</v>
      </c>
      <c r="M537" s="512">
        <v>301</v>
      </c>
      <c r="N537" s="512">
        <v>1253</v>
      </c>
      <c r="O537" s="512">
        <v>377153</v>
      </c>
      <c r="P537" s="534">
        <v>1.3968784838350057</v>
      </c>
      <c r="Q537" s="513">
        <v>301</v>
      </c>
    </row>
    <row r="538" spans="1:17" ht="14.4" customHeight="1" x14ac:dyDescent="0.3">
      <c r="A538" s="507" t="s">
        <v>1726</v>
      </c>
      <c r="B538" s="508" t="s">
        <v>1604</v>
      </c>
      <c r="C538" s="508" t="s">
        <v>1588</v>
      </c>
      <c r="D538" s="508" t="s">
        <v>1613</v>
      </c>
      <c r="E538" s="508" t="s">
        <v>1614</v>
      </c>
      <c r="F538" s="512">
        <v>9</v>
      </c>
      <c r="G538" s="512">
        <v>855</v>
      </c>
      <c r="H538" s="512">
        <v>0.71969696969696972</v>
      </c>
      <c r="I538" s="512">
        <v>95</v>
      </c>
      <c r="J538" s="512">
        <v>12</v>
      </c>
      <c r="K538" s="512">
        <v>1188</v>
      </c>
      <c r="L538" s="512">
        <v>1</v>
      </c>
      <c r="M538" s="512">
        <v>99</v>
      </c>
      <c r="N538" s="512">
        <v>12</v>
      </c>
      <c r="O538" s="512">
        <v>1188</v>
      </c>
      <c r="P538" s="534">
        <v>1</v>
      </c>
      <c r="Q538" s="513">
        <v>99</v>
      </c>
    </row>
    <row r="539" spans="1:17" ht="14.4" customHeight="1" x14ac:dyDescent="0.3">
      <c r="A539" s="507" t="s">
        <v>1726</v>
      </c>
      <c r="B539" s="508" t="s">
        <v>1604</v>
      </c>
      <c r="C539" s="508" t="s">
        <v>1588</v>
      </c>
      <c r="D539" s="508" t="s">
        <v>1617</v>
      </c>
      <c r="E539" s="508" t="s">
        <v>1618</v>
      </c>
      <c r="F539" s="512">
        <v>758</v>
      </c>
      <c r="G539" s="512">
        <v>102330</v>
      </c>
      <c r="H539" s="512">
        <v>1.0260086628699767</v>
      </c>
      <c r="I539" s="512">
        <v>135</v>
      </c>
      <c r="J539" s="512">
        <v>728</v>
      </c>
      <c r="K539" s="512">
        <v>99736</v>
      </c>
      <c r="L539" s="512">
        <v>1</v>
      </c>
      <c r="M539" s="512">
        <v>137</v>
      </c>
      <c r="N539" s="512">
        <v>754</v>
      </c>
      <c r="O539" s="512">
        <v>103298</v>
      </c>
      <c r="P539" s="534">
        <v>1.0357142857142858</v>
      </c>
      <c r="Q539" s="513">
        <v>137</v>
      </c>
    </row>
    <row r="540" spans="1:17" ht="14.4" customHeight="1" x14ac:dyDescent="0.3">
      <c r="A540" s="507" t="s">
        <v>1726</v>
      </c>
      <c r="B540" s="508" t="s">
        <v>1604</v>
      </c>
      <c r="C540" s="508" t="s">
        <v>1588</v>
      </c>
      <c r="D540" s="508" t="s">
        <v>1619</v>
      </c>
      <c r="E540" s="508" t="s">
        <v>1618</v>
      </c>
      <c r="F540" s="512">
        <v>2</v>
      </c>
      <c r="G540" s="512">
        <v>356</v>
      </c>
      <c r="H540" s="512"/>
      <c r="I540" s="512">
        <v>178</v>
      </c>
      <c r="J540" s="512"/>
      <c r="K540" s="512"/>
      <c r="L540" s="512"/>
      <c r="M540" s="512"/>
      <c r="N540" s="512"/>
      <c r="O540" s="512"/>
      <c r="P540" s="534"/>
      <c r="Q540" s="513"/>
    </row>
    <row r="541" spans="1:17" ht="14.4" customHeight="1" x14ac:dyDescent="0.3">
      <c r="A541" s="507" t="s">
        <v>1726</v>
      </c>
      <c r="B541" s="508" t="s">
        <v>1604</v>
      </c>
      <c r="C541" s="508" t="s">
        <v>1588</v>
      </c>
      <c r="D541" s="508" t="s">
        <v>1620</v>
      </c>
      <c r="E541" s="508" t="s">
        <v>1621</v>
      </c>
      <c r="F541" s="512">
        <v>1</v>
      </c>
      <c r="G541" s="512">
        <v>620</v>
      </c>
      <c r="H541" s="512">
        <v>0.19405320813771518</v>
      </c>
      <c r="I541" s="512">
        <v>620</v>
      </c>
      <c r="J541" s="512">
        <v>5</v>
      </c>
      <c r="K541" s="512">
        <v>3195</v>
      </c>
      <c r="L541" s="512">
        <v>1</v>
      </c>
      <c r="M541" s="512">
        <v>639</v>
      </c>
      <c r="N541" s="512">
        <v>2</v>
      </c>
      <c r="O541" s="512">
        <v>1278</v>
      </c>
      <c r="P541" s="534">
        <v>0.4</v>
      </c>
      <c r="Q541" s="513">
        <v>639</v>
      </c>
    </row>
    <row r="542" spans="1:17" ht="14.4" customHeight="1" x14ac:dyDescent="0.3">
      <c r="A542" s="507" t="s">
        <v>1726</v>
      </c>
      <c r="B542" s="508" t="s">
        <v>1604</v>
      </c>
      <c r="C542" s="508" t="s">
        <v>1588</v>
      </c>
      <c r="D542" s="508" t="s">
        <v>1624</v>
      </c>
      <c r="E542" s="508" t="s">
        <v>1625</v>
      </c>
      <c r="F542" s="512">
        <v>26</v>
      </c>
      <c r="G542" s="512">
        <v>4186</v>
      </c>
      <c r="H542" s="512">
        <v>0.63675083662914511</v>
      </c>
      <c r="I542" s="512">
        <v>161</v>
      </c>
      <c r="J542" s="512">
        <v>38</v>
      </c>
      <c r="K542" s="512">
        <v>6574</v>
      </c>
      <c r="L542" s="512">
        <v>1</v>
      </c>
      <c r="M542" s="512">
        <v>173</v>
      </c>
      <c r="N542" s="512">
        <v>37</v>
      </c>
      <c r="O542" s="512">
        <v>6401</v>
      </c>
      <c r="P542" s="534">
        <v>0.97368421052631582</v>
      </c>
      <c r="Q542" s="513">
        <v>173</v>
      </c>
    </row>
    <row r="543" spans="1:17" ht="14.4" customHeight="1" x14ac:dyDescent="0.3">
      <c r="A543" s="507" t="s">
        <v>1726</v>
      </c>
      <c r="B543" s="508" t="s">
        <v>1604</v>
      </c>
      <c r="C543" s="508" t="s">
        <v>1588</v>
      </c>
      <c r="D543" s="508" t="s">
        <v>1626</v>
      </c>
      <c r="E543" s="508" t="s">
        <v>1627</v>
      </c>
      <c r="F543" s="512">
        <v>6</v>
      </c>
      <c r="G543" s="512">
        <v>2298</v>
      </c>
      <c r="H543" s="512">
        <v>0.46033653846153844</v>
      </c>
      <c r="I543" s="512">
        <v>383</v>
      </c>
      <c r="J543" s="512">
        <v>13</v>
      </c>
      <c r="K543" s="512">
        <v>4992</v>
      </c>
      <c r="L543" s="512">
        <v>1</v>
      </c>
      <c r="M543" s="512">
        <v>384</v>
      </c>
      <c r="N543" s="512">
        <v>25</v>
      </c>
      <c r="O543" s="512">
        <v>8675</v>
      </c>
      <c r="P543" s="534">
        <v>1.7377804487179487</v>
      </c>
      <c r="Q543" s="513">
        <v>347</v>
      </c>
    </row>
    <row r="544" spans="1:17" ht="14.4" customHeight="1" x14ac:dyDescent="0.3">
      <c r="A544" s="507" t="s">
        <v>1726</v>
      </c>
      <c r="B544" s="508" t="s">
        <v>1604</v>
      </c>
      <c r="C544" s="508" t="s">
        <v>1588</v>
      </c>
      <c r="D544" s="508" t="s">
        <v>1626</v>
      </c>
      <c r="E544" s="508" t="s">
        <v>1628</v>
      </c>
      <c r="F544" s="512">
        <v>16</v>
      </c>
      <c r="G544" s="512">
        <v>6128</v>
      </c>
      <c r="H544" s="512">
        <v>0.61378205128205132</v>
      </c>
      <c r="I544" s="512">
        <v>383</v>
      </c>
      <c r="J544" s="512">
        <v>26</v>
      </c>
      <c r="K544" s="512">
        <v>9984</v>
      </c>
      <c r="L544" s="512">
        <v>1</v>
      </c>
      <c r="M544" s="512">
        <v>384</v>
      </c>
      <c r="N544" s="512">
        <v>39</v>
      </c>
      <c r="O544" s="512">
        <v>13533</v>
      </c>
      <c r="P544" s="534">
        <v>1.35546875</v>
      </c>
      <c r="Q544" s="513">
        <v>347</v>
      </c>
    </row>
    <row r="545" spans="1:17" ht="14.4" customHeight="1" x14ac:dyDescent="0.3">
      <c r="A545" s="507" t="s">
        <v>1726</v>
      </c>
      <c r="B545" s="508" t="s">
        <v>1604</v>
      </c>
      <c r="C545" s="508" t="s">
        <v>1588</v>
      </c>
      <c r="D545" s="508" t="s">
        <v>1629</v>
      </c>
      <c r="E545" s="508" t="s">
        <v>1630</v>
      </c>
      <c r="F545" s="512">
        <v>1062</v>
      </c>
      <c r="G545" s="512">
        <v>16992</v>
      </c>
      <c r="H545" s="512">
        <v>1.0065754398436111</v>
      </c>
      <c r="I545" s="512">
        <v>16</v>
      </c>
      <c r="J545" s="512">
        <v>993</v>
      </c>
      <c r="K545" s="512">
        <v>16881</v>
      </c>
      <c r="L545" s="512">
        <v>1</v>
      </c>
      <c r="M545" s="512">
        <v>17</v>
      </c>
      <c r="N545" s="512">
        <v>1111</v>
      </c>
      <c r="O545" s="512">
        <v>18887</v>
      </c>
      <c r="P545" s="534">
        <v>1.1188318227593153</v>
      </c>
      <c r="Q545" s="513">
        <v>17</v>
      </c>
    </row>
    <row r="546" spans="1:17" ht="14.4" customHeight="1" x14ac:dyDescent="0.3">
      <c r="A546" s="507" t="s">
        <v>1726</v>
      </c>
      <c r="B546" s="508" t="s">
        <v>1604</v>
      </c>
      <c r="C546" s="508" t="s">
        <v>1588</v>
      </c>
      <c r="D546" s="508" t="s">
        <v>1631</v>
      </c>
      <c r="E546" s="508" t="s">
        <v>1632</v>
      </c>
      <c r="F546" s="512">
        <v>95</v>
      </c>
      <c r="G546" s="512">
        <v>25270</v>
      </c>
      <c r="H546" s="512">
        <v>1.7141500474833808</v>
      </c>
      <c r="I546" s="512">
        <v>266</v>
      </c>
      <c r="J546" s="512">
        <v>54</v>
      </c>
      <c r="K546" s="512">
        <v>14742</v>
      </c>
      <c r="L546" s="512">
        <v>1</v>
      </c>
      <c r="M546" s="512">
        <v>273</v>
      </c>
      <c r="N546" s="512">
        <v>90</v>
      </c>
      <c r="O546" s="512">
        <v>24660</v>
      </c>
      <c r="P546" s="534">
        <v>1.6727716727716728</v>
      </c>
      <c r="Q546" s="513">
        <v>274</v>
      </c>
    </row>
    <row r="547" spans="1:17" ht="14.4" customHeight="1" x14ac:dyDescent="0.3">
      <c r="A547" s="507" t="s">
        <v>1726</v>
      </c>
      <c r="B547" s="508" t="s">
        <v>1604</v>
      </c>
      <c r="C547" s="508" t="s">
        <v>1588</v>
      </c>
      <c r="D547" s="508" t="s">
        <v>1633</v>
      </c>
      <c r="E547" s="508" t="s">
        <v>1634</v>
      </c>
      <c r="F547" s="512">
        <v>207</v>
      </c>
      <c r="G547" s="512">
        <v>29187</v>
      </c>
      <c r="H547" s="512">
        <v>1.1355925608902031</v>
      </c>
      <c r="I547" s="512">
        <v>141</v>
      </c>
      <c r="J547" s="512">
        <v>181</v>
      </c>
      <c r="K547" s="512">
        <v>25702</v>
      </c>
      <c r="L547" s="512">
        <v>1</v>
      </c>
      <c r="M547" s="512">
        <v>142</v>
      </c>
      <c r="N547" s="512">
        <v>212</v>
      </c>
      <c r="O547" s="512">
        <v>30104</v>
      </c>
      <c r="P547" s="534">
        <v>1.1712707182320441</v>
      </c>
      <c r="Q547" s="513">
        <v>142</v>
      </c>
    </row>
    <row r="548" spans="1:17" ht="14.4" customHeight="1" x14ac:dyDescent="0.3">
      <c r="A548" s="507" t="s">
        <v>1726</v>
      </c>
      <c r="B548" s="508" t="s">
        <v>1604</v>
      </c>
      <c r="C548" s="508" t="s">
        <v>1588</v>
      </c>
      <c r="D548" s="508" t="s">
        <v>1635</v>
      </c>
      <c r="E548" s="508" t="s">
        <v>1634</v>
      </c>
      <c r="F548" s="512">
        <v>758</v>
      </c>
      <c r="G548" s="512">
        <v>59124</v>
      </c>
      <c r="H548" s="512">
        <v>1.0412087912087913</v>
      </c>
      <c r="I548" s="512">
        <v>78</v>
      </c>
      <c r="J548" s="512">
        <v>728</v>
      </c>
      <c r="K548" s="512">
        <v>56784</v>
      </c>
      <c r="L548" s="512">
        <v>1</v>
      </c>
      <c r="M548" s="512">
        <v>78</v>
      </c>
      <c r="N548" s="512">
        <v>754</v>
      </c>
      <c r="O548" s="512">
        <v>58812</v>
      </c>
      <c r="P548" s="534">
        <v>1.0357142857142858</v>
      </c>
      <c r="Q548" s="513">
        <v>78</v>
      </c>
    </row>
    <row r="549" spans="1:17" ht="14.4" customHeight="1" x14ac:dyDescent="0.3">
      <c r="A549" s="507" t="s">
        <v>1726</v>
      </c>
      <c r="B549" s="508" t="s">
        <v>1604</v>
      </c>
      <c r="C549" s="508" t="s">
        <v>1588</v>
      </c>
      <c r="D549" s="508" t="s">
        <v>1636</v>
      </c>
      <c r="E549" s="508" t="s">
        <v>1637</v>
      </c>
      <c r="F549" s="512">
        <v>207</v>
      </c>
      <c r="G549" s="512">
        <v>63549</v>
      </c>
      <c r="H549" s="512">
        <v>1.1217234744850229</v>
      </c>
      <c r="I549" s="512">
        <v>307</v>
      </c>
      <c r="J549" s="512">
        <v>181</v>
      </c>
      <c r="K549" s="512">
        <v>56653</v>
      </c>
      <c r="L549" s="512">
        <v>1</v>
      </c>
      <c r="M549" s="512">
        <v>313</v>
      </c>
      <c r="N549" s="512">
        <v>211</v>
      </c>
      <c r="O549" s="512">
        <v>66254</v>
      </c>
      <c r="P549" s="534">
        <v>1.1694702840096729</v>
      </c>
      <c r="Q549" s="513">
        <v>314</v>
      </c>
    </row>
    <row r="550" spans="1:17" ht="14.4" customHeight="1" x14ac:dyDescent="0.3">
      <c r="A550" s="507" t="s">
        <v>1726</v>
      </c>
      <c r="B550" s="508" t="s">
        <v>1604</v>
      </c>
      <c r="C550" s="508" t="s">
        <v>1588</v>
      </c>
      <c r="D550" s="508" t="s">
        <v>1638</v>
      </c>
      <c r="E550" s="508" t="s">
        <v>1639</v>
      </c>
      <c r="F550" s="512">
        <v>47</v>
      </c>
      <c r="G550" s="512">
        <v>22889</v>
      </c>
      <c r="H550" s="512">
        <v>0.86858682452944747</v>
      </c>
      <c r="I550" s="512">
        <v>487</v>
      </c>
      <c r="J550" s="512">
        <v>54</v>
      </c>
      <c r="K550" s="512">
        <v>26352</v>
      </c>
      <c r="L550" s="512">
        <v>1</v>
      </c>
      <c r="M550" s="512">
        <v>488</v>
      </c>
      <c r="N550" s="512">
        <v>87</v>
      </c>
      <c r="O550" s="512">
        <v>28536</v>
      </c>
      <c r="P550" s="534">
        <v>1.0828779599271403</v>
      </c>
      <c r="Q550" s="513">
        <v>328</v>
      </c>
    </row>
    <row r="551" spans="1:17" ht="14.4" customHeight="1" x14ac:dyDescent="0.3">
      <c r="A551" s="507" t="s">
        <v>1726</v>
      </c>
      <c r="B551" s="508" t="s">
        <v>1604</v>
      </c>
      <c r="C551" s="508" t="s">
        <v>1588</v>
      </c>
      <c r="D551" s="508" t="s">
        <v>1638</v>
      </c>
      <c r="E551" s="508" t="s">
        <v>1640</v>
      </c>
      <c r="F551" s="512">
        <v>45</v>
      </c>
      <c r="G551" s="512">
        <v>21915</v>
      </c>
      <c r="H551" s="512">
        <v>0.68042101341281669</v>
      </c>
      <c r="I551" s="512">
        <v>487</v>
      </c>
      <c r="J551" s="512">
        <v>66</v>
      </c>
      <c r="K551" s="512">
        <v>32208</v>
      </c>
      <c r="L551" s="512">
        <v>1</v>
      </c>
      <c r="M551" s="512">
        <v>488</v>
      </c>
      <c r="N551" s="512">
        <v>93</v>
      </c>
      <c r="O551" s="512">
        <v>30504</v>
      </c>
      <c r="P551" s="534">
        <v>0.9470938897168405</v>
      </c>
      <c r="Q551" s="513">
        <v>328</v>
      </c>
    </row>
    <row r="552" spans="1:17" ht="14.4" customHeight="1" x14ac:dyDescent="0.3">
      <c r="A552" s="507" t="s">
        <v>1726</v>
      </c>
      <c r="B552" s="508" t="s">
        <v>1604</v>
      </c>
      <c r="C552" s="508" t="s">
        <v>1588</v>
      </c>
      <c r="D552" s="508" t="s">
        <v>1641</v>
      </c>
      <c r="E552" s="508" t="s">
        <v>1642</v>
      </c>
      <c r="F552" s="512">
        <v>420</v>
      </c>
      <c r="G552" s="512">
        <v>67620</v>
      </c>
      <c r="H552" s="512">
        <v>0.91577621582090762</v>
      </c>
      <c r="I552" s="512">
        <v>161</v>
      </c>
      <c r="J552" s="512">
        <v>453</v>
      </c>
      <c r="K552" s="512">
        <v>73839</v>
      </c>
      <c r="L552" s="512">
        <v>1</v>
      </c>
      <c r="M552" s="512">
        <v>163</v>
      </c>
      <c r="N552" s="512">
        <v>717</v>
      </c>
      <c r="O552" s="512">
        <v>116871</v>
      </c>
      <c r="P552" s="534">
        <v>1.5827814569536425</v>
      </c>
      <c r="Q552" s="513">
        <v>163</v>
      </c>
    </row>
    <row r="553" spans="1:17" ht="14.4" customHeight="1" x14ac:dyDescent="0.3">
      <c r="A553" s="507" t="s">
        <v>1726</v>
      </c>
      <c r="B553" s="508" t="s">
        <v>1604</v>
      </c>
      <c r="C553" s="508" t="s">
        <v>1588</v>
      </c>
      <c r="D553" s="508" t="s">
        <v>1646</v>
      </c>
      <c r="E553" s="508" t="s">
        <v>1609</v>
      </c>
      <c r="F553" s="512">
        <v>1877</v>
      </c>
      <c r="G553" s="512">
        <v>133267</v>
      </c>
      <c r="H553" s="512">
        <v>0.94003583319225781</v>
      </c>
      <c r="I553" s="512">
        <v>71</v>
      </c>
      <c r="J553" s="512">
        <v>1969</v>
      </c>
      <c r="K553" s="512">
        <v>141768</v>
      </c>
      <c r="L553" s="512">
        <v>1</v>
      </c>
      <c r="M553" s="512">
        <v>72</v>
      </c>
      <c r="N553" s="512">
        <v>2183</v>
      </c>
      <c r="O553" s="512">
        <v>157176</v>
      </c>
      <c r="P553" s="534">
        <v>1.1086846114779076</v>
      </c>
      <c r="Q553" s="513">
        <v>72</v>
      </c>
    </row>
    <row r="554" spans="1:17" ht="14.4" customHeight="1" x14ac:dyDescent="0.3">
      <c r="A554" s="507" t="s">
        <v>1726</v>
      </c>
      <c r="B554" s="508" t="s">
        <v>1604</v>
      </c>
      <c r="C554" s="508" t="s">
        <v>1588</v>
      </c>
      <c r="D554" s="508" t="s">
        <v>1652</v>
      </c>
      <c r="E554" s="508" t="s">
        <v>1653</v>
      </c>
      <c r="F554" s="512">
        <v>4</v>
      </c>
      <c r="G554" s="512">
        <v>880</v>
      </c>
      <c r="H554" s="512"/>
      <c r="I554" s="512">
        <v>220</v>
      </c>
      <c r="J554" s="512"/>
      <c r="K554" s="512"/>
      <c r="L554" s="512"/>
      <c r="M554" s="512"/>
      <c r="N554" s="512"/>
      <c r="O554" s="512"/>
      <c r="P554" s="534"/>
      <c r="Q554" s="513"/>
    </row>
    <row r="555" spans="1:17" ht="14.4" customHeight="1" x14ac:dyDescent="0.3">
      <c r="A555" s="507" t="s">
        <v>1726</v>
      </c>
      <c r="B555" s="508" t="s">
        <v>1604</v>
      </c>
      <c r="C555" s="508" t="s">
        <v>1588</v>
      </c>
      <c r="D555" s="508" t="s">
        <v>1654</v>
      </c>
      <c r="E555" s="508" t="s">
        <v>1655</v>
      </c>
      <c r="F555" s="512">
        <v>26</v>
      </c>
      <c r="G555" s="512">
        <v>31070</v>
      </c>
      <c r="H555" s="512">
        <v>0.57014404991283607</v>
      </c>
      <c r="I555" s="512">
        <v>1195</v>
      </c>
      <c r="J555" s="512">
        <v>45</v>
      </c>
      <c r="K555" s="512">
        <v>54495</v>
      </c>
      <c r="L555" s="512">
        <v>1</v>
      </c>
      <c r="M555" s="512">
        <v>1211</v>
      </c>
      <c r="N555" s="512">
        <v>57</v>
      </c>
      <c r="O555" s="512">
        <v>69027</v>
      </c>
      <c r="P555" s="534">
        <v>1.2666666666666666</v>
      </c>
      <c r="Q555" s="513">
        <v>1211</v>
      </c>
    </row>
    <row r="556" spans="1:17" ht="14.4" customHeight="1" x14ac:dyDescent="0.3">
      <c r="A556" s="507" t="s">
        <v>1726</v>
      </c>
      <c r="B556" s="508" t="s">
        <v>1604</v>
      </c>
      <c r="C556" s="508" t="s">
        <v>1588</v>
      </c>
      <c r="D556" s="508" t="s">
        <v>1656</v>
      </c>
      <c r="E556" s="508" t="s">
        <v>1657</v>
      </c>
      <c r="F556" s="512">
        <v>26</v>
      </c>
      <c r="G556" s="512">
        <v>2860</v>
      </c>
      <c r="H556" s="512">
        <v>1.0035087719298246</v>
      </c>
      <c r="I556" s="512">
        <v>110</v>
      </c>
      <c r="J556" s="512">
        <v>25</v>
      </c>
      <c r="K556" s="512">
        <v>2850</v>
      </c>
      <c r="L556" s="512">
        <v>1</v>
      </c>
      <c r="M556" s="512">
        <v>114</v>
      </c>
      <c r="N556" s="512">
        <v>36</v>
      </c>
      <c r="O556" s="512">
        <v>4104</v>
      </c>
      <c r="P556" s="534">
        <v>1.44</v>
      </c>
      <c r="Q556" s="513">
        <v>114</v>
      </c>
    </row>
    <row r="557" spans="1:17" ht="14.4" customHeight="1" x14ac:dyDescent="0.3">
      <c r="A557" s="507" t="s">
        <v>1726</v>
      </c>
      <c r="B557" s="508" t="s">
        <v>1604</v>
      </c>
      <c r="C557" s="508" t="s">
        <v>1588</v>
      </c>
      <c r="D557" s="508" t="s">
        <v>1658</v>
      </c>
      <c r="E557" s="508" t="s">
        <v>1659</v>
      </c>
      <c r="F557" s="512">
        <v>1</v>
      </c>
      <c r="G557" s="512">
        <v>323</v>
      </c>
      <c r="H557" s="512">
        <v>0.4667630057803468</v>
      </c>
      <c r="I557" s="512">
        <v>323</v>
      </c>
      <c r="J557" s="512">
        <v>2</v>
      </c>
      <c r="K557" s="512">
        <v>692</v>
      </c>
      <c r="L557" s="512">
        <v>1</v>
      </c>
      <c r="M557" s="512">
        <v>346</v>
      </c>
      <c r="N557" s="512"/>
      <c r="O557" s="512"/>
      <c r="P557" s="534"/>
      <c r="Q557" s="513"/>
    </row>
    <row r="558" spans="1:17" ht="14.4" customHeight="1" x14ac:dyDescent="0.3">
      <c r="A558" s="507" t="s">
        <v>1726</v>
      </c>
      <c r="B558" s="508" t="s">
        <v>1604</v>
      </c>
      <c r="C558" s="508" t="s">
        <v>1588</v>
      </c>
      <c r="D558" s="508" t="s">
        <v>1664</v>
      </c>
      <c r="E558" s="508" t="s">
        <v>1665</v>
      </c>
      <c r="F558" s="512">
        <v>1</v>
      </c>
      <c r="G558" s="512">
        <v>1033</v>
      </c>
      <c r="H558" s="512"/>
      <c r="I558" s="512">
        <v>1033</v>
      </c>
      <c r="J558" s="512"/>
      <c r="K558" s="512"/>
      <c r="L558" s="512"/>
      <c r="M558" s="512"/>
      <c r="N558" s="512"/>
      <c r="O558" s="512"/>
      <c r="P558" s="534"/>
      <c r="Q558" s="513"/>
    </row>
    <row r="559" spans="1:17" ht="14.4" customHeight="1" x14ac:dyDescent="0.3">
      <c r="A559" s="507" t="s">
        <v>1726</v>
      </c>
      <c r="B559" s="508" t="s">
        <v>1604</v>
      </c>
      <c r="C559" s="508" t="s">
        <v>1588</v>
      </c>
      <c r="D559" s="508" t="s">
        <v>1666</v>
      </c>
      <c r="E559" s="508" t="s">
        <v>1667</v>
      </c>
      <c r="F559" s="512"/>
      <c r="G559" s="512"/>
      <c r="H559" s="512"/>
      <c r="I559" s="512"/>
      <c r="J559" s="512">
        <v>1</v>
      </c>
      <c r="K559" s="512">
        <v>301</v>
      </c>
      <c r="L559" s="512">
        <v>1</v>
      </c>
      <c r="M559" s="512">
        <v>301</v>
      </c>
      <c r="N559" s="512">
        <v>1</v>
      </c>
      <c r="O559" s="512">
        <v>302</v>
      </c>
      <c r="P559" s="534">
        <v>1.0033222591362125</v>
      </c>
      <c r="Q559" s="513">
        <v>302</v>
      </c>
    </row>
    <row r="560" spans="1:17" ht="14.4" customHeight="1" x14ac:dyDescent="0.3">
      <c r="A560" s="507" t="s">
        <v>1727</v>
      </c>
      <c r="B560" s="508" t="s">
        <v>1604</v>
      </c>
      <c r="C560" s="508" t="s">
        <v>1588</v>
      </c>
      <c r="D560" s="508" t="s">
        <v>1608</v>
      </c>
      <c r="E560" s="508" t="s">
        <v>1609</v>
      </c>
      <c r="F560" s="512">
        <v>1299</v>
      </c>
      <c r="G560" s="512">
        <v>267594</v>
      </c>
      <c r="H560" s="512">
        <v>0.98311473602997901</v>
      </c>
      <c r="I560" s="512">
        <v>206</v>
      </c>
      <c r="J560" s="512">
        <v>1290</v>
      </c>
      <c r="K560" s="512">
        <v>272190</v>
      </c>
      <c r="L560" s="512">
        <v>1</v>
      </c>
      <c r="M560" s="512">
        <v>211</v>
      </c>
      <c r="N560" s="512">
        <v>1235</v>
      </c>
      <c r="O560" s="512">
        <v>260585</v>
      </c>
      <c r="P560" s="534">
        <v>0.95736434108527135</v>
      </c>
      <c r="Q560" s="513">
        <v>211</v>
      </c>
    </row>
    <row r="561" spans="1:17" ht="14.4" customHeight="1" x14ac:dyDescent="0.3">
      <c r="A561" s="507" t="s">
        <v>1727</v>
      </c>
      <c r="B561" s="508" t="s">
        <v>1604</v>
      </c>
      <c r="C561" s="508" t="s">
        <v>1588</v>
      </c>
      <c r="D561" s="508" t="s">
        <v>1610</v>
      </c>
      <c r="E561" s="508" t="s">
        <v>1609</v>
      </c>
      <c r="F561" s="512">
        <v>6</v>
      </c>
      <c r="G561" s="512">
        <v>510</v>
      </c>
      <c r="H561" s="512">
        <v>0.97701149425287359</v>
      </c>
      <c r="I561" s="512">
        <v>85</v>
      </c>
      <c r="J561" s="512">
        <v>6</v>
      </c>
      <c r="K561" s="512">
        <v>522</v>
      </c>
      <c r="L561" s="512">
        <v>1</v>
      </c>
      <c r="M561" s="512">
        <v>87</v>
      </c>
      <c r="N561" s="512">
        <v>4</v>
      </c>
      <c r="O561" s="512">
        <v>348</v>
      </c>
      <c r="P561" s="534">
        <v>0.66666666666666663</v>
      </c>
      <c r="Q561" s="513">
        <v>87</v>
      </c>
    </row>
    <row r="562" spans="1:17" ht="14.4" customHeight="1" x14ac:dyDescent="0.3">
      <c r="A562" s="507" t="s">
        <v>1727</v>
      </c>
      <c r="B562" s="508" t="s">
        <v>1604</v>
      </c>
      <c r="C562" s="508" t="s">
        <v>1588</v>
      </c>
      <c r="D562" s="508" t="s">
        <v>1611</v>
      </c>
      <c r="E562" s="508" t="s">
        <v>1612</v>
      </c>
      <c r="F562" s="512">
        <v>683</v>
      </c>
      <c r="G562" s="512">
        <v>201485</v>
      </c>
      <c r="H562" s="512">
        <v>0.74875322378053766</v>
      </c>
      <c r="I562" s="512">
        <v>295</v>
      </c>
      <c r="J562" s="512">
        <v>894</v>
      </c>
      <c r="K562" s="512">
        <v>269094</v>
      </c>
      <c r="L562" s="512">
        <v>1</v>
      </c>
      <c r="M562" s="512">
        <v>301</v>
      </c>
      <c r="N562" s="512">
        <v>957</v>
      </c>
      <c r="O562" s="512">
        <v>288057</v>
      </c>
      <c r="P562" s="534">
        <v>1.0704697986577181</v>
      </c>
      <c r="Q562" s="513">
        <v>301</v>
      </c>
    </row>
    <row r="563" spans="1:17" ht="14.4" customHeight="1" x14ac:dyDescent="0.3">
      <c r="A563" s="507" t="s">
        <v>1727</v>
      </c>
      <c r="B563" s="508" t="s">
        <v>1604</v>
      </c>
      <c r="C563" s="508" t="s">
        <v>1588</v>
      </c>
      <c r="D563" s="508" t="s">
        <v>1613</v>
      </c>
      <c r="E563" s="508" t="s">
        <v>1614</v>
      </c>
      <c r="F563" s="512">
        <v>14</v>
      </c>
      <c r="G563" s="512">
        <v>1330</v>
      </c>
      <c r="H563" s="512">
        <v>1.1195286195286196</v>
      </c>
      <c r="I563" s="512">
        <v>95</v>
      </c>
      <c r="J563" s="512">
        <v>12</v>
      </c>
      <c r="K563" s="512">
        <v>1188</v>
      </c>
      <c r="L563" s="512">
        <v>1</v>
      </c>
      <c r="M563" s="512">
        <v>99</v>
      </c>
      <c r="N563" s="512">
        <v>15</v>
      </c>
      <c r="O563" s="512">
        <v>1485</v>
      </c>
      <c r="P563" s="534">
        <v>1.25</v>
      </c>
      <c r="Q563" s="513">
        <v>99</v>
      </c>
    </row>
    <row r="564" spans="1:17" ht="14.4" customHeight="1" x14ac:dyDescent="0.3">
      <c r="A564" s="507" t="s">
        <v>1727</v>
      </c>
      <c r="B564" s="508" t="s">
        <v>1604</v>
      </c>
      <c r="C564" s="508" t="s">
        <v>1588</v>
      </c>
      <c r="D564" s="508" t="s">
        <v>1617</v>
      </c>
      <c r="E564" s="508" t="s">
        <v>1618</v>
      </c>
      <c r="F564" s="512">
        <v>195</v>
      </c>
      <c r="G564" s="512">
        <v>26325</v>
      </c>
      <c r="H564" s="512">
        <v>1.2896193602116299</v>
      </c>
      <c r="I564" s="512">
        <v>135</v>
      </c>
      <c r="J564" s="512">
        <v>149</v>
      </c>
      <c r="K564" s="512">
        <v>20413</v>
      </c>
      <c r="L564" s="512">
        <v>1</v>
      </c>
      <c r="M564" s="512">
        <v>137</v>
      </c>
      <c r="N564" s="512">
        <v>214</v>
      </c>
      <c r="O564" s="512">
        <v>29318</v>
      </c>
      <c r="P564" s="534">
        <v>1.436241610738255</v>
      </c>
      <c r="Q564" s="513">
        <v>137</v>
      </c>
    </row>
    <row r="565" spans="1:17" ht="14.4" customHeight="1" x14ac:dyDescent="0.3">
      <c r="A565" s="507" t="s">
        <v>1727</v>
      </c>
      <c r="B565" s="508" t="s">
        <v>1604</v>
      </c>
      <c r="C565" s="508" t="s">
        <v>1588</v>
      </c>
      <c r="D565" s="508" t="s">
        <v>1619</v>
      </c>
      <c r="E565" s="508" t="s">
        <v>1618</v>
      </c>
      <c r="F565" s="512">
        <v>2</v>
      </c>
      <c r="G565" s="512">
        <v>356</v>
      </c>
      <c r="H565" s="512">
        <v>0.64845173041894355</v>
      </c>
      <c r="I565" s="512">
        <v>178</v>
      </c>
      <c r="J565" s="512">
        <v>3</v>
      </c>
      <c r="K565" s="512">
        <v>549</v>
      </c>
      <c r="L565" s="512">
        <v>1</v>
      </c>
      <c r="M565" s="512">
        <v>183</v>
      </c>
      <c r="N565" s="512">
        <v>1</v>
      </c>
      <c r="O565" s="512">
        <v>183</v>
      </c>
      <c r="P565" s="534">
        <v>0.33333333333333331</v>
      </c>
      <c r="Q565" s="513">
        <v>183</v>
      </c>
    </row>
    <row r="566" spans="1:17" ht="14.4" customHeight="1" x14ac:dyDescent="0.3">
      <c r="A566" s="507" t="s">
        <v>1727</v>
      </c>
      <c r="B566" s="508" t="s">
        <v>1604</v>
      </c>
      <c r="C566" s="508" t="s">
        <v>1588</v>
      </c>
      <c r="D566" s="508" t="s">
        <v>1620</v>
      </c>
      <c r="E566" s="508" t="s">
        <v>1621</v>
      </c>
      <c r="F566" s="512">
        <v>1</v>
      </c>
      <c r="G566" s="512">
        <v>620</v>
      </c>
      <c r="H566" s="512">
        <v>0.97026604068857591</v>
      </c>
      <c r="I566" s="512">
        <v>620</v>
      </c>
      <c r="J566" s="512">
        <v>1</v>
      </c>
      <c r="K566" s="512">
        <v>639</v>
      </c>
      <c r="L566" s="512">
        <v>1</v>
      </c>
      <c r="M566" s="512">
        <v>639</v>
      </c>
      <c r="N566" s="512">
        <v>1</v>
      </c>
      <c r="O566" s="512">
        <v>639</v>
      </c>
      <c r="P566" s="534">
        <v>1</v>
      </c>
      <c r="Q566" s="513">
        <v>639</v>
      </c>
    </row>
    <row r="567" spans="1:17" ht="14.4" customHeight="1" x14ac:dyDescent="0.3">
      <c r="A567" s="507" t="s">
        <v>1727</v>
      </c>
      <c r="B567" s="508" t="s">
        <v>1604</v>
      </c>
      <c r="C567" s="508" t="s">
        <v>1588</v>
      </c>
      <c r="D567" s="508" t="s">
        <v>1622</v>
      </c>
      <c r="E567" s="508" t="s">
        <v>1623</v>
      </c>
      <c r="F567" s="512"/>
      <c r="G567" s="512"/>
      <c r="H567" s="512"/>
      <c r="I567" s="512"/>
      <c r="J567" s="512">
        <v>1</v>
      </c>
      <c r="K567" s="512">
        <v>608</v>
      </c>
      <c r="L567" s="512">
        <v>1</v>
      </c>
      <c r="M567" s="512">
        <v>608</v>
      </c>
      <c r="N567" s="512"/>
      <c r="O567" s="512"/>
      <c r="P567" s="534"/>
      <c r="Q567" s="513"/>
    </row>
    <row r="568" spans="1:17" ht="14.4" customHeight="1" x14ac:dyDescent="0.3">
      <c r="A568" s="507" t="s">
        <v>1727</v>
      </c>
      <c r="B568" s="508" t="s">
        <v>1604</v>
      </c>
      <c r="C568" s="508" t="s">
        <v>1588</v>
      </c>
      <c r="D568" s="508" t="s">
        <v>1624</v>
      </c>
      <c r="E568" s="508" t="s">
        <v>1625</v>
      </c>
      <c r="F568" s="512">
        <v>18</v>
      </c>
      <c r="G568" s="512">
        <v>2898</v>
      </c>
      <c r="H568" s="512">
        <v>0.62042389210019266</v>
      </c>
      <c r="I568" s="512">
        <v>161</v>
      </c>
      <c r="J568" s="512">
        <v>27</v>
      </c>
      <c r="K568" s="512">
        <v>4671</v>
      </c>
      <c r="L568" s="512">
        <v>1</v>
      </c>
      <c r="M568" s="512">
        <v>173</v>
      </c>
      <c r="N568" s="512">
        <v>33</v>
      </c>
      <c r="O568" s="512">
        <v>5709</v>
      </c>
      <c r="P568" s="534">
        <v>1.2222222222222223</v>
      </c>
      <c r="Q568" s="513">
        <v>173</v>
      </c>
    </row>
    <row r="569" spans="1:17" ht="14.4" customHeight="1" x14ac:dyDescent="0.3">
      <c r="A569" s="507" t="s">
        <v>1727</v>
      </c>
      <c r="B569" s="508" t="s">
        <v>1604</v>
      </c>
      <c r="C569" s="508" t="s">
        <v>1588</v>
      </c>
      <c r="D569" s="508" t="s">
        <v>1626</v>
      </c>
      <c r="E569" s="508" t="s">
        <v>1627</v>
      </c>
      <c r="F569" s="512">
        <v>1</v>
      </c>
      <c r="G569" s="512">
        <v>383</v>
      </c>
      <c r="H569" s="512"/>
      <c r="I569" s="512">
        <v>383</v>
      </c>
      <c r="J569" s="512"/>
      <c r="K569" s="512"/>
      <c r="L569" s="512"/>
      <c r="M569" s="512"/>
      <c r="N569" s="512"/>
      <c r="O569" s="512"/>
      <c r="P569" s="534"/>
      <c r="Q569" s="513"/>
    </row>
    <row r="570" spans="1:17" ht="14.4" customHeight="1" x14ac:dyDescent="0.3">
      <c r="A570" s="507" t="s">
        <v>1727</v>
      </c>
      <c r="B570" s="508" t="s">
        <v>1604</v>
      </c>
      <c r="C570" s="508" t="s">
        <v>1588</v>
      </c>
      <c r="D570" s="508" t="s">
        <v>1626</v>
      </c>
      <c r="E570" s="508" t="s">
        <v>1628</v>
      </c>
      <c r="F570" s="512"/>
      <c r="G570" s="512"/>
      <c r="H570" s="512"/>
      <c r="I570" s="512"/>
      <c r="J570" s="512">
        <v>2</v>
      </c>
      <c r="K570" s="512">
        <v>768</v>
      </c>
      <c r="L570" s="512">
        <v>1</v>
      </c>
      <c r="M570" s="512">
        <v>384</v>
      </c>
      <c r="N570" s="512"/>
      <c r="O570" s="512"/>
      <c r="P570" s="534"/>
      <c r="Q570" s="513"/>
    </row>
    <row r="571" spans="1:17" ht="14.4" customHeight="1" x14ac:dyDescent="0.3">
      <c r="A571" s="507" t="s">
        <v>1727</v>
      </c>
      <c r="B571" s="508" t="s">
        <v>1604</v>
      </c>
      <c r="C571" s="508" t="s">
        <v>1588</v>
      </c>
      <c r="D571" s="508" t="s">
        <v>1629</v>
      </c>
      <c r="E571" s="508" t="s">
        <v>1630</v>
      </c>
      <c r="F571" s="512">
        <v>502</v>
      </c>
      <c r="G571" s="512">
        <v>8032</v>
      </c>
      <c r="H571" s="512">
        <v>1.0962194622628634</v>
      </c>
      <c r="I571" s="512">
        <v>16</v>
      </c>
      <c r="J571" s="512">
        <v>431</v>
      </c>
      <c r="K571" s="512">
        <v>7327</v>
      </c>
      <c r="L571" s="512">
        <v>1</v>
      </c>
      <c r="M571" s="512">
        <v>17</v>
      </c>
      <c r="N571" s="512">
        <v>526</v>
      </c>
      <c r="O571" s="512">
        <v>8942</v>
      </c>
      <c r="P571" s="534">
        <v>1.2204176334106729</v>
      </c>
      <c r="Q571" s="513">
        <v>17</v>
      </c>
    </row>
    <row r="572" spans="1:17" ht="14.4" customHeight="1" x14ac:dyDescent="0.3">
      <c r="A572" s="507" t="s">
        <v>1727</v>
      </c>
      <c r="B572" s="508" t="s">
        <v>1604</v>
      </c>
      <c r="C572" s="508" t="s">
        <v>1588</v>
      </c>
      <c r="D572" s="508" t="s">
        <v>1631</v>
      </c>
      <c r="E572" s="508" t="s">
        <v>1632</v>
      </c>
      <c r="F572" s="512">
        <v>161</v>
      </c>
      <c r="G572" s="512">
        <v>42826</v>
      </c>
      <c r="H572" s="512">
        <v>1.3641025641025641</v>
      </c>
      <c r="I572" s="512">
        <v>266</v>
      </c>
      <c r="J572" s="512">
        <v>115</v>
      </c>
      <c r="K572" s="512">
        <v>31395</v>
      </c>
      <c r="L572" s="512">
        <v>1</v>
      </c>
      <c r="M572" s="512">
        <v>273</v>
      </c>
      <c r="N572" s="512">
        <v>92</v>
      </c>
      <c r="O572" s="512">
        <v>25208</v>
      </c>
      <c r="P572" s="534">
        <v>0.80293040293040296</v>
      </c>
      <c r="Q572" s="513">
        <v>274</v>
      </c>
    </row>
    <row r="573" spans="1:17" ht="14.4" customHeight="1" x14ac:dyDescent="0.3">
      <c r="A573" s="507" t="s">
        <v>1727</v>
      </c>
      <c r="B573" s="508" t="s">
        <v>1604</v>
      </c>
      <c r="C573" s="508" t="s">
        <v>1588</v>
      </c>
      <c r="D573" s="508" t="s">
        <v>1633</v>
      </c>
      <c r="E573" s="508" t="s">
        <v>1634</v>
      </c>
      <c r="F573" s="512">
        <v>300</v>
      </c>
      <c r="G573" s="512">
        <v>42300</v>
      </c>
      <c r="H573" s="512">
        <v>0.9831264816622507</v>
      </c>
      <c r="I573" s="512">
        <v>141</v>
      </c>
      <c r="J573" s="512">
        <v>303</v>
      </c>
      <c r="K573" s="512">
        <v>43026</v>
      </c>
      <c r="L573" s="512">
        <v>1</v>
      </c>
      <c r="M573" s="512">
        <v>142</v>
      </c>
      <c r="N573" s="512">
        <v>323</v>
      </c>
      <c r="O573" s="512">
        <v>45866</v>
      </c>
      <c r="P573" s="534">
        <v>1.0660066006600659</v>
      </c>
      <c r="Q573" s="513">
        <v>142</v>
      </c>
    </row>
    <row r="574" spans="1:17" ht="14.4" customHeight="1" x14ac:dyDescent="0.3">
      <c r="A574" s="507" t="s">
        <v>1727</v>
      </c>
      <c r="B574" s="508" t="s">
        <v>1604</v>
      </c>
      <c r="C574" s="508" t="s">
        <v>1588</v>
      </c>
      <c r="D574" s="508" t="s">
        <v>1635</v>
      </c>
      <c r="E574" s="508" t="s">
        <v>1634</v>
      </c>
      <c r="F574" s="512">
        <v>195</v>
      </c>
      <c r="G574" s="512">
        <v>15210</v>
      </c>
      <c r="H574" s="512">
        <v>1.3087248322147651</v>
      </c>
      <c r="I574" s="512">
        <v>78</v>
      </c>
      <c r="J574" s="512">
        <v>149</v>
      </c>
      <c r="K574" s="512">
        <v>11622</v>
      </c>
      <c r="L574" s="512">
        <v>1</v>
      </c>
      <c r="M574" s="512">
        <v>78</v>
      </c>
      <c r="N574" s="512">
        <v>214</v>
      </c>
      <c r="O574" s="512">
        <v>16692</v>
      </c>
      <c r="P574" s="534">
        <v>1.436241610738255</v>
      </c>
      <c r="Q574" s="513">
        <v>78</v>
      </c>
    </row>
    <row r="575" spans="1:17" ht="14.4" customHeight="1" x14ac:dyDescent="0.3">
      <c r="A575" s="507" t="s">
        <v>1727</v>
      </c>
      <c r="B575" s="508" t="s">
        <v>1604</v>
      </c>
      <c r="C575" s="508" t="s">
        <v>1588</v>
      </c>
      <c r="D575" s="508" t="s">
        <v>1636</v>
      </c>
      <c r="E575" s="508" t="s">
        <v>1637</v>
      </c>
      <c r="F575" s="512">
        <v>300</v>
      </c>
      <c r="G575" s="512">
        <v>92100</v>
      </c>
      <c r="H575" s="512">
        <v>0.97111947616486893</v>
      </c>
      <c r="I575" s="512">
        <v>307</v>
      </c>
      <c r="J575" s="512">
        <v>303</v>
      </c>
      <c r="K575" s="512">
        <v>94839</v>
      </c>
      <c r="L575" s="512">
        <v>1</v>
      </c>
      <c r="M575" s="512">
        <v>313</v>
      </c>
      <c r="N575" s="512">
        <v>322</v>
      </c>
      <c r="O575" s="512">
        <v>101108</v>
      </c>
      <c r="P575" s="534">
        <v>1.0661014983287467</v>
      </c>
      <c r="Q575" s="513">
        <v>314</v>
      </c>
    </row>
    <row r="576" spans="1:17" ht="14.4" customHeight="1" x14ac:dyDescent="0.3">
      <c r="A576" s="507" t="s">
        <v>1727</v>
      </c>
      <c r="B576" s="508" t="s">
        <v>1604</v>
      </c>
      <c r="C576" s="508" t="s">
        <v>1588</v>
      </c>
      <c r="D576" s="508" t="s">
        <v>1638</v>
      </c>
      <c r="E576" s="508" t="s">
        <v>1639</v>
      </c>
      <c r="F576" s="512">
        <v>1</v>
      </c>
      <c r="G576" s="512">
        <v>487</v>
      </c>
      <c r="H576" s="512"/>
      <c r="I576" s="512">
        <v>487</v>
      </c>
      <c r="J576" s="512"/>
      <c r="K576" s="512"/>
      <c r="L576" s="512"/>
      <c r="M576" s="512"/>
      <c r="N576" s="512"/>
      <c r="O576" s="512"/>
      <c r="P576" s="534"/>
      <c r="Q576" s="513"/>
    </row>
    <row r="577" spans="1:17" ht="14.4" customHeight="1" x14ac:dyDescent="0.3">
      <c r="A577" s="507" t="s">
        <v>1727</v>
      </c>
      <c r="B577" s="508" t="s">
        <v>1604</v>
      </c>
      <c r="C577" s="508" t="s">
        <v>1588</v>
      </c>
      <c r="D577" s="508" t="s">
        <v>1638</v>
      </c>
      <c r="E577" s="508" t="s">
        <v>1640</v>
      </c>
      <c r="F577" s="512"/>
      <c r="G577" s="512"/>
      <c r="H577" s="512"/>
      <c r="I577" s="512"/>
      <c r="J577" s="512">
        <v>2</v>
      </c>
      <c r="K577" s="512">
        <v>976</v>
      </c>
      <c r="L577" s="512">
        <v>1</v>
      </c>
      <c r="M577" s="512">
        <v>488</v>
      </c>
      <c r="N577" s="512"/>
      <c r="O577" s="512"/>
      <c r="P577" s="534"/>
      <c r="Q577" s="513"/>
    </row>
    <row r="578" spans="1:17" ht="14.4" customHeight="1" x14ac:dyDescent="0.3">
      <c r="A578" s="507" t="s">
        <v>1727</v>
      </c>
      <c r="B578" s="508" t="s">
        <v>1604</v>
      </c>
      <c r="C578" s="508" t="s">
        <v>1588</v>
      </c>
      <c r="D578" s="508" t="s">
        <v>1641</v>
      </c>
      <c r="E578" s="508" t="s">
        <v>1642</v>
      </c>
      <c r="F578" s="512">
        <v>43</v>
      </c>
      <c r="G578" s="512">
        <v>6923</v>
      </c>
      <c r="H578" s="512">
        <v>0.5056237218813906</v>
      </c>
      <c r="I578" s="512">
        <v>161</v>
      </c>
      <c r="J578" s="512">
        <v>84</v>
      </c>
      <c r="K578" s="512">
        <v>13692</v>
      </c>
      <c r="L578" s="512">
        <v>1</v>
      </c>
      <c r="M578" s="512">
        <v>163</v>
      </c>
      <c r="N578" s="512">
        <v>278</v>
      </c>
      <c r="O578" s="512">
        <v>45314</v>
      </c>
      <c r="P578" s="534">
        <v>3.3095238095238093</v>
      </c>
      <c r="Q578" s="513">
        <v>163</v>
      </c>
    </row>
    <row r="579" spans="1:17" ht="14.4" customHeight="1" x14ac:dyDescent="0.3">
      <c r="A579" s="507" t="s">
        <v>1727</v>
      </c>
      <c r="B579" s="508" t="s">
        <v>1604</v>
      </c>
      <c r="C579" s="508" t="s">
        <v>1588</v>
      </c>
      <c r="D579" s="508" t="s">
        <v>1646</v>
      </c>
      <c r="E579" s="508" t="s">
        <v>1609</v>
      </c>
      <c r="F579" s="512">
        <v>603</v>
      </c>
      <c r="G579" s="512">
        <v>42813</v>
      </c>
      <c r="H579" s="512">
        <v>1.3575913242009132</v>
      </c>
      <c r="I579" s="512">
        <v>71</v>
      </c>
      <c r="J579" s="512">
        <v>438</v>
      </c>
      <c r="K579" s="512">
        <v>31536</v>
      </c>
      <c r="L579" s="512">
        <v>1</v>
      </c>
      <c r="M579" s="512">
        <v>72</v>
      </c>
      <c r="N579" s="512">
        <v>649</v>
      </c>
      <c r="O579" s="512">
        <v>46728</v>
      </c>
      <c r="P579" s="534">
        <v>1.4817351598173516</v>
      </c>
      <c r="Q579" s="513">
        <v>72</v>
      </c>
    </row>
    <row r="580" spans="1:17" ht="14.4" customHeight="1" x14ac:dyDescent="0.3">
      <c r="A580" s="507" t="s">
        <v>1727</v>
      </c>
      <c r="B580" s="508" t="s">
        <v>1604</v>
      </c>
      <c r="C580" s="508" t="s">
        <v>1588</v>
      </c>
      <c r="D580" s="508" t="s">
        <v>1652</v>
      </c>
      <c r="E580" s="508" t="s">
        <v>1653</v>
      </c>
      <c r="F580" s="512">
        <v>6</v>
      </c>
      <c r="G580" s="512">
        <v>1320</v>
      </c>
      <c r="H580" s="512">
        <v>1.4410480349344978</v>
      </c>
      <c r="I580" s="512">
        <v>220</v>
      </c>
      <c r="J580" s="512">
        <v>4</v>
      </c>
      <c r="K580" s="512">
        <v>916</v>
      </c>
      <c r="L580" s="512">
        <v>1</v>
      </c>
      <c r="M580" s="512">
        <v>229</v>
      </c>
      <c r="N580" s="512"/>
      <c r="O580" s="512"/>
      <c r="P580" s="534"/>
      <c r="Q580" s="513"/>
    </row>
    <row r="581" spans="1:17" ht="14.4" customHeight="1" x14ac:dyDescent="0.3">
      <c r="A581" s="507" t="s">
        <v>1727</v>
      </c>
      <c r="B581" s="508" t="s">
        <v>1604</v>
      </c>
      <c r="C581" s="508" t="s">
        <v>1588</v>
      </c>
      <c r="D581" s="508" t="s">
        <v>1654</v>
      </c>
      <c r="E581" s="508" t="s">
        <v>1655</v>
      </c>
      <c r="F581" s="512">
        <v>15</v>
      </c>
      <c r="G581" s="512">
        <v>17925</v>
      </c>
      <c r="H581" s="512">
        <v>0.54821543260849614</v>
      </c>
      <c r="I581" s="512">
        <v>1195</v>
      </c>
      <c r="J581" s="512">
        <v>27</v>
      </c>
      <c r="K581" s="512">
        <v>32697</v>
      </c>
      <c r="L581" s="512">
        <v>1</v>
      </c>
      <c r="M581" s="512">
        <v>1211</v>
      </c>
      <c r="N581" s="512">
        <v>26</v>
      </c>
      <c r="O581" s="512">
        <v>31486</v>
      </c>
      <c r="P581" s="534">
        <v>0.96296296296296291</v>
      </c>
      <c r="Q581" s="513">
        <v>1211</v>
      </c>
    </row>
    <row r="582" spans="1:17" ht="14.4" customHeight="1" x14ac:dyDescent="0.3">
      <c r="A582" s="507" t="s">
        <v>1727</v>
      </c>
      <c r="B582" s="508" t="s">
        <v>1604</v>
      </c>
      <c r="C582" s="508" t="s">
        <v>1588</v>
      </c>
      <c r="D582" s="508" t="s">
        <v>1656</v>
      </c>
      <c r="E582" s="508" t="s">
        <v>1657</v>
      </c>
      <c r="F582" s="512">
        <v>16</v>
      </c>
      <c r="G582" s="512">
        <v>1760</v>
      </c>
      <c r="H582" s="512">
        <v>0.96491228070175439</v>
      </c>
      <c r="I582" s="512">
        <v>110</v>
      </c>
      <c r="J582" s="512">
        <v>16</v>
      </c>
      <c r="K582" s="512">
        <v>1824</v>
      </c>
      <c r="L582" s="512">
        <v>1</v>
      </c>
      <c r="M582" s="512">
        <v>114</v>
      </c>
      <c r="N582" s="512">
        <v>18</v>
      </c>
      <c r="O582" s="512">
        <v>2052</v>
      </c>
      <c r="P582" s="534">
        <v>1.125</v>
      </c>
      <c r="Q582" s="513">
        <v>114</v>
      </c>
    </row>
    <row r="583" spans="1:17" ht="14.4" customHeight="1" x14ac:dyDescent="0.3">
      <c r="A583" s="507" t="s">
        <v>1727</v>
      </c>
      <c r="B583" s="508" t="s">
        <v>1604</v>
      </c>
      <c r="C583" s="508" t="s">
        <v>1588</v>
      </c>
      <c r="D583" s="508" t="s">
        <v>1658</v>
      </c>
      <c r="E583" s="508" t="s">
        <v>1659</v>
      </c>
      <c r="F583" s="512">
        <v>1</v>
      </c>
      <c r="G583" s="512">
        <v>323</v>
      </c>
      <c r="H583" s="512"/>
      <c r="I583" s="512">
        <v>323</v>
      </c>
      <c r="J583" s="512"/>
      <c r="K583" s="512"/>
      <c r="L583" s="512"/>
      <c r="M583" s="512"/>
      <c r="N583" s="512"/>
      <c r="O583" s="512"/>
      <c r="P583" s="534"/>
      <c r="Q583" s="513"/>
    </row>
    <row r="584" spans="1:17" ht="14.4" customHeight="1" x14ac:dyDescent="0.3">
      <c r="A584" s="507" t="s">
        <v>1727</v>
      </c>
      <c r="B584" s="508" t="s">
        <v>1604</v>
      </c>
      <c r="C584" s="508" t="s">
        <v>1588</v>
      </c>
      <c r="D584" s="508" t="s">
        <v>1664</v>
      </c>
      <c r="E584" s="508" t="s">
        <v>1665</v>
      </c>
      <c r="F584" s="512"/>
      <c r="G584" s="512"/>
      <c r="H584" s="512"/>
      <c r="I584" s="512"/>
      <c r="J584" s="512">
        <v>1</v>
      </c>
      <c r="K584" s="512">
        <v>1064</v>
      </c>
      <c r="L584" s="512">
        <v>1</v>
      </c>
      <c r="M584" s="512">
        <v>1064</v>
      </c>
      <c r="N584" s="512"/>
      <c r="O584" s="512"/>
      <c r="P584" s="534"/>
      <c r="Q584" s="513"/>
    </row>
    <row r="585" spans="1:17" ht="14.4" customHeight="1" thickBot="1" x14ac:dyDescent="0.35">
      <c r="A585" s="514" t="s">
        <v>1727</v>
      </c>
      <c r="B585" s="515" t="s">
        <v>1604</v>
      </c>
      <c r="C585" s="515" t="s">
        <v>1588</v>
      </c>
      <c r="D585" s="515" t="s">
        <v>1666</v>
      </c>
      <c r="E585" s="515" t="s">
        <v>1667</v>
      </c>
      <c r="F585" s="519">
        <v>1</v>
      </c>
      <c r="G585" s="519">
        <v>294</v>
      </c>
      <c r="H585" s="519">
        <v>0.48837209302325579</v>
      </c>
      <c r="I585" s="519">
        <v>294</v>
      </c>
      <c r="J585" s="519">
        <v>2</v>
      </c>
      <c r="K585" s="519">
        <v>602</v>
      </c>
      <c r="L585" s="519">
        <v>1</v>
      </c>
      <c r="M585" s="519">
        <v>301</v>
      </c>
      <c r="N585" s="519">
        <v>1</v>
      </c>
      <c r="O585" s="519">
        <v>302</v>
      </c>
      <c r="P585" s="527">
        <v>0.50166112956810627</v>
      </c>
      <c r="Q585" s="520">
        <v>302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271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2016</v>
      </c>
      <c r="D3" s="7"/>
      <c r="E3" s="335">
        <v>2017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236</v>
      </c>
      <c r="J4" s="269" t="s">
        <v>237</v>
      </c>
    </row>
    <row r="5" spans="1:10" ht="14.4" customHeight="1" x14ac:dyDescent="0.3">
      <c r="A5" s="112" t="str">
        <f>HYPERLINK("#'Léky Žádanky'!A1","Léky (Kč)")</f>
        <v>Léky (Kč)</v>
      </c>
      <c r="B5" s="27">
        <v>84.803129999999996</v>
      </c>
      <c r="C5" s="29">
        <v>345.19130999999999</v>
      </c>
      <c r="D5" s="8"/>
      <c r="E5" s="117">
        <v>84.741950000000031</v>
      </c>
      <c r="F5" s="28">
        <v>105.01041259765626</v>
      </c>
      <c r="G5" s="116">
        <f>E5-F5</f>
        <v>-20.268462597656224</v>
      </c>
      <c r="H5" s="122">
        <f>IF(F5&lt;0.00000001,"",E5/F5)</f>
        <v>0.80698616359775543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40929.607720000007</v>
      </c>
      <c r="C6" s="31">
        <v>41576.442159999991</v>
      </c>
      <c r="D6" s="8"/>
      <c r="E6" s="118">
        <v>41620.970060000007</v>
      </c>
      <c r="F6" s="30">
        <v>41459.999202880863</v>
      </c>
      <c r="G6" s="119">
        <f>E6-F6</f>
        <v>160.97085711914406</v>
      </c>
      <c r="H6" s="123">
        <f>IF(F6&lt;0.00000001,"",E6/F6)</f>
        <v>1.0038825581334783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34432.568700000003</v>
      </c>
      <c r="C7" s="31">
        <v>37120.142039999992</v>
      </c>
      <c r="D7" s="8"/>
      <c r="E7" s="118">
        <v>41010.411739999996</v>
      </c>
      <c r="F7" s="30">
        <v>39365</v>
      </c>
      <c r="G7" s="119">
        <f>E7-F7</f>
        <v>1645.4117399999959</v>
      </c>
      <c r="H7" s="123">
        <f>IF(F7&lt;0.00000001,"",E7/F7)</f>
        <v>1.0417988502476818</v>
      </c>
    </row>
    <row r="8" spans="1:10" ht="14.4" customHeight="1" thickBot="1" x14ac:dyDescent="0.35">
      <c r="A8" s="1" t="s">
        <v>75</v>
      </c>
      <c r="B8" s="11">
        <v>-41738.59683000001</v>
      </c>
      <c r="C8" s="33">
        <v>-46381.233709999993</v>
      </c>
      <c r="D8" s="8"/>
      <c r="E8" s="120">
        <v>-47436.989500000011</v>
      </c>
      <c r="F8" s="32">
        <v>-55836.896102790837</v>
      </c>
      <c r="G8" s="121">
        <f>E8-F8</f>
        <v>8399.9066027908266</v>
      </c>
      <c r="H8" s="124" t="str">
        <f>IF(F8&lt;0.00000001,"",E8/F8)</f>
        <v/>
      </c>
    </row>
    <row r="9" spans="1:10" ht="14.4" customHeight="1" thickBot="1" x14ac:dyDescent="0.35">
      <c r="A9" s="2" t="s">
        <v>76</v>
      </c>
      <c r="B9" s="3">
        <v>33708.382720000009</v>
      </c>
      <c r="C9" s="35">
        <v>32660.541799999985</v>
      </c>
      <c r="D9" s="8"/>
      <c r="E9" s="3">
        <v>35279.134249999988</v>
      </c>
      <c r="F9" s="34">
        <v>25093.113512687676</v>
      </c>
      <c r="G9" s="34">
        <f>E9-F9</f>
        <v>10186.020737312312</v>
      </c>
      <c r="H9" s="125">
        <f>IF(F9&lt;0.00000001,"",E9/F9)</f>
        <v>1.4059289307467571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15796.362999999999</v>
      </c>
      <c r="C11" s="29">
        <f>IF(ISERROR(VLOOKUP("Celkem:",'ZV Vykáz.-A'!A:H,5,0)),0,VLOOKUP("Celkem:",'ZV Vykáz.-A'!A:H,5,0)/1000)</f>
        <v>16902.789649999999</v>
      </c>
      <c r="D11" s="8"/>
      <c r="E11" s="117">
        <f>IF(ISERROR(VLOOKUP("Celkem:",'ZV Vykáz.-A'!A:H,8,0)),0,VLOOKUP("Celkem:",'ZV Vykáz.-A'!A:H,8,0)/1000)</f>
        <v>15941.83266</v>
      </c>
      <c r="F11" s="28">
        <f>C11</f>
        <v>16902.789649999999</v>
      </c>
      <c r="G11" s="116">
        <f>E11-F11</f>
        <v>-960.95698999999877</v>
      </c>
      <c r="H11" s="122">
        <f>IF(F11&lt;0.00000001,"",E11/F11)</f>
        <v>0.94314802408962128</v>
      </c>
      <c r="I11" s="116">
        <f>E11-B11</f>
        <v>145.46966000000066</v>
      </c>
      <c r="J11" s="122">
        <f>IF(B11&lt;0.00000001,"",E11/B11)</f>
        <v>1.0092090603387629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15796.362999999999</v>
      </c>
      <c r="C13" s="37">
        <f>SUM(C11:C12)</f>
        <v>16902.789649999999</v>
      </c>
      <c r="D13" s="8"/>
      <c r="E13" s="5">
        <f>SUM(E11:E12)</f>
        <v>15941.83266</v>
      </c>
      <c r="F13" s="36">
        <f>SUM(F11:F12)</f>
        <v>16902.789649999999</v>
      </c>
      <c r="G13" s="36">
        <f>E13-F13</f>
        <v>-960.95698999999877</v>
      </c>
      <c r="H13" s="126">
        <f>IF(F13&lt;0.00000001,"",E13/F13)</f>
        <v>0.94314802408962128</v>
      </c>
      <c r="I13" s="36">
        <f>SUM(I11:I12)</f>
        <v>145.46966000000066</v>
      </c>
      <c r="J13" s="126">
        <f>IF(B13&lt;0.00000001,"",E13/B13)</f>
        <v>1.0092090603387629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0.46861824048970557</v>
      </c>
      <c r="C15" s="39">
        <f>IF(C9=0,"",C13/C9)</f>
        <v>0.51752937086916317</v>
      </c>
      <c r="D15" s="8"/>
      <c r="E15" s="6">
        <f>IF(E9=0,"",E13/E9)</f>
        <v>0.45187709389438901</v>
      </c>
      <c r="F15" s="38">
        <f>IF(F9=0,"",F13/F9)</f>
        <v>0.67360272536341681</v>
      </c>
      <c r="G15" s="38">
        <f>IF(ISERROR(F15-E15),"",E15-F15)</f>
        <v>-0.2217256314690278</v>
      </c>
      <c r="H15" s="127">
        <f>IF(ISERROR(F15-E15),"",IF(F15&lt;0.00000001,"",E15/F15))</f>
        <v>0.67083620193281712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235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-1.137436595979276</v>
      </c>
      <c r="C4" s="201">
        <f t="shared" ref="C4:M4" si="0">(C10+C8)/C6</f>
        <v>1.1704719305781441</v>
      </c>
      <c r="D4" s="201">
        <f t="shared" si="0"/>
        <v>0.91719909528274512</v>
      </c>
      <c r="E4" s="201">
        <f t="shared" si="0"/>
        <v>1.1431797302919495</v>
      </c>
      <c r="F4" s="201">
        <f t="shared" si="0"/>
        <v>0.74871396776167809</v>
      </c>
      <c r="G4" s="201">
        <f t="shared" si="0"/>
        <v>0.70526416688509108</v>
      </c>
      <c r="H4" s="201">
        <f t="shared" si="0"/>
        <v>0.72374067300198586</v>
      </c>
      <c r="I4" s="201">
        <f t="shared" si="0"/>
        <v>0.7270987570724009</v>
      </c>
      <c r="J4" s="201">
        <f t="shared" si="0"/>
        <v>0.61794169167046076</v>
      </c>
      <c r="K4" s="201">
        <f t="shared" si="0"/>
        <v>0.53352302354048164</v>
      </c>
      <c r="L4" s="201">
        <f t="shared" si="0"/>
        <v>0.494587307651629</v>
      </c>
      <c r="M4" s="201">
        <f t="shared" si="0"/>
        <v>0.45187709162675965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-1173.66571</v>
      </c>
      <c r="C5" s="201">
        <f>IF(ISERROR(VLOOKUP($A5,'Man Tab'!$A:$Q,COLUMN()+2,0)),0,VLOOKUP($A5,'Man Tab'!$A:$Q,COLUMN()+2,0))</f>
        <v>3457.79594</v>
      </c>
      <c r="D5" s="201">
        <f>IF(ISERROR(VLOOKUP($A5,'Man Tab'!$A:$Q,COLUMN()+2,0)),0,VLOOKUP($A5,'Man Tab'!$A:$Q,COLUMN()+2,0))</f>
        <v>2102.8005800000001</v>
      </c>
      <c r="E5" s="201">
        <f>IF(ISERROR(VLOOKUP($A5,'Man Tab'!$A:$Q,COLUMN()+2,0)),0,VLOOKUP($A5,'Man Tab'!$A:$Q,COLUMN()+2,0))</f>
        <v>102.421269999998</v>
      </c>
      <c r="F5" s="201">
        <f>IF(ISERROR(VLOOKUP($A5,'Man Tab'!$A:$Q,COLUMN()+2,0)),0,VLOOKUP($A5,'Man Tab'!$A:$Q,COLUMN()+2,0))</f>
        <v>4491.6494499999999</v>
      </c>
      <c r="G5" s="201">
        <f>IF(ISERROR(VLOOKUP($A5,'Man Tab'!$A:$Q,COLUMN()+2,0)),0,VLOOKUP($A5,'Man Tab'!$A:$Q,COLUMN()+2,0))</f>
        <v>2378.6605599999998</v>
      </c>
      <c r="H5" s="201">
        <f>IF(ISERROR(VLOOKUP($A5,'Man Tab'!$A:$Q,COLUMN()+2,0)),0,VLOOKUP($A5,'Man Tab'!$A:$Q,COLUMN()+2,0))</f>
        <v>1572.3244199999999</v>
      </c>
      <c r="I5" s="201">
        <f>IF(ISERROR(VLOOKUP($A5,'Man Tab'!$A:$Q,COLUMN()+2,0)),0,VLOOKUP($A5,'Man Tab'!$A:$Q,COLUMN()+2,0))</f>
        <v>1848.5856000000099</v>
      </c>
      <c r="J5" s="201">
        <f>IF(ISERROR(VLOOKUP($A5,'Man Tab'!$A:$Q,COLUMN()+2,0)),0,VLOOKUP($A5,'Man Tab'!$A:$Q,COLUMN()+2,0))</f>
        <v>4803.3122000000003</v>
      </c>
      <c r="K5" s="201">
        <f>IF(ISERROR(VLOOKUP($A5,'Man Tab'!$A:$Q,COLUMN()+2,0)),0,VLOOKUP($A5,'Man Tab'!$A:$Q,COLUMN()+2,0))</f>
        <v>5717.2460899999996</v>
      </c>
      <c r="L5" s="201">
        <f>IF(ISERROR(VLOOKUP($A5,'Man Tab'!$A:$Q,COLUMN()+2,0)),0,VLOOKUP($A5,'Man Tab'!$A:$Q,COLUMN()+2,0))</f>
        <v>4872.4614999999903</v>
      </c>
      <c r="M5" s="201">
        <f>IF(ISERROR(VLOOKUP($A5,'Man Tab'!$A:$Q,COLUMN()+2,0)),0,VLOOKUP($A5,'Man Tab'!$A:$Q,COLUMN()+2,0))</f>
        <v>5105.5423499999897</v>
      </c>
    </row>
    <row r="6" spans="1:13" ht="14.4" customHeight="1" x14ac:dyDescent="0.3">
      <c r="A6" s="202" t="s">
        <v>76</v>
      </c>
      <c r="B6" s="203">
        <f>B5</f>
        <v>-1173.66571</v>
      </c>
      <c r="C6" s="203">
        <f t="shared" ref="C6:M6" si="1">C5+B6</f>
        <v>2284.1302299999998</v>
      </c>
      <c r="D6" s="203">
        <f t="shared" si="1"/>
        <v>4386.9308099999998</v>
      </c>
      <c r="E6" s="203">
        <f t="shared" si="1"/>
        <v>4489.3520799999978</v>
      </c>
      <c r="F6" s="203">
        <f t="shared" si="1"/>
        <v>8981.0015299999977</v>
      </c>
      <c r="G6" s="203">
        <f t="shared" si="1"/>
        <v>11359.662089999998</v>
      </c>
      <c r="H6" s="203">
        <f t="shared" si="1"/>
        <v>12931.986509999999</v>
      </c>
      <c r="I6" s="203">
        <f t="shared" si="1"/>
        <v>14780.572110000008</v>
      </c>
      <c r="J6" s="203">
        <f t="shared" si="1"/>
        <v>19583.884310000009</v>
      </c>
      <c r="K6" s="203">
        <f t="shared" si="1"/>
        <v>25301.130400000009</v>
      </c>
      <c r="L6" s="203">
        <f t="shared" si="1"/>
        <v>30173.591899999999</v>
      </c>
      <c r="M6" s="203">
        <f t="shared" si="1"/>
        <v>35279.134249999988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1334970.33</v>
      </c>
      <c r="C9" s="202">
        <v>1338539.9900000002</v>
      </c>
      <c r="D9" s="202">
        <v>1350178.65</v>
      </c>
      <c r="E9" s="202">
        <v>1108447.33</v>
      </c>
      <c r="F9" s="202">
        <v>1592064.99</v>
      </c>
      <c r="G9" s="202">
        <v>1287361.33</v>
      </c>
      <c r="H9" s="202">
        <v>1347842</v>
      </c>
      <c r="I9" s="202">
        <v>1387530.99</v>
      </c>
      <c r="J9" s="202">
        <v>1354762.9900000002</v>
      </c>
      <c r="K9" s="202">
        <v>1397036.99</v>
      </c>
      <c r="L9" s="202">
        <v>1424739.99</v>
      </c>
      <c r="M9" s="202">
        <v>1018357</v>
      </c>
    </row>
    <row r="10" spans="1:13" ht="14.4" customHeight="1" x14ac:dyDescent="0.3">
      <c r="A10" s="202" t="s">
        <v>78</v>
      </c>
      <c r="B10" s="203">
        <f>B9/1000</f>
        <v>1334.9703300000001</v>
      </c>
      <c r="C10" s="203">
        <f t="shared" ref="C10:M10" si="3">C9/1000+B10</f>
        <v>2673.5103200000003</v>
      </c>
      <c r="D10" s="203">
        <f t="shared" si="3"/>
        <v>4023.6889700000002</v>
      </c>
      <c r="E10" s="203">
        <f t="shared" si="3"/>
        <v>5132.1363000000001</v>
      </c>
      <c r="F10" s="203">
        <f t="shared" si="3"/>
        <v>6724.20129</v>
      </c>
      <c r="G10" s="203">
        <f t="shared" si="3"/>
        <v>8011.5626200000006</v>
      </c>
      <c r="H10" s="203">
        <f t="shared" si="3"/>
        <v>9359.4046200000012</v>
      </c>
      <c r="I10" s="203">
        <f t="shared" si="3"/>
        <v>10746.93561</v>
      </c>
      <c r="J10" s="203">
        <f t="shared" si="3"/>
        <v>12101.6986</v>
      </c>
      <c r="K10" s="203">
        <f t="shared" si="3"/>
        <v>13498.73559</v>
      </c>
      <c r="L10" s="203">
        <f t="shared" si="3"/>
        <v>14923.47558</v>
      </c>
      <c r="M10" s="203">
        <f t="shared" si="3"/>
        <v>15941.83258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0.67360272536341681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0.67360272536341681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273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262" t="s">
        <v>211</v>
      </c>
      <c r="E4" s="262" t="s">
        <v>212</v>
      </c>
      <c r="F4" s="262" t="s">
        <v>213</v>
      </c>
      <c r="G4" s="262" t="s">
        <v>214</v>
      </c>
      <c r="H4" s="262" t="s">
        <v>215</v>
      </c>
      <c r="I4" s="262" t="s">
        <v>216</v>
      </c>
      <c r="J4" s="262" t="s">
        <v>217</v>
      </c>
      <c r="K4" s="262" t="s">
        <v>218</v>
      </c>
      <c r="L4" s="262" t="s">
        <v>219</v>
      </c>
      <c r="M4" s="262" t="s">
        <v>220</v>
      </c>
      <c r="N4" s="262" t="s">
        <v>221</v>
      </c>
      <c r="O4" s="262" t="s">
        <v>222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272</v>
      </c>
    </row>
    <row r="7" spans="1:17" ht="14.4" customHeight="1" x14ac:dyDescent="0.3">
      <c r="A7" s="15" t="s">
        <v>35</v>
      </c>
      <c r="B7" s="51">
        <v>105.01041062674599</v>
      </c>
      <c r="C7" s="52">
        <v>8.7508675522279997</v>
      </c>
      <c r="D7" s="52">
        <v>2.4038900000000001</v>
      </c>
      <c r="E7" s="52">
        <v>3.2982100000000001</v>
      </c>
      <c r="F7" s="52">
        <v>2.9647199999999998</v>
      </c>
      <c r="G7" s="52">
        <v>8.0036699999999996</v>
      </c>
      <c r="H7" s="52">
        <v>4.7491899999999996</v>
      </c>
      <c r="I7" s="52">
        <v>8.1472499999999997</v>
      </c>
      <c r="J7" s="52">
        <v>7.7470699999999999</v>
      </c>
      <c r="K7" s="52">
        <v>13.03106</v>
      </c>
      <c r="L7" s="52">
        <v>1.95068</v>
      </c>
      <c r="M7" s="52">
        <v>6.8193799999999998</v>
      </c>
      <c r="N7" s="52">
        <v>16.188649999999999</v>
      </c>
      <c r="O7" s="52">
        <v>9.4381799999990008</v>
      </c>
      <c r="P7" s="53">
        <v>84.741950000000003</v>
      </c>
      <c r="Q7" s="95">
        <v>0.80698617874300005</v>
      </c>
    </row>
    <row r="8" spans="1:17" ht="14.4" customHeight="1" x14ac:dyDescent="0.3">
      <c r="A8" s="15" t="s">
        <v>36</v>
      </c>
      <c r="B8" s="51">
        <v>1553.62117635462</v>
      </c>
      <c r="C8" s="52">
        <v>129.46843136288501</v>
      </c>
      <c r="D8" s="52">
        <v>120.086</v>
      </c>
      <c r="E8" s="52">
        <v>206.60900000000001</v>
      </c>
      <c r="F8" s="52">
        <v>226.54599999999999</v>
      </c>
      <c r="G8" s="52">
        <v>157.93799999999999</v>
      </c>
      <c r="H8" s="52">
        <v>189.33099999999999</v>
      </c>
      <c r="I8" s="52">
        <v>164.64400000000001</v>
      </c>
      <c r="J8" s="52">
        <v>173.78200000000001</v>
      </c>
      <c r="K8" s="52">
        <v>121.434</v>
      </c>
      <c r="L8" s="52">
        <v>150.29900000000001</v>
      </c>
      <c r="M8" s="52">
        <v>177.73</v>
      </c>
      <c r="N8" s="52">
        <v>126.816</v>
      </c>
      <c r="O8" s="52">
        <v>108.291</v>
      </c>
      <c r="P8" s="53">
        <v>1923.5060000000001</v>
      </c>
      <c r="Q8" s="95">
        <v>1.2380791593689999</v>
      </c>
    </row>
    <row r="9" spans="1:17" ht="14.4" customHeight="1" x14ac:dyDescent="0.3">
      <c r="A9" s="15" t="s">
        <v>37</v>
      </c>
      <c r="B9" s="51">
        <v>41460</v>
      </c>
      <c r="C9" s="52">
        <v>3455</v>
      </c>
      <c r="D9" s="52">
        <v>2775.6225100000001</v>
      </c>
      <c r="E9" s="52">
        <v>3048.08023</v>
      </c>
      <c r="F9" s="52">
        <v>3643.0321600000102</v>
      </c>
      <c r="G9" s="52">
        <v>2634.2184200000002</v>
      </c>
      <c r="H9" s="52">
        <v>2999.3910000000001</v>
      </c>
      <c r="I9" s="52">
        <v>3753.66473</v>
      </c>
      <c r="J9" s="52">
        <v>2642.2733600000001</v>
      </c>
      <c r="K9" s="52">
        <v>2761.2550100000099</v>
      </c>
      <c r="L9" s="52">
        <v>4899.46378</v>
      </c>
      <c r="M9" s="52">
        <v>3685.0618199999999</v>
      </c>
      <c r="N9" s="52">
        <v>4989.3260399999899</v>
      </c>
      <c r="O9" s="52">
        <v>3789.5809999999901</v>
      </c>
      <c r="P9" s="53">
        <v>41620.97006</v>
      </c>
      <c r="Q9" s="95">
        <v>1.0038825388320001</v>
      </c>
    </row>
    <row r="10" spans="1:17" ht="14.4" customHeight="1" x14ac:dyDescent="0.3">
      <c r="A10" s="15" t="s">
        <v>38</v>
      </c>
      <c r="B10" s="51">
        <v>1908</v>
      </c>
      <c r="C10" s="52">
        <v>159</v>
      </c>
      <c r="D10" s="52">
        <v>151.42403999999999</v>
      </c>
      <c r="E10" s="52">
        <v>141.31131999999999</v>
      </c>
      <c r="F10" s="52">
        <v>157.4417</v>
      </c>
      <c r="G10" s="52">
        <v>120.43167</v>
      </c>
      <c r="H10" s="52">
        <v>154.70052000000001</v>
      </c>
      <c r="I10" s="52">
        <v>177.27222</v>
      </c>
      <c r="J10" s="52">
        <v>131.00142</v>
      </c>
      <c r="K10" s="52">
        <v>153.99995000000001</v>
      </c>
      <c r="L10" s="52">
        <v>136.11272</v>
      </c>
      <c r="M10" s="52">
        <v>174.19391999999999</v>
      </c>
      <c r="N10" s="52">
        <v>192.03242</v>
      </c>
      <c r="O10" s="52">
        <v>160.89699999999999</v>
      </c>
      <c r="P10" s="53">
        <v>1850.8189</v>
      </c>
      <c r="Q10" s="95">
        <v>0.97003087001999999</v>
      </c>
    </row>
    <row r="11" spans="1:17" ht="14.4" customHeight="1" x14ac:dyDescent="0.3">
      <c r="A11" s="15" t="s">
        <v>39</v>
      </c>
      <c r="B11" s="51">
        <v>760.235888705967</v>
      </c>
      <c r="C11" s="52">
        <v>63.352990725497001</v>
      </c>
      <c r="D11" s="52">
        <v>37.918909999999997</v>
      </c>
      <c r="E11" s="52">
        <v>55.739660000000001</v>
      </c>
      <c r="F11" s="52">
        <v>63.843850000000003</v>
      </c>
      <c r="G11" s="52">
        <v>66.323480000000004</v>
      </c>
      <c r="H11" s="52">
        <v>73.712699999999998</v>
      </c>
      <c r="I11" s="52">
        <v>66.958039999999997</v>
      </c>
      <c r="J11" s="52">
        <v>40.384210000000003</v>
      </c>
      <c r="K11" s="52">
        <v>112.98773</v>
      </c>
      <c r="L11" s="52">
        <v>88.233440000000002</v>
      </c>
      <c r="M11" s="52">
        <v>53.672339999999998</v>
      </c>
      <c r="N11" s="52">
        <v>101.66516</v>
      </c>
      <c r="O11" s="52">
        <v>91.297479999998998</v>
      </c>
      <c r="P11" s="53">
        <v>852.73699999999997</v>
      </c>
      <c r="Q11" s="95">
        <v>1.121674223314</v>
      </c>
    </row>
    <row r="12" spans="1:17" ht="14.4" customHeight="1" x14ac:dyDescent="0.3">
      <c r="A12" s="15" t="s">
        <v>40</v>
      </c>
      <c r="B12" s="51">
        <v>26.862117779064</v>
      </c>
      <c r="C12" s="52">
        <v>2.2385098149220002</v>
      </c>
      <c r="D12" s="52">
        <v>67.427940000000007</v>
      </c>
      <c r="E12" s="52">
        <v>64.068600000000004</v>
      </c>
      <c r="F12" s="52">
        <v>64.615539999999996</v>
      </c>
      <c r="G12" s="52">
        <v>67.282550000000001</v>
      </c>
      <c r="H12" s="52">
        <v>69.53586</v>
      </c>
      <c r="I12" s="52">
        <v>17.080570000000002</v>
      </c>
      <c r="J12" s="52">
        <v>2.5216599999999998</v>
      </c>
      <c r="K12" s="52">
        <v>75.610460000000003</v>
      </c>
      <c r="L12" s="52">
        <v>64.248329999999996</v>
      </c>
      <c r="M12" s="52">
        <v>67.248940000000005</v>
      </c>
      <c r="N12" s="52">
        <v>64.770399999999</v>
      </c>
      <c r="O12" s="52">
        <v>0.475999999999</v>
      </c>
      <c r="P12" s="53">
        <v>624.88684999999998</v>
      </c>
      <c r="Q12" s="95">
        <v>23.262754453671999</v>
      </c>
    </row>
    <row r="13" spans="1:17" ht="14.4" customHeight="1" x14ac:dyDescent="0.3">
      <c r="A13" s="15" t="s">
        <v>41</v>
      </c>
      <c r="B13" s="51">
        <v>173</v>
      </c>
      <c r="C13" s="52">
        <v>14.416666666666</v>
      </c>
      <c r="D13" s="52">
        <v>2.7443</v>
      </c>
      <c r="E13" s="52">
        <v>23.967649999999999</v>
      </c>
      <c r="F13" s="52">
        <v>11.815659999999999</v>
      </c>
      <c r="G13" s="52">
        <v>13.871460000000001</v>
      </c>
      <c r="H13" s="52">
        <v>14.21866</v>
      </c>
      <c r="I13" s="52">
        <v>12.00695</v>
      </c>
      <c r="J13" s="52">
        <v>9.9062400000000004</v>
      </c>
      <c r="K13" s="52">
        <v>20.579540000000001</v>
      </c>
      <c r="L13" s="52">
        <v>20.75648</v>
      </c>
      <c r="M13" s="52">
        <v>17.43806</v>
      </c>
      <c r="N13" s="52">
        <v>11.0776</v>
      </c>
      <c r="O13" s="52">
        <v>15.79368</v>
      </c>
      <c r="P13" s="53">
        <v>174.17627999999999</v>
      </c>
      <c r="Q13" s="95">
        <v>1.0067993063580001</v>
      </c>
    </row>
    <row r="14" spans="1:17" ht="14.4" customHeight="1" x14ac:dyDescent="0.3">
      <c r="A14" s="15" t="s">
        <v>42</v>
      </c>
      <c r="B14" s="51">
        <v>1376.15388031878</v>
      </c>
      <c r="C14" s="52">
        <v>114.67949002656501</v>
      </c>
      <c r="D14" s="52">
        <v>152.82300000000001</v>
      </c>
      <c r="E14" s="52">
        <v>125.624</v>
      </c>
      <c r="F14" s="52">
        <v>121.76</v>
      </c>
      <c r="G14" s="52">
        <v>99.376000000000005</v>
      </c>
      <c r="H14" s="52">
        <v>105.459</v>
      </c>
      <c r="I14" s="52">
        <v>96.209000000000003</v>
      </c>
      <c r="J14" s="52">
        <v>87.820999999999998</v>
      </c>
      <c r="K14" s="52">
        <v>99.391000000000005</v>
      </c>
      <c r="L14" s="52">
        <v>95.972999999999999</v>
      </c>
      <c r="M14" s="52">
        <v>113.059</v>
      </c>
      <c r="N14" s="52">
        <v>122.955</v>
      </c>
      <c r="O14" s="52">
        <v>127.584</v>
      </c>
      <c r="P14" s="53">
        <v>1348.0340000000001</v>
      </c>
      <c r="Q14" s="95">
        <v>0.97956632559699996</v>
      </c>
    </row>
    <row r="15" spans="1:17" ht="14.4" customHeight="1" x14ac:dyDescent="0.3">
      <c r="A15" s="15" t="s">
        <v>43</v>
      </c>
      <c r="B15" s="51">
        <v>0.16846583445499999</v>
      </c>
      <c r="C15" s="52">
        <v>1.4038819536999999E-2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>
        <v>0</v>
      </c>
    </row>
    <row r="16" spans="1:17" ht="14.4" customHeight="1" x14ac:dyDescent="0.3">
      <c r="A16" s="15" t="s">
        <v>44</v>
      </c>
      <c r="B16" s="51">
        <v>-113950</v>
      </c>
      <c r="C16" s="52">
        <v>-9495.8333333333303</v>
      </c>
      <c r="D16" s="52">
        <v>-9054.4634999999998</v>
      </c>
      <c r="E16" s="52">
        <v>-8131.2958900000003</v>
      </c>
      <c r="F16" s="52">
        <v>-9425.3885800000207</v>
      </c>
      <c r="G16" s="52">
        <v>-7630.1421700000001</v>
      </c>
      <c r="H16" s="52">
        <v>-8840.9363599999997</v>
      </c>
      <c r="I16" s="52">
        <v>-9237.4470000000001</v>
      </c>
      <c r="J16" s="52">
        <v>-7069.9930000000004</v>
      </c>
      <c r="K16" s="52">
        <v>-9339.1260000000202</v>
      </c>
      <c r="L16" s="52">
        <v>-8737.3559999999998</v>
      </c>
      <c r="M16" s="52">
        <v>-10213.64</v>
      </c>
      <c r="N16" s="52">
        <v>-10828.842000000001</v>
      </c>
      <c r="O16" s="52">
        <v>-9285.4209999999803</v>
      </c>
      <c r="P16" s="53">
        <v>-107794.0515</v>
      </c>
      <c r="Q16" s="95">
        <v>0.945976757349</v>
      </c>
    </row>
    <row r="17" spans="1:17" ht="14.4" customHeight="1" x14ac:dyDescent="0.3">
      <c r="A17" s="15" t="s">
        <v>45</v>
      </c>
      <c r="B17" s="51">
        <v>1673.13223721803</v>
      </c>
      <c r="C17" s="52">
        <v>139.427686434836</v>
      </c>
      <c r="D17" s="52">
        <v>50.569929999999999</v>
      </c>
      <c r="E17" s="52">
        <v>21.73207</v>
      </c>
      <c r="F17" s="52">
        <v>80.226560000000006</v>
      </c>
      <c r="G17" s="52">
        <v>38.702269999999999</v>
      </c>
      <c r="H17" s="52">
        <v>38.058439999999997</v>
      </c>
      <c r="I17" s="52">
        <v>53.775019999999998</v>
      </c>
      <c r="J17" s="52">
        <v>10.601559999999999</v>
      </c>
      <c r="K17" s="52">
        <v>36.928100000000001</v>
      </c>
      <c r="L17" s="52">
        <v>39.754240000000003</v>
      </c>
      <c r="M17" s="52">
        <v>27.8279</v>
      </c>
      <c r="N17" s="52">
        <v>94.945699999998993</v>
      </c>
      <c r="O17" s="52">
        <v>226.92671000000001</v>
      </c>
      <c r="P17" s="53">
        <v>720.04849999999999</v>
      </c>
      <c r="Q17" s="95">
        <v>0.43035958783299999</v>
      </c>
    </row>
    <row r="18" spans="1:17" ht="14.4" customHeight="1" x14ac:dyDescent="0.3">
      <c r="A18" s="15" t="s">
        <v>46</v>
      </c>
      <c r="B18" s="51">
        <v>645</v>
      </c>
      <c r="C18" s="52">
        <v>53.75</v>
      </c>
      <c r="D18" s="52">
        <v>49.2</v>
      </c>
      <c r="E18" s="52">
        <v>62.365000000000002</v>
      </c>
      <c r="F18" s="52">
        <v>65.070999999999998</v>
      </c>
      <c r="G18" s="52">
        <v>54.567</v>
      </c>
      <c r="H18" s="52">
        <v>68.866</v>
      </c>
      <c r="I18" s="52">
        <v>98.152199999999993</v>
      </c>
      <c r="J18" s="52">
        <v>7.2538</v>
      </c>
      <c r="K18" s="52">
        <v>60.872</v>
      </c>
      <c r="L18" s="52">
        <v>50.533999999999999</v>
      </c>
      <c r="M18" s="52">
        <v>68.272999999999996</v>
      </c>
      <c r="N18" s="52">
        <v>71.816999999998998</v>
      </c>
      <c r="O18" s="52">
        <v>65.022999999999001</v>
      </c>
      <c r="P18" s="53">
        <v>721.99400000000003</v>
      </c>
      <c r="Q18" s="95">
        <v>1.119370542635</v>
      </c>
    </row>
    <row r="19" spans="1:17" ht="14.4" customHeight="1" x14ac:dyDescent="0.3">
      <c r="A19" s="15" t="s">
        <v>47</v>
      </c>
      <c r="B19" s="51">
        <v>1525.1504705201601</v>
      </c>
      <c r="C19" s="52">
        <v>127.095872543346</v>
      </c>
      <c r="D19" s="52">
        <v>112.3451</v>
      </c>
      <c r="E19" s="52">
        <v>164.24768</v>
      </c>
      <c r="F19" s="52">
        <v>141.52052</v>
      </c>
      <c r="G19" s="52">
        <v>97.542010000000005</v>
      </c>
      <c r="H19" s="52">
        <v>231.16749999999999</v>
      </c>
      <c r="I19" s="52">
        <v>82.505099999999999</v>
      </c>
      <c r="J19" s="52">
        <v>92.337230000000005</v>
      </c>
      <c r="K19" s="52">
        <v>156.10849999999999</v>
      </c>
      <c r="L19" s="52">
        <v>113.10567</v>
      </c>
      <c r="M19" s="52">
        <v>80.120339999999999</v>
      </c>
      <c r="N19" s="52">
        <v>172.54325</v>
      </c>
      <c r="O19" s="52">
        <v>128.93223</v>
      </c>
      <c r="P19" s="53">
        <v>1572.47513</v>
      </c>
      <c r="Q19" s="95">
        <v>1.0310295019369999</v>
      </c>
    </row>
    <row r="20" spans="1:17" ht="14.4" customHeight="1" x14ac:dyDescent="0.3">
      <c r="A20" s="15" t="s">
        <v>48</v>
      </c>
      <c r="B20" s="51">
        <v>39365</v>
      </c>
      <c r="C20" s="52">
        <v>3280.4166666666702</v>
      </c>
      <c r="D20" s="52">
        <v>3089.4821400000001</v>
      </c>
      <c r="E20" s="52">
        <v>3021.53584</v>
      </c>
      <c r="F20" s="52">
        <v>3079.1134999999999</v>
      </c>
      <c r="G20" s="52">
        <v>3157.33671</v>
      </c>
      <c r="H20" s="52">
        <v>3132.9444100000001</v>
      </c>
      <c r="I20" s="52">
        <v>3173.0662600000001</v>
      </c>
      <c r="J20" s="52">
        <v>4232.3744999999999</v>
      </c>
      <c r="K20" s="52">
        <v>3210.2876200000101</v>
      </c>
      <c r="L20" s="52">
        <v>3462.8924499999998</v>
      </c>
      <c r="M20" s="52">
        <v>3379.1515800000002</v>
      </c>
      <c r="N20" s="52">
        <v>4307.4114899999904</v>
      </c>
      <c r="O20" s="52">
        <v>3764.8152399999899</v>
      </c>
      <c r="P20" s="53">
        <v>41010.411740000003</v>
      </c>
      <c r="Q20" s="95">
        <v>1.0417988502469999</v>
      </c>
    </row>
    <row r="21" spans="1:17" ht="14.4" customHeight="1" x14ac:dyDescent="0.3">
      <c r="A21" s="16" t="s">
        <v>49</v>
      </c>
      <c r="B21" s="51">
        <v>3713.00000000001</v>
      </c>
      <c r="C21" s="52">
        <v>309.41666666666703</v>
      </c>
      <c r="D21" s="52">
        <v>317.28500000000003</v>
      </c>
      <c r="E21" s="52">
        <v>317.37599999999998</v>
      </c>
      <c r="F21" s="52">
        <v>317.62500000000102</v>
      </c>
      <c r="G21" s="52">
        <v>317.62400000000002</v>
      </c>
      <c r="H21" s="52">
        <v>321.06900000000002</v>
      </c>
      <c r="I21" s="52">
        <v>328.99799999999999</v>
      </c>
      <c r="J21" s="52">
        <v>335.1</v>
      </c>
      <c r="K21" s="52">
        <v>329.68500000000103</v>
      </c>
      <c r="L21" s="52">
        <v>346.82600000000002</v>
      </c>
      <c r="M21" s="52">
        <v>307.28300000000002</v>
      </c>
      <c r="N21" s="52">
        <v>307.79499999999899</v>
      </c>
      <c r="O21" s="52">
        <v>315.26899999999898</v>
      </c>
      <c r="P21" s="53">
        <v>3861.9349999999999</v>
      </c>
      <c r="Q21" s="95">
        <v>1.040111769458</v>
      </c>
    </row>
    <row r="22" spans="1:17" ht="14.4" customHeight="1" x14ac:dyDescent="0.3">
      <c r="A22" s="15" t="s">
        <v>50</v>
      </c>
      <c r="B22" s="51">
        <v>225</v>
      </c>
      <c r="C22" s="52">
        <v>18.75</v>
      </c>
      <c r="D22" s="52">
        <v>40.459980000000002</v>
      </c>
      <c r="E22" s="52">
        <v>19.4175</v>
      </c>
      <c r="F22" s="52">
        <v>0</v>
      </c>
      <c r="G22" s="52">
        <v>206.57477</v>
      </c>
      <c r="H22" s="52">
        <v>6.6924999999999999</v>
      </c>
      <c r="I22" s="52">
        <v>13.912000000000001</v>
      </c>
      <c r="J22" s="52">
        <v>9.5977300000000003</v>
      </c>
      <c r="K22" s="52">
        <v>2.7709999999999999</v>
      </c>
      <c r="L22" s="52">
        <v>14.52</v>
      </c>
      <c r="M22" s="52">
        <v>170.50493</v>
      </c>
      <c r="N22" s="52">
        <v>21.245999999999999</v>
      </c>
      <c r="O22" s="52">
        <v>155.81894</v>
      </c>
      <c r="P22" s="53">
        <v>661.51535000000001</v>
      </c>
      <c r="Q22" s="95">
        <v>2.940068222222</v>
      </c>
    </row>
    <row r="23" spans="1:17" ht="14.4" customHeight="1" x14ac:dyDescent="0.3">
      <c r="A23" s="16" t="s">
        <v>51</v>
      </c>
      <c r="B23" s="51">
        <v>44050</v>
      </c>
      <c r="C23" s="52">
        <v>3670.8333333333298</v>
      </c>
      <c r="D23" s="52">
        <v>856.24699999999996</v>
      </c>
      <c r="E23" s="52">
        <v>4277.2160000000003</v>
      </c>
      <c r="F23" s="52">
        <v>3487.6352000000102</v>
      </c>
      <c r="G23" s="52">
        <v>641.673</v>
      </c>
      <c r="H23" s="52">
        <v>5857.54</v>
      </c>
      <c r="I23" s="52">
        <v>3515.6</v>
      </c>
      <c r="J23" s="52">
        <v>842.23400000000004</v>
      </c>
      <c r="K23" s="52">
        <v>3985.9290000000101</v>
      </c>
      <c r="L23" s="52">
        <v>4012.913</v>
      </c>
      <c r="M23" s="52">
        <v>7556.0910800000001</v>
      </c>
      <c r="N23" s="52">
        <v>5024.2109999999902</v>
      </c>
      <c r="O23" s="52">
        <v>5380.3253199999899</v>
      </c>
      <c r="P23" s="53">
        <v>45437.614600000001</v>
      </c>
      <c r="Q23" s="95">
        <v>1.0315008989779999</v>
      </c>
    </row>
    <row r="24" spans="1:17" ht="14.4" customHeight="1" x14ac:dyDescent="0.3">
      <c r="A24" s="16" t="s">
        <v>52</v>
      </c>
      <c r="B24" s="51">
        <v>483.77957982134802</v>
      </c>
      <c r="C24" s="52">
        <v>40.314964985113001</v>
      </c>
      <c r="D24" s="52">
        <v>54.758050000000999</v>
      </c>
      <c r="E24" s="52">
        <v>36.503070000000001</v>
      </c>
      <c r="F24" s="52">
        <v>64.977749999997997</v>
      </c>
      <c r="G24" s="52">
        <v>51.098429999997997</v>
      </c>
      <c r="H24" s="52">
        <v>65.150029999999006</v>
      </c>
      <c r="I24" s="52">
        <v>54.116219999997</v>
      </c>
      <c r="J24" s="52">
        <v>17.381639999998999</v>
      </c>
      <c r="K24" s="52">
        <v>46.841630000000002</v>
      </c>
      <c r="L24" s="52">
        <v>43.085409999999001</v>
      </c>
      <c r="M24" s="52">
        <v>46.410799999999</v>
      </c>
      <c r="N24" s="52">
        <v>76.502790000001994</v>
      </c>
      <c r="O24" s="52">
        <v>50.494569999997999</v>
      </c>
      <c r="P24" s="53">
        <v>607.320389999996</v>
      </c>
      <c r="Q24" s="95"/>
    </row>
    <row r="25" spans="1:17" ht="14.4" customHeight="1" x14ac:dyDescent="0.3">
      <c r="A25" s="17" t="s">
        <v>53</v>
      </c>
      <c r="B25" s="54">
        <v>25093.114227179201</v>
      </c>
      <c r="C25" s="55">
        <v>2091.0928522649301</v>
      </c>
      <c r="D25" s="55">
        <v>-1173.66571</v>
      </c>
      <c r="E25" s="55">
        <v>3457.79594</v>
      </c>
      <c r="F25" s="55">
        <v>2102.8005800000001</v>
      </c>
      <c r="G25" s="55">
        <v>102.421269999998</v>
      </c>
      <c r="H25" s="55">
        <v>4491.6494499999999</v>
      </c>
      <c r="I25" s="55">
        <v>2378.6605599999998</v>
      </c>
      <c r="J25" s="55">
        <v>1572.3244199999999</v>
      </c>
      <c r="K25" s="55">
        <v>1848.5856000000099</v>
      </c>
      <c r="L25" s="55">
        <v>4803.3122000000003</v>
      </c>
      <c r="M25" s="55">
        <v>5717.2460899999996</v>
      </c>
      <c r="N25" s="55">
        <v>4872.4614999999903</v>
      </c>
      <c r="O25" s="55">
        <v>5105.5423499999897</v>
      </c>
      <c r="P25" s="56">
        <v>35279.134250000003</v>
      </c>
      <c r="Q25" s="96">
        <v>1.405928890714</v>
      </c>
    </row>
    <row r="26" spans="1:17" ht="14.4" customHeight="1" x14ac:dyDescent="0.3">
      <c r="A26" s="15" t="s">
        <v>54</v>
      </c>
      <c r="B26" s="51">
        <v>6167.7225019821899</v>
      </c>
      <c r="C26" s="52">
        <v>513.97687516518295</v>
      </c>
      <c r="D26" s="52">
        <v>440.56279000000001</v>
      </c>
      <c r="E26" s="52">
        <v>420.01271000000003</v>
      </c>
      <c r="F26" s="52">
        <v>543.80059000000006</v>
      </c>
      <c r="G26" s="52">
        <v>498.48471999999998</v>
      </c>
      <c r="H26" s="52">
        <v>517.50813000000005</v>
      </c>
      <c r="I26" s="52">
        <v>622.50914999999998</v>
      </c>
      <c r="J26" s="52">
        <v>792.03142000000003</v>
      </c>
      <c r="K26" s="52">
        <v>767.24411999999995</v>
      </c>
      <c r="L26" s="52">
        <v>526.48947999999996</v>
      </c>
      <c r="M26" s="52">
        <v>672.54821000000004</v>
      </c>
      <c r="N26" s="52">
        <v>623.65659000000005</v>
      </c>
      <c r="O26" s="52">
        <v>748.16506000000004</v>
      </c>
      <c r="P26" s="53">
        <v>7173.0129699999998</v>
      </c>
      <c r="Q26" s="95">
        <v>1.1629921689389999</v>
      </c>
    </row>
    <row r="27" spans="1:17" ht="14.4" customHeight="1" x14ac:dyDescent="0.3">
      <c r="A27" s="18" t="s">
        <v>55</v>
      </c>
      <c r="B27" s="54">
        <v>31260.836729161401</v>
      </c>
      <c r="C27" s="55">
        <v>2605.0697274301101</v>
      </c>
      <c r="D27" s="55">
        <v>-733.10292000000004</v>
      </c>
      <c r="E27" s="55">
        <v>3877.8086499999999</v>
      </c>
      <c r="F27" s="55">
        <v>2646.6011699999999</v>
      </c>
      <c r="G27" s="55">
        <v>600.90598999999804</v>
      </c>
      <c r="H27" s="55">
        <v>5009.1575800000001</v>
      </c>
      <c r="I27" s="55">
        <v>3001.1697100000001</v>
      </c>
      <c r="J27" s="55">
        <v>2364.3558400000002</v>
      </c>
      <c r="K27" s="55">
        <v>2615.8297200000102</v>
      </c>
      <c r="L27" s="55">
        <v>5329.8016799999996</v>
      </c>
      <c r="M27" s="55">
        <v>6389.7942999999996</v>
      </c>
      <c r="N27" s="55">
        <v>5496.1180899999899</v>
      </c>
      <c r="O27" s="55">
        <v>5853.70740999999</v>
      </c>
      <c r="P27" s="56">
        <v>42452.147219999999</v>
      </c>
      <c r="Q27" s="96">
        <v>1.3579977909030001</v>
      </c>
    </row>
    <row r="28" spans="1:17" ht="14.4" customHeight="1" x14ac:dyDescent="0.3">
      <c r="A28" s="16" t="s">
        <v>56</v>
      </c>
      <c r="B28" s="51">
        <v>242.054310179309</v>
      </c>
      <c r="C28" s="52">
        <v>20.171192514942</v>
      </c>
      <c r="D28" s="52">
        <v>15.830500000000001</v>
      </c>
      <c r="E28" s="52">
        <v>29.293500000000002</v>
      </c>
      <c r="F28" s="52">
        <v>44.689689999999999</v>
      </c>
      <c r="G28" s="52">
        <v>55.006500000000003</v>
      </c>
      <c r="H28" s="52">
        <v>26.658950000000001</v>
      </c>
      <c r="I28" s="52">
        <v>23.100300000000001</v>
      </c>
      <c r="J28" s="52">
        <v>15.897779999999999</v>
      </c>
      <c r="K28" s="52">
        <v>54.935000000000002</v>
      </c>
      <c r="L28" s="52">
        <v>21.27553</v>
      </c>
      <c r="M28" s="52">
        <v>12.266400000000001</v>
      </c>
      <c r="N28" s="52">
        <v>15.72095</v>
      </c>
      <c r="O28" s="52">
        <v>28.324200000000001</v>
      </c>
      <c r="P28" s="53">
        <v>342.99930000000001</v>
      </c>
      <c r="Q28" s="95">
        <v>1.4170344653060001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272</v>
      </c>
    </row>
    <row r="30" spans="1:17" ht="14.4" customHeight="1" x14ac:dyDescent="0.3">
      <c r="A30" s="16" t="s">
        <v>58</v>
      </c>
      <c r="B30" s="51">
        <v>58050.201559623099</v>
      </c>
      <c r="C30" s="52">
        <v>4837.5167966352601</v>
      </c>
      <c r="D30" s="52">
        <v>1052.623</v>
      </c>
      <c r="E30" s="52">
        <v>5061.3040499999997</v>
      </c>
      <c r="F30" s="52">
        <v>4216.2209000000003</v>
      </c>
      <c r="G30" s="52">
        <v>969.06949999999995</v>
      </c>
      <c r="H30" s="52">
        <v>6787.9235500000004</v>
      </c>
      <c r="I30" s="52">
        <v>4320.5947500000002</v>
      </c>
      <c r="J30" s="52">
        <v>1282.5640000000001</v>
      </c>
      <c r="K30" s="52">
        <v>4875.1490000000003</v>
      </c>
      <c r="L30" s="52">
        <v>5008.4939999999997</v>
      </c>
      <c r="M30" s="52">
        <v>8565.6127799999995</v>
      </c>
      <c r="N30" s="52">
        <v>6272.4022000000105</v>
      </c>
      <c r="O30" s="52">
        <v>6558.4705199999999</v>
      </c>
      <c r="P30" s="53">
        <v>54970.428249999997</v>
      </c>
      <c r="Q30" s="95">
        <v>0.94694638042699997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13.416</v>
      </c>
      <c r="E31" s="58">
        <v>0.3</v>
      </c>
      <c r="F31" s="58">
        <v>0.5</v>
      </c>
      <c r="G31" s="58">
        <v>0</v>
      </c>
      <c r="H31" s="58">
        <v>0</v>
      </c>
      <c r="I31" s="58">
        <v>0</v>
      </c>
      <c r="J31" s="58">
        <v>1.4</v>
      </c>
      <c r="K31" s="58">
        <v>0</v>
      </c>
      <c r="L31" s="58">
        <v>0</v>
      </c>
      <c r="M31" s="58">
        <v>1.361</v>
      </c>
      <c r="N31" s="58">
        <v>0</v>
      </c>
      <c r="O31" s="58">
        <v>37.485799999999998</v>
      </c>
      <c r="P31" s="59">
        <v>54.462800000000001</v>
      </c>
      <c r="Q31" s="97" t="s">
        <v>272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223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8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224</v>
      </c>
      <c r="G4" s="353" t="s">
        <v>64</v>
      </c>
      <c r="H4" s="140" t="s">
        <v>141</v>
      </c>
      <c r="I4" s="351" t="s">
        <v>65</v>
      </c>
      <c r="J4" s="353" t="s">
        <v>231</v>
      </c>
      <c r="K4" s="354" t="s">
        <v>225</v>
      </c>
    </row>
    <row r="5" spans="1:11" ht="42" thickBot="1" x14ac:dyDescent="0.35">
      <c r="A5" s="78"/>
      <c r="B5" s="24" t="s">
        <v>227</v>
      </c>
      <c r="C5" s="25" t="s">
        <v>228</v>
      </c>
      <c r="D5" s="26" t="s">
        <v>229</v>
      </c>
      <c r="E5" s="26" t="s">
        <v>230</v>
      </c>
      <c r="F5" s="352"/>
      <c r="G5" s="352"/>
      <c r="H5" s="25" t="s">
        <v>226</v>
      </c>
      <c r="I5" s="352"/>
      <c r="J5" s="352"/>
      <c r="K5" s="355"/>
    </row>
    <row r="6" spans="1:11" ht="14.4" customHeight="1" thickBot="1" x14ac:dyDescent="0.35">
      <c r="A6" s="477" t="s">
        <v>274</v>
      </c>
      <c r="B6" s="459">
        <v>32714.444305682598</v>
      </c>
      <c r="C6" s="459">
        <v>32660.541800000101</v>
      </c>
      <c r="D6" s="460">
        <v>-53.902505682570002</v>
      </c>
      <c r="E6" s="461">
        <v>0.99835233314100003</v>
      </c>
      <c r="F6" s="459">
        <v>25093.114227179201</v>
      </c>
      <c r="G6" s="460">
        <v>25093.114227179201</v>
      </c>
      <c r="H6" s="462">
        <v>5105.5423499999897</v>
      </c>
      <c r="I6" s="459">
        <v>35279.134250000003</v>
      </c>
      <c r="J6" s="460">
        <v>10186.0200228208</v>
      </c>
      <c r="K6" s="463">
        <v>1.405928890714</v>
      </c>
    </row>
    <row r="7" spans="1:11" ht="14.4" customHeight="1" thickBot="1" x14ac:dyDescent="0.35">
      <c r="A7" s="478" t="s">
        <v>275</v>
      </c>
      <c r="B7" s="459">
        <v>-56844.490289014699</v>
      </c>
      <c r="C7" s="459">
        <v>-59649.549229999997</v>
      </c>
      <c r="D7" s="460">
        <v>-2805.0589409853101</v>
      </c>
      <c r="E7" s="461">
        <v>1.04934618864</v>
      </c>
      <c r="F7" s="459">
        <v>-66586.948060380397</v>
      </c>
      <c r="G7" s="460">
        <v>-66586.948060380397</v>
      </c>
      <c r="H7" s="462">
        <v>-4982.0625199999904</v>
      </c>
      <c r="I7" s="459">
        <v>-59295.304580000004</v>
      </c>
      <c r="J7" s="460">
        <v>7291.6434803803704</v>
      </c>
      <c r="K7" s="463">
        <v>0.89049440329100005</v>
      </c>
    </row>
    <row r="8" spans="1:11" ht="14.4" customHeight="1" thickBot="1" x14ac:dyDescent="0.35">
      <c r="A8" s="479" t="s">
        <v>276</v>
      </c>
      <c r="B8" s="459">
        <v>46465.851046151402</v>
      </c>
      <c r="C8" s="459">
        <v>47019.088600000003</v>
      </c>
      <c r="D8" s="460">
        <v>553.23755384861602</v>
      </c>
      <c r="E8" s="461">
        <v>1.0119063256430001</v>
      </c>
      <c r="F8" s="459">
        <v>45986.7295934664</v>
      </c>
      <c r="G8" s="460">
        <v>45986.7295934664</v>
      </c>
      <c r="H8" s="462">
        <v>4175.77447999999</v>
      </c>
      <c r="I8" s="459">
        <v>47150.712919999998</v>
      </c>
      <c r="J8" s="460">
        <v>1163.9833265336199</v>
      </c>
      <c r="K8" s="463">
        <v>1.025311287339</v>
      </c>
    </row>
    <row r="9" spans="1:11" ht="14.4" customHeight="1" thickBot="1" x14ac:dyDescent="0.35">
      <c r="A9" s="480" t="s">
        <v>277</v>
      </c>
      <c r="B9" s="464">
        <v>0</v>
      </c>
      <c r="C9" s="464">
        <v>8.7999999900000004E-4</v>
      </c>
      <c r="D9" s="465">
        <v>8.7999999900000004E-4</v>
      </c>
      <c r="E9" s="466" t="s">
        <v>272</v>
      </c>
      <c r="F9" s="464">
        <v>0</v>
      </c>
      <c r="G9" s="465">
        <v>0</v>
      </c>
      <c r="H9" s="467">
        <v>1.3999999999999999E-4</v>
      </c>
      <c r="I9" s="464">
        <v>-1.2E-4</v>
      </c>
      <c r="J9" s="465">
        <v>-1.2E-4</v>
      </c>
      <c r="K9" s="468" t="s">
        <v>272</v>
      </c>
    </row>
    <row r="10" spans="1:11" ht="14.4" customHeight="1" thickBot="1" x14ac:dyDescent="0.35">
      <c r="A10" s="481" t="s">
        <v>278</v>
      </c>
      <c r="B10" s="459">
        <v>0</v>
      </c>
      <c r="C10" s="459">
        <v>8.7999999900000004E-4</v>
      </c>
      <c r="D10" s="460">
        <v>8.7999999900000004E-4</v>
      </c>
      <c r="E10" s="469" t="s">
        <v>272</v>
      </c>
      <c r="F10" s="459">
        <v>0</v>
      </c>
      <c r="G10" s="460">
        <v>0</v>
      </c>
      <c r="H10" s="462">
        <v>1.3999999999999999E-4</v>
      </c>
      <c r="I10" s="459">
        <v>-1.2E-4</v>
      </c>
      <c r="J10" s="460">
        <v>-1.2E-4</v>
      </c>
      <c r="K10" s="470" t="s">
        <v>272</v>
      </c>
    </row>
    <row r="11" spans="1:11" ht="14.4" customHeight="1" thickBot="1" x14ac:dyDescent="0.35">
      <c r="A11" s="480" t="s">
        <v>279</v>
      </c>
      <c r="B11" s="464">
        <v>190.00001715310199</v>
      </c>
      <c r="C11" s="464">
        <v>345.19131000000101</v>
      </c>
      <c r="D11" s="465">
        <v>155.19129284689899</v>
      </c>
      <c r="E11" s="471">
        <v>1.816796204401</v>
      </c>
      <c r="F11" s="464">
        <v>105.01041062674599</v>
      </c>
      <c r="G11" s="465">
        <v>105.01041062674599</v>
      </c>
      <c r="H11" s="467">
        <v>9.4381799999990008</v>
      </c>
      <c r="I11" s="464">
        <v>84.741950000000003</v>
      </c>
      <c r="J11" s="465">
        <v>-20.268460626745998</v>
      </c>
      <c r="K11" s="472">
        <v>0.80698617874300005</v>
      </c>
    </row>
    <row r="12" spans="1:11" ht="14.4" customHeight="1" thickBot="1" x14ac:dyDescent="0.35">
      <c r="A12" s="481" t="s">
        <v>280</v>
      </c>
      <c r="B12" s="459">
        <v>190.00001715310199</v>
      </c>
      <c r="C12" s="459">
        <v>75.576449999999994</v>
      </c>
      <c r="D12" s="460">
        <v>-114.423567153102</v>
      </c>
      <c r="E12" s="461">
        <v>0.39777075356300001</v>
      </c>
      <c r="F12" s="459">
        <v>100</v>
      </c>
      <c r="G12" s="460">
        <v>100</v>
      </c>
      <c r="H12" s="462">
        <v>9.436839999999</v>
      </c>
      <c r="I12" s="459">
        <v>82.811620000000005</v>
      </c>
      <c r="J12" s="460">
        <v>-17.188379999999999</v>
      </c>
      <c r="K12" s="463">
        <v>0.82811619999999997</v>
      </c>
    </row>
    <row r="13" spans="1:11" ht="14.4" customHeight="1" thickBot="1" x14ac:dyDescent="0.35">
      <c r="A13" s="481" t="s">
        <v>281</v>
      </c>
      <c r="B13" s="459">
        <v>0</v>
      </c>
      <c r="C13" s="459">
        <v>269.61486000000099</v>
      </c>
      <c r="D13" s="460">
        <v>269.61486000000099</v>
      </c>
      <c r="E13" s="469" t="s">
        <v>272</v>
      </c>
      <c r="F13" s="459">
        <v>5.0104106267460002</v>
      </c>
      <c r="G13" s="460">
        <v>5.0104106267460002</v>
      </c>
      <c r="H13" s="462">
        <v>1.34E-3</v>
      </c>
      <c r="I13" s="459">
        <v>1.9303300000000001</v>
      </c>
      <c r="J13" s="460">
        <v>-3.0800806267460001</v>
      </c>
      <c r="K13" s="463">
        <v>0.385263832408</v>
      </c>
    </row>
    <row r="14" spans="1:11" ht="14.4" customHeight="1" thickBot="1" x14ac:dyDescent="0.35">
      <c r="A14" s="480" t="s">
        <v>282</v>
      </c>
      <c r="B14" s="464">
        <v>1390.7625223022201</v>
      </c>
      <c r="C14" s="464">
        <v>1767.7468200000001</v>
      </c>
      <c r="D14" s="465">
        <v>376.98429769778301</v>
      </c>
      <c r="E14" s="471">
        <v>1.2710630259669999</v>
      </c>
      <c r="F14" s="464">
        <v>1553.62117635462</v>
      </c>
      <c r="G14" s="465">
        <v>1553.62117635462</v>
      </c>
      <c r="H14" s="467">
        <v>108.291</v>
      </c>
      <c r="I14" s="464">
        <v>1923.5060000000001</v>
      </c>
      <c r="J14" s="465">
        <v>369.88482364538402</v>
      </c>
      <c r="K14" s="472">
        <v>1.2380791593689999</v>
      </c>
    </row>
    <row r="15" spans="1:11" ht="14.4" customHeight="1" thickBot="1" x14ac:dyDescent="0.35">
      <c r="A15" s="481" t="s">
        <v>283</v>
      </c>
      <c r="B15" s="459">
        <v>1316.6491352968701</v>
      </c>
      <c r="C15" s="459">
        <v>1454.1250600000001</v>
      </c>
      <c r="D15" s="460">
        <v>137.475924703136</v>
      </c>
      <c r="E15" s="461">
        <v>1.1044134849730001</v>
      </c>
      <c r="F15" s="459">
        <v>1181.36174803822</v>
      </c>
      <c r="G15" s="460">
        <v>1181.36174803822</v>
      </c>
      <c r="H15" s="462">
        <v>72.527999999998997</v>
      </c>
      <c r="I15" s="459">
        <v>1467.7239999999999</v>
      </c>
      <c r="J15" s="460">
        <v>286.362251961781</v>
      </c>
      <c r="K15" s="463">
        <v>1.2424001390229999</v>
      </c>
    </row>
    <row r="16" spans="1:11" ht="14.4" customHeight="1" thickBot="1" x14ac:dyDescent="0.35">
      <c r="A16" s="481" t="s">
        <v>284</v>
      </c>
      <c r="B16" s="459">
        <v>74.113387005351996</v>
      </c>
      <c r="C16" s="459">
        <v>313.62175999999999</v>
      </c>
      <c r="D16" s="460">
        <v>239.508372994647</v>
      </c>
      <c r="E16" s="461">
        <v>4.2316479204670001</v>
      </c>
      <c r="F16" s="459">
        <v>372.25942831639702</v>
      </c>
      <c r="G16" s="460">
        <v>372.25942831639702</v>
      </c>
      <c r="H16" s="462">
        <v>35.762999999999003</v>
      </c>
      <c r="I16" s="459">
        <v>455.78199999999998</v>
      </c>
      <c r="J16" s="460">
        <v>83.522571683603005</v>
      </c>
      <c r="K16" s="463">
        <v>1.224366571617</v>
      </c>
    </row>
    <row r="17" spans="1:11" ht="14.4" customHeight="1" thickBot="1" x14ac:dyDescent="0.35">
      <c r="A17" s="480" t="s">
        <v>285</v>
      </c>
      <c r="B17" s="464">
        <v>41424.0050804122</v>
      </c>
      <c r="C17" s="464">
        <v>41576.442159999999</v>
      </c>
      <c r="D17" s="465">
        <v>152.43707958784901</v>
      </c>
      <c r="E17" s="471">
        <v>1.0036799213230001</v>
      </c>
      <c r="F17" s="464">
        <v>41460</v>
      </c>
      <c r="G17" s="465">
        <v>41460</v>
      </c>
      <c r="H17" s="467">
        <v>3789.5809999999901</v>
      </c>
      <c r="I17" s="464">
        <v>41620.97006</v>
      </c>
      <c r="J17" s="465">
        <v>160.97005999999999</v>
      </c>
      <c r="K17" s="472">
        <v>1.0038825388320001</v>
      </c>
    </row>
    <row r="18" spans="1:11" ht="14.4" customHeight="1" thickBot="1" x14ac:dyDescent="0.35">
      <c r="A18" s="481" t="s">
        <v>286</v>
      </c>
      <c r="B18" s="459">
        <v>17200.001552807102</v>
      </c>
      <c r="C18" s="459">
        <v>17143.925930000001</v>
      </c>
      <c r="D18" s="460">
        <v>-56.075622807125001</v>
      </c>
      <c r="E18" s="461">
        <v>0.99673978966599996</v>
      </c>
      <c r="F18" s="459">
        <v>17200</v>
      </c>
      <c r="G18" s="460">
        <v>17200</v>
      </c>
      <c r="H18" s="462">
        <v>1714.29063</v>
      </c>
      <c r="I18" s="459">
        <v>16436.360909999999</v>
      </c>
      <c r="J18" s="460">
        <v>-763.63909000000103</v>
      </c>
      <c r="K18" s="463">
        <v>0.955602378488</v>
      </c>
    </row>
    <row r="19" spans="1:11" ht="14.4" customHeight="1" thickBot="1" x14ac:dyDescent="0.35">
      <c r="A19" s="481" t="s">
        <v>287</v>
      </c>
      <c r="B19" s="459">
        <v>478.07194890514899</v>
      </c>
      <c r="C19" s="459">
        <v>494.20406000000003</v>
      </c>
      <c r="D19" s="460">
        <v>16.13211109485</v>
      </c>
      <c r="E19" s="461">
        <v>1.033744107203</v>
      </c>
      <c r="F19" s="459">
        <v>490</v>
      </c>
      <c r="G19" s="460">
        <v>490</v>
      </c>
      <c r="H19" s="462">
        <v>32.082299999999002</v>
      </c>
      <c r="I19" s="459">
        <v>519.54813000000001</v>
      </c>
      <c r="J19" s="460">
        <v>29.54813</v>
      </c>
      <c r="K19" s="463">
        <v>1.060302306122</v>
      </c>
    </row>
    <row r="20" spans="1:11" ht="14.4" customHeight="1" thickBot="1" x14ac:dyDescent="0.35">
      <c r="A20" s="481" t="s">
        <v>288</v>
      </c>
      <c r="B20" s="459">
        <v>271.93576151804899</v>
      </c>
      <c r="C20" s="459">
        <v>248.48873</v>
      </c>
      <c r="D20" s="460">
        <v>-23.447031518048998</v>
      </c>
      <c r="E20" s="461">
        <v>0.91377731495400005</v>
      </c>
      <c r="F20" s="459">
        <v>240</v>
      </c>
      <c r="G20" s="460">
        <v>240</v>
      </c>
      <c r="H20" s="462">
        <v>31.301809999999001</v>
      </c>
      <c r="I20" s="459">
        <v>272.38371999999998</v>
      </c>
      <c r="J20" s="460">
        <v>32.383719999999997</v>
      </c>
      <c r="K20" s="463">
        <v>1.1349321666659999</v>
      </c>
    </row>
    <row r="21" spans="1:11" ht="14.4" customHeight="1" thickBot="1" x14ac:dyDescent="0.35">
      <c r="A21" s="481" t="s">
        <v>289</v>
      </c>
      <c r="B21" s="459">
        <v>434.00003918129602</v>
      </c>
      <c r="C21" s="459">
        <v>421.09043000000003</v>
      </c>
      <c r="D21" s="460">
        <v>-12.909609181296</v>
      </c>
      <c r="E21" s="461">
        <v>0.97025435941000004</v>
      </c>
      <c r="F21" s="459">
        <v>440</v>
      </c>
      <c r="G21" s="460">
        <v>440</v>
      </c>
      <c r="H21" s="462">
        <v>42.122749999999002</v>
      </c>
      <c r="I21" s="459">
        <v>454.17757</v>
      </c>
      <c r="J21" s="460">
        <v>14.177569999999999</v>
      </c>
      <c r="K21" s="463">
        <v>1.0322217499999999</v>
      </c>
    </row>
    <row r="22" spans="1:11" ht="14.4" customHeight="1" thickBot="1" x14ac:dyDescent="0.35">
      <c r="A22" s="481" t="s">
        <v>290</v>
      </c>
      <c r="B22" s="459">
        <v>22861.995761930801</v>
      </c>
      <c r="C22" s="459">
        <v>23081.229009999999</v>
      </c>
      <c r="D22" s="460">
        <v>219.233248069213</v>
      </c>
      <c r="E22" s="461">
        <v>1.009589418629</v>
      </c>
      <c r="F22" s="459">
        <v>22900</v>
      </c>
      <c r="G22" s="460">
        <v>22900</v>
      </c>
      <c r="H22" s="462">
        <v>1945.6155100000001</v>
      </c>
      <c r="I22" s="459">
        <v>23708.11465</v>
      </c>
      <c r="J22" s="460">
        <v>808.11465000000305</v>
      </c>
      <c r="K22" s="463">
        <v>1.035288849344</v>
      </c>
    </row>
    <row r="23" spans="1:11" ht="14.4" customHeight="1" thickBot="1" x14ac:dyDescent="0.35">
      <c r="A23" s="481" t="s">
        <v>291</v>
      </c>
      <c r="B23" s="459">
        <v>48.000004333414999</v>
      </c>
      <c r="C23" s="459">
        <v>57.39</v>
      </c>
      <c r="D23" s="460">
        <v>9.3899956665839994</v>
      </c>
      <c r="E23" s="461">
        <v>1.195624892059</v>
      </c>
      <c r="F23" s="459">
        <v>60</v>
      </c>
      <c r="G23" s="460">
        <v>60</v>
      </c>
      <c r="H23" s="462">
        <v>5.5379999999990002</v>
      </c>
      <c r="I23" s="459">
        <v>54.849080000000001</v>
      </c>
      <c r="J23" s="460">
        <v>-5.1509200000000002</v>
      </c>
      <c r="K23" s="463">
        <v>0.91415133333300003</v>
      </c>
    </row>
    <row r="24" spans="1:11" ht="14.4" customHeight="1" thickBot="1" x14ac:dyDescent="0.35">
      <c r="A24" s="481" t="s">
        <v>292</v>
      </c>
      <c r="B24" s="459">
        <v>130.00001173633299</v>
      </c>
      <c r="C24" s="459">
        <v>130.114</v>
      </c>
      <c r="D24" s="460">
        <v>0.113988263666</v>
      </c>
      <c r="E24" s="461">
        <v>1.000876832718</v>
      </c>
      <c r="F24" s="459">
        <v>130</v>
      </c>
      <c r="G24" s="460">
        <v>130</v>
      </c>
      <c r="H24" s="462">
        <v>18.63</v>
      </c>
      <c r="I24" s="459">
        <v>175.536</v>
      </c>
      <c r="J24" s="460">
        <v>45.535999999998999</v>
      </c>
      <c r="K24" s="463">
        <v>1.3502769230759999</v>
      </c>
    </row>
    <row r="25" spans="1:11" ht="14.4" customHeight="1" thickBot="1" x14ac:dyDescent="0.35">
      <c r="A25" s="480" t="s">
        <v>293</v>
      </c>
      <c r="B25" s="464">
        <v>2114.0001908508302</v>
      </c>
      <c r="C25" s="464">
        <v>1766.0814800000001</v>
      </c>
      <c r="D25" s="465">
        <v>-347.91871085082897</v>
      </c>
      <c r="E25" s="471">
        <v>0.83542162751100002</v>
      </c>
      <c r="F25" s="464">
        <v>1908</v>
      </c>
      <c r="G25" s="465">
        <v>1908</v>
      </c>
      <c r="H25" s="467">
        <v>160.89699999999999</v>
      </c>
      <c r="I25" s="464">
        <v>1850.8189</v>
      </c>
      <c r="J25" s="465">
        <v>-57.181099999998999</v>
      </c>
      <c r="K25" s="472">
        <v>0.97003087001999999</v>
      </c>
    </row>
    <row r="26" spans="1:11" ht="14.4" customHeight="1" thickBot="1" x14ac:dyDescent="0.35">
      <c r="A26" s="481" t="s">
        <v>294</v>
      </c>
      <c r="B26" s="459">
        <v>2114.0001908508302</v>
      </c>
      <c r="C26" s="459">
        <v>1766.0814800000001</v>
      </c>
      <c r="D26" s="460">
        <v>-347.91871085082897</v>
      </c>
      <c r="E26" s="461">
        <v>0.83542162751100002</v>
      </c>
      <c r="F26" s="459">
        <v>1900</v>
      </c>
      <c r="G26" s="460">
        <v>1900</v>
      </c>
      <c r="H26" s="462">
        <v>161.964</v>
      </c>
      <c r="I26" s="459">
        <v>1850.8189</v>
      </c>
      <c r="J26" s="460">
        <v>-49.181099999998999</v>
      </c>
      <c r="K26" s="463">
        <v>0.97411521052600003</v>
      </c>
    </row>
    <row r="27" spans="1:11" ht="14.4" customHeight="1" thickBot="1" x14ac:dyDescent="0.35">
      <c r="A27" s="481" t="s">
        <v>295</v>
      </c>
      <c r="B27" s="459">
        <v>0</v>
      </c>
      <c r="C27" s="459">
        <v>0</v>
      </c>
      <c r="D27" s="460">
        <v>0</v>
      </c>
      <c r="E27" s="461">
        <v>1</v>
      </c>
      <c r="F27" s="459">
        <v>8</v>
      </c>
      <c r="G27" s="460">
        <v>8</v>
      </c>
      <c r="H27" s="462">
        <v>0</v>
      </c>
      <c r="I27" s="459">
        <v>0</v>
      </c>
      <c r="J27" s="460">
        <v>-8</v>
      </c>
      <c r="K27" s="463">
        <v>0</v>
      </c>
    </row>
    <row r="28" spans="1:11" ht="14.4" customHeight="1" thickBot="1" x14ac:dyDescent="0.35">
      <c r="A28" s="480" t="s">
        <v>296</v>
      </c>
      <c r="B28" s="464">
        <v>773.21287285777805</v>
      </c>
      <c r="C28" s="464">
        <v>769.22487999999998</v>
      </c>
      <c r="D28" s="465">
        <v>-3.9879928577779999</v>
      </c>
      <c r="E28" s="471">
        <v>0.99484230928100004</v>
      </c>
      <c r="F28" s="464">
        <v>760.235888705967</v>
      </c>
      <c r="G28" s="465">
        <v>760.235888705967</v>
      </c>
      <c r="H28" s="467">
        <v>91.297479999998998</v>
      </c>
      <c r="I28" s="464">
        <v>852.73699999999997</v>
      </c>
      <c r="J28" s="465">
        <v>92.501111294032</v>
      </c>
      <c r="K28" s="472">
        <v>1.121674223314</v>
      </c>
    </row>
    <row r="29" spans="1:11" ht="14.4" customHeight="1" thickBot="1" x14ac:dyDescent="0.35">
      <c r="A29" s="481" t="s">
        <v>297</v>
      </c>
      <c r="B29" s="459">
        <v>9.0862829601769999</v>
      </c>
      <c r="C29" s="459">
        <v>4.7985999999990003</v>
      </c>
      <c r="D29" s="460">
        <v>-4.2876829601770003</v>
      </c>
      <c r="E29" s="461">
        <v>0.52811474406299996</v>
      </c>
      <c r="F29" s="459">
        <v>0</v>
      </c>
      <c r="G29" s="460">
        <v>0</v>
      </c>
      <c r="H29" s="462">
        <v>2.0242899999990001</v>
      </c>
      <c r="I29" s="459">
        <v>31.777989999999999</v>
      </c>
      <c r="J29" s="460">
        <v>31.777989999999999</v>
      </c>
      <c r="K29" s="470" t="s">
        <v>272</v>
      </c>
    </row>
    <row r="30" spans="1:11" ht="14.4" customHeight="1" thickBot="1" x14ac:dyDescent="0.35">
      <c r="A30" s="481" t="s">
        <v>298</v>
      </c>
      <c r="B30" s="459">
        <v>53.751172704303002</v>
      </c>
      <c r="C30" s="459">
        <v>27.485910000000001</v>
      </c>
      <c r="D30" s="460">
        <v>-26.265262704303002</v>
      </c>
      <c r="E30" s="461">
        <v>0.51135461083199996</v>
      </c>
      <c r="F30" s="459">
        <v>31</v>
      </c>
      <c r="G30" s="460">
        <v>31</v>
      </c>
      <c r="H30" s="462">
        <v>3.1011799999990002</v>
      </c>
      <c r="I30" s="459">
        <v>30.505749999999999</v>
      </c>
      <c r="J30" s="460">
        <v>-0.49425000000000002</v>
      </c>
      <c r="K30" s="463">
        <v>0.98405645161199995</v>
      </c>
    </row>
    <row r="31" spans="1:11" ht="14.4" customHeight="1" thickBot="1" x14ac:dyDescent="0.35">
      <c r="A31" s="481" t="s">
        <v>299</v>
      </c>
      <c r="B31" s="459">
        <v>248.51847189947301</v>
      </c>
      <c r="C31" s="459">
        <v>227.28167999999999</v>
      </c>
      <c r="D31" s="460">
        <v>-21.236791899471999</v>
      </c>
      <c r="E31" s="461">
        <v>0.91454642491000004</v>
      </c>
      <c r="F31" s="459">
        <v>217.09303827399799</v>
      </c>
      <c r="G31" s="460">
        <v>217.09303827399799</v>
      </c>
      <c r="H31" s="462">
        <v>16.923860000000001</v>
      </c>
      <c r="I31" s="459">
        <v>195.30896999999999</v>
      </c>
      <c r="J31" s="460">
        <v>-21.784068273997001</v>
      </c>
      <c r="K31" s="463">
        <v>0.89965561103500002</v>
      </c>
    </row>
    <row r="32" spans="1:11" ht="14.4" customHeight="1" thickBot="1" x14ac:dyDescent="0.35">
      <c r="A32" s="481" t="s">
        <v>300</v>
      </c>
      <c r="B32" s="459">
        <v>246.82629263659999</v>
      </c>
      <c r="C32" s="459">
        <v>248.11428000000001</v>
      </c>
      <c r="D32" s="460">
        <v>1.2879873634000001</v>
      </c>
      <c r="E32" s="461">
        <v>1.00521819353</v>
      </c>
      <c r="F32" s="459">
        <v>251</v>
      </c>
      <c r="G32" s="460">
        <v>251</v>
      </c>
      <c r="H32" s="462">
        <v>45.162779999999003</v>
      </c>
      <c r="I32" s="459">
        <v>240.9674</v>
      </c>
      <c r="J32" s="460">
        <v>-10.0326</v>
      </c>
      <c r="K32" s="463">
        <v>0.96002948207100003</v>
      </c>
    </row>
    <row r="33" spans="1:11" ht="14.4" customHeight="1" thickBot="1" x14ac:dyDescent="0.35">
      <c r="A33" s="481" t="s">
        <v>301</v>
      </c>
      <c r="B33" s="459">
        <v>15.047388554444</v>
      </c>
      <c r="C33" s="459">
        <v>10.42601</v>
      </c>
      <c r="D33" s="460">
        <v>-4.621378554444</v>
      </c>
      <c r="E33" s="461">
        <v>0.69287836638699996</v>
      </c>
      <c r="F33" s="459">
        <v>11.266601931495</v>
      </c>
      <c r="G33" s="460">
        <v>11.266601931495</v>
      </c>
      <c r="H33" s="462">
        <v>1.0980000000000001</v>
      </c>
      <c r="I33" s="459">
        <v>14.616440000000001</v>
      </c>
      <c r="J33" s="460">
        <v>3.3498380685039999</v>
      </c>
      <c r="K33" s="463">
        <v>1.297324613834</v>
      </c>
    </row>
    <row r="34" spans="1:11" ht="14.4" customHeight="1" thickBot="1" x14ac:dyDescent="0.35">
      <c r="A34" s="481" t="s">
        <v>302</v>
      </c>
      <c r="B34" s="459">
        <v>0</v>
      </c>
      <c r="C34" s="459">
        <v>4.598E-2</v>
      </c>
      <c r="D34" s="460">
        <v>4.598E-2</v>
      </c>
      <c r="E34" s="469" t="s">
        <v>303</v>
      </c>
      <c r="F34" s="459">
        <v>0</v>
      </c>
      <c r="G34" s="460">
        <v>0</v>
      </c>
      <c r="H34" s="462">
        <v>0</v>
      </c>
      <c r="I34" s="459">
        <v>14.3264</v>
      </c>
      <c r="J34" s="460">
        <v>14.3264</v>
      </c>
      <c r="K34" s="470" t="s">
        <v>303</v>
      </c>
    </row>
    <row r="35" spans="1:11" ht="14.4" customHeight="1" thickBot="1" x14ac:dyDescent="0.35">
      <c r="A35" s="481" t="s">
        <v>304</v>
      </c>
      <c r="B35" s="459">
        <v>0</v>
      </c>
      <c r="C35" s="459">
        <v>2.8379999999999999E-2</v>
      </c>
      <c r="D35" s="460">
        <v>2.8379999999999999E-2</v>
      </c>
      <c r="E35" s="469" t="s">
        <v>303</v>
      </c>
      <c r="F35" s="459">
        <v>0</v>
      </c>
      <c r="G35" s="460">
        <v>0</v>
      </c>
      <c r="H35" s="462">
        <v>0</v>
      </c>
      <c r="I35" s="459">
        <v>0</v>
      </c>
      <c r="J35" s="460">
        <v>0</v>
      </c>
      <c r="K35" s="470" t="s">
        <v>272</v>
      </c>
    </row>
    <row r="36" spans="1:11" ht="14.4" customHeight="1" thickBot="1" x14ac:dyDescent="0.35">
      <c r="A36" s="481" t="s">
        <v>305</v>
      </c>
      <c r="B36" s="459">
        <v>12.320502880507</v>
      </c>
      <c r="C36" s="459">
        <v>11.192500000000001</v>
      </c>
      <c r="D36" s="460">
        <v>-1.1280028805069999</v>
      </c>
      <c r="E36" s="461">
        <v>0.90844506174299999</v>
      </c>
      <c r="F36" s="459">
        <v>12</v>
      </c>
      <c r="G36" s="460">
        <v>12</v>
      </c>
      <c r="H36" s="462">
        <v>0</v>
      </c>
      <c r="I36" s="459">
        <v>0</v>
      </c>
      <c r="J36" s="460">
        <v>-12</v>
      </c>
      <c r="K36" s="463">
        <v>0</v>
      </c>
    </row>
    <row r="37" spans="1:11" ht="14.4" customHeight="1" thickBot="1" x14ac:dyDescent="0.35">
      <c r="A37" s="481" t="s">
        <v>306</v>
      </c>
      <c r="B37" s="459">
        <v>41.803354065798999</v>
      </c>
      <c r="C37" s="459">
        <v>60.839649999999999</v>
      </c>
      <c r="D37" s="460">
        <v>19.036295934200002</v>
      </c>
      <c r="E37" s="461">
        <v>1.4553772384920001</v>
      </c>
      <c r="F37" s="459">
        <v>65.876248500474006</v>
      </c>
      <c r="G37" s="460">
        <v>65.876248500474006</v>
      </c>
      <c r="H37" s="462">
        <v>0.75261999999899998</v>
      </c>
      <c r="I37" s="459">
        <v>40.392270000000003</v>
      </c>
      <c r="J37" s="460">
        <v>-25.483978500473999</v>
      </c>
      <c r="K37" s="463">
        <v>0.613153768155</v>
      </c>
    </row>
    <row r="38" spans="1:11" ht="14.4" customHeight="1" thickBot="1" x14ac:dyDescent="0.35">
      <c r="A38" s="481" t="s">
        <v>307</v>
      </c>
      <c r="B38" s="459">
        <v>0</v>
      </c>
      <c r="C38" s="459">
        <v>1.93</v>
      </c>
      <c r="D38" s="460">
        <v>1.93</v>
      </c>
      <c r="E38" s="469" t="s">
        <v>272</v>
      </c>
      <c r="F38" s="459">
        <v>0</v>
      </c>
      <c r="G38" s="460">
        <v>0</v>
      </c>
      <c r="H38" s="462">
        <v>0.786499999999</v>
      </c>
      <c r="I38" s="459">
        <v>18.00056</v>
      </c>
      <c r="J38" s="460">
        <v>18.00056</v>
      </c>
      <c r="K38" s="470" t="s">
        <v>272</v>
      </c>
    </row>
    <row r="39" spans="1:11" ht="14.4" customHeight="1" thickBot="1" x14ac:dyDescent="0.35">
      <c r="A39" s="481" t="s">
        <v>308</v>
      </c>
      <c r="B39" s="459">
        <v>0</v>
      </c>
      <c r="C39" s="459">
        <v>5.0765000000000002</v>
      </c>
      <c r="D39" s="460">
        <v>5.0765000000000002</v>
      </c>
      <c r="E39" s="469" t="s">
        <v>303</v>
      </c>
      <c r="F39" s="459">
        <v>0</v>
      </c>
      <c r="G39" s="460">
        <v>0</v>
      </c>
      <c r="H39" s="462">
        <v>0</v>
      </c>
      <c r="I39" s="459">
        <v>5.9138000000000002</v>
      </c>
      <c r="J39" s="460">
        <v>5.9138000000000002</v>
      </c>
      <c r="K39" s="470" t="s">
        <v>272</v>
      </c>
    </row>
    <row r="40" spans="1:11" ht="14.4" customHeight="1" thickBot="1" x14ac:dyDescent="0.35">
      <c r="A40" s="481" t="s">
        <v>309</v>
      </c>
      <c r="B40" s="459">
        <v>145.859407156473</v>
      </c>
      <c r="C40" s="459">
        <v>172.00539000000001</v>
      </c>
      <c r="D40" s="460">
        <v>26.145982843527001</v>
      </c>
      <c r="E40" s="461">
        <v>1.1792546902059999</v>
      </c>
      <c r="F40" s="459">
        <v>172</v>
      </c>
      <c r="G40" s="460">
        <v>172</v>
      </c>
      <c r="H40" s="462">
        <v>21.448250000000002</v>
      </c>
      <c r="I40" s="459">
        <v>260.92741999999998</v>
      </c>
      <c r="J40" s="460">
        <v>88.927419999999998</v>
      </c>
      <c r="K40" s="463">
        <v>1.51701988372</v>
      </c>
    </row>
    <row r="41" spans="1:11" ht="14.4" customHeight="1" thickBot="1" x14ac:dyDescent="0.35">
      <c r="A41" s="480" t="s">
        <v>310</v>
      </c>
      <c r="B41" s="464">
        <v>442.11535670405698</v>
      </c>
      <c r="C41" s="464">
        <v>604.53274999999996</v>
      </c>
      <c r="D41" s="465">
        <v>162.41739329594299</v>
      </c>
      <c r="E41" s="471">
        <v>1.3673642881500001</v>
      </c>
      <c r="F41" s="464">
        <v>26.862117779064</v>
      </c>
      <c r="G41" s="465">
        <v>26.862117779064</v>
      </c>
      <c r="H41" s="467">
        <v>0.475999999999</v>
      </c>
      <c r="I41" s="464">
        <v>624.88684999999998</v>
      </c>
      <c r="J41" s="465">
        <v>598.02473222093602</v>
      </c>
      <c r="K41" s="472">
        <v>23.262754453671999</v>
      </c>
    </row>
    <row r="42" spans="1:11" ht="14.4" customHeight="1" thickBot="1" x14ac:dyDescent="0.35">
      <c r="A42" s="481" t="s">
        <v>311</v>
      </c>
      <c r="B42" s="459">
        <v>0</v>
      </c>
      <c r="C42" s="459">
        <v>3.0340600000000002</v>
      </c>
      <c r="D42" s="460">
        <v>3.0340600000000002</v>
      </c>
      <c r="E42" s="469" t="s">
        <v>272</v>
      </c>
      <c r="F42" s="459">
        <v>0</v>
      </c>
      <c r="G42" s="460">
        <v>0</v>
      </c>
      <c r="H42" s="462">
        <v>0</v>
      </c>
      <c r="I42" s="459">
        <v>1.6389</v>
      </c>
      <c r="J42" s="460">
        <v>1.6389</v>
      </c>
      <c r="K42" s="470" t="s">
        <v>272</v>
      </c>
    </row>
    <row r="43" spans="1:11" ht="14.4" customHeight="1" thickBot="1" x14ac:dyDescent="0.35">
      <c r="A43" s="481" t="s">
        <v>312</v>
      </c>
      <c r="B43" s="459">
        <v>424.22368844160502</v>
      </c>
      <c r="C43" s="459">
        <v>576.29792999999995</v>
      </c>
      <c r="D43" s="460">
        <v>152.07424155839601</v>
      </c>
      <c r="E43" s="461">
        <v>1.3584765436290001</v>
      </c>
      <c r="F43" s="459">
        <v>0</v>
      </c>
      <c r="G43" s="460">
        <v>0</v>
      </c>
      <c r="H43" s="462">
        <v>0</v>
      </c>
      <c r="I43" s="459">
        <v>576.29780000000005</v>
      </c>
      <c r="J43" s="460">
        <v>576.29780000000005</v>
      </c>
      <c r="K43" s="470" t="s">
        <v>272</v>
      </c>
    </row>
    <row r="44" spans="1:11" ht="14.4" customHeight="1" thickBot="1" x14ac:dyDescent="0.35">
      <c r="A44" s="481" t="s">
        <v>313</v>
      </c>
      <c r="B44" s="459">
        <v>0.30611808763100001</v>
      </c>
      <c r="C44" s="459">
        <v>12.895519999999999</v>
      </c>
      <c r="D44" s="460">
        <v>12.589401912368</v>
      </c>
      <c r="E44" s="461">
        <v>42.125965504889002</v>
      </c>
      <c r="F44" s="459">
        <v>16.814969134203</v>
      </c>
      <c r="G44" s="460">
        <v>16.814969134203</v>
      </c>
      <c r="H44" s="462">
        <v>0</v>
      </c>
      <c r="I44" s="459">
        <v>27.76998</v>
      </c>
      <c r="J44" s="460">
        <v>10.955010865796</v>
      </c>
      <c r="K44" s="463">
        <v>1.651503477548</v>
      </c>
    </row>
    <row r="45" spans="1:11" ht="14.4" customHeight="1" thickBot="1" x14ac:dyDescent="0.35">
      <c r="A45" s="481" t="s">
        <v>314</v>
      </c>
      <c r="B45" s="459">
        <v>6.2742653193209996</v>
      </c>
      <c r="C45" s="459">
        <v>4.2075399999999998</v>
      </c>
      <c r="D45" s="460">
        <v>-2.0667253193209998</v>
      </c>
      <c r="E45" s="461">
        <v>0.67060281735899996</v>
      </c>
      <c r="F45" s="459">
        <v>4.5031561094520001</v>
      </c>
      <c r="G45" s="460">
        <v>4.5031561094520001</v>
      </c>
      <c r="H45" s="462">
        <v>0</v>
      </c>
      <c r="I45" s="459">
        <v>8.0844299999999993</v>
      </c>
      <c r="J45" s="460">
        <v>3.5812738905470001</v>
      </c>
      <c r="K45" s="463">
        <v>1.7952808660190001</v>
      </c>
    </row>
    <row r="46" spans="1:11" ht="14.4" customHeight="1" thickBot="1" x14ac:dyDescent="0.35">
      <c r="A46" s="481" t="s">
        <v>315</v>
      </c>
      <c r="B46" s="459">
        <v>0</v>
      </c>
      <c r="C46" s="459">
        <v>3.3776999999999999</v>
      </c>
      <c r="D46" s="460">
        <v>3.3776999999999999</v>
      </c>
      <c r="E46" s="469" t="s">
        <v>272</v>
      </c>
      <c r="F46" s="459">
        <v>0</v>
      </c>
      <c r="G46" s="460">
        <v>0</v>
      </c>
      <c r="H46" s="462">
        <v>0</v>
      </c>
      <c r="I46" s="459">
        <v>0.69599999999999995</v>
      </c>
      <c r="J46" s="460">
        <v>0.69599999999999995</v>
      </c>
      <c r="K46" s="470" t="s">
        <v>272</v>
      </c>
    </row>
    <row r="47" spans="1:11" ht="14.4" customHeight="1" thickBot="1" x14ac:dyDescent="0.35">
      <c r="A47" s="481" t="s">
        <v>316</v>
      </c>
      <c r="B47" s="459">
        <v>11.311284855499</v>
      </c>
      <c r="C47" s="459">
        <v>4.72</v>
      </c>
      <c r="D47" s="460">
        <v>-6.5912848554989996</v>
      </c>
      <c r="E47" s="461">
        <v>0.41728239190299998</v>
      </c>
      <c r="F47" s="459">
        <v>5.5439925354090001</v>
      </c>
      <c r="G47" s="460">
        <v>5.5439925354090001</v>
      </c>
      <c r="H47" s="462">
        <v>0.475999999999</v>
      </c>
      <c r="I47" s="459">
        <v>10.39974</v>
      </c>
      <c r="J47" s="460">
        <v>4.8557474645900003</v>
      </c>
      <c r="K47" s="463">
        <v>1.8758575040600001</v>
      </c>
    </row>
    <row r="48" spans="1:11" ht="14.4" customHeight="1" thickBot="1" x14ac:dyDescent="0.35">
      <c r="A48" s="480" t="s">
        <v>317</v>
      </c>
      <c r="B48" s="464">
        <v>131.755005871267</v>
      </c>
      <c r="C48" s="464">
        <v>158.33431999999999</v>
      </c>
      <c r="D48" s="465">
        <v>26.579314128732001</v>
      </c>
      <c r="E48" s="471">
        <v>1.2017328598100001</v>
      </c>
      <c r="F48" s="464">
        <v>173</v>
      </c>
      <c r="G48" s="465">
        <v>173</v>
      </c>
      <c r="H48" s="467">
        <v>15.79368</v>
      </c>
      <c r="I48" s="464">
        <v>174.17627999999999</v>
      </c>
      <c r="J48" s="465">
        <v>1.1762799999989999</v>
      </c>
      <c r="K48" s="472">
        <v>1.0067993063580001</v>
      </c>
    </row>
    <row r="49" spans="1:11" ht="14.4" customHeight="1" thickBot="1" x14ac:dyDescent="0.35">
      <c r="A49" s="481" t="s">
        <v>318</v>
      </c>
      <c r="B49" s="459">
        <v>0</v>
      </c>
      <c r="C49" s="459">
        <v>0</v>
      </c>
      <c r="D49" s="460">
        <v>0</v>
      </c>
      <c r="E49" s="461">
        <v>1</v>
      </c>
      <c r="F49" s="459">
        <v>12</v>
      </c>
      <c r="G49" s="460">
        <v>12</v>
      </c>
      <c r="H49" s="462">
        <v>3.9554899999990001</v>
      </c>
      <c r="I49" s="459">
        <v>8.1831899999999997</v>
      </c>
      <c r="J49" s="460">
        <v>-3.8168099999999998</v>
      </c>
      <c r="K49" s="463">
        <v>0.68193250000000005</v>
      </c>
    </row>
    <row r="50" spans="1:11" ht="14.4" customHeight="1" thickBot="1" x14ac:dyDescent="0.35">
      <c r="A50" s="481" t="s">
        <v>319</v>
      </c>
      <c r="B50" s="459">
        <v>0</v>
      </c>
      <c r="C50" s="459">
        <v>28.313980000000001</v>
      </c>
      <c r="D50" s="460">
        <v>28.313980000000001</v>
      </c>
      <c r="E50" s="469" t="s">
        <v>272</v>
      </c>
      <c r="F50" s="459">
        <v>37</v>
      </c>
      <c r="G50" s="460">
        <v>37</v>
      </c>
      <c r="H50" s="462">
        <v>3.3652099999990002</v>
      </c>
      <c r="I50" s="459">
        <v>40.155500000000004</v>
      </c>
      <c r="J50" s="460">
        <v>3.1554999999989999</v>
      </c>
      <c r="K50" s="463">
        <v>1.0852837837830001</v>
      </c>
    </row>
    <row r="51" spans="1:11" ht="14.4" customHeight="1" thickBot="1" x14ac:dyDescent="0.35">
      <c r="A51" s="481" t="s">
        <v>320</v>
      </c>
      <c r="B51" s="459">
        <v>0.27639006859800003</v>
      </c>
      <c r="C51" s="459">
        <v>0.73085</v>
      </c>
      <c r="D51" s="460">
        <v>0.45445993140099999</v>
      </c>
      <c r="E51" s="461">
        <v>2.6442701205049999</v>
      </c>
      <c r="F51" s="459">
        <v>0</v>
      </c>
      <c r="G51" s="460">
        <v>0</v>
      </c>
      <c r="H51" s="462">
        <v>0</v>
      </c>
      <c r="I51" s="459">
        <v>1.8416999999999999</v>
      </c>
      <c r="J51" s="460">
        <v>1.8416999999999999</v>
      </c>
      <c r="K51" s="470" t="s">
        <v>272</v>
      </c>
    </row>
    <row r="52" spans="1:11" ht="14.4" customHeight="1" thickBot="1" x14ac:dyDescent="0.35">
      <c r="A52" s="481" t="s">
        <v>321</v>
      </c>
      <c r="B52" s="459">
        <v>117.0000105627</v>
      </c>
      <c r="C52" s="459">
        <v>115.82528000000001</v>
      </c>
      <c r="D52" s="460">
        <v>-1.1747305626989999</v>
      </c>
      <c r="E52" s="461">
        <v>0.989959568746</v>
      </c>
      <c r="F52" s="459">
        <v>110</v>
      </c>
      <c r="G52" s="460">
        <v>110</v>
      </c>
      <c r="H52" s="462">
        <v>6.8334799999989997</v>
      </c>
      <c r="I52" s="459">
        <v>112.3939</v>
      </c>
      <c r="J52" s="460">
        <v>2.3938999999999999</v>
      </c>
      <c r="K52" s="463">
        <v>1.021762727272</v>
      </c>
    </row>
    <row r="53" spans="1:11" ht="14.4" customHeight="1" thickBot="1" x14ac:dyDescent="0.35">
      <c r="A53" s="481" t="s">
        <v>322</v>
      </c>
      <c r="B53" s="459">
        <v>14.478605239967999</v>
      </c>
      <c r="C53" s="459">
        <v>13.46421</v>
      </c>
      <c r="D53" s="460">
        <v>-1.0143952399680001</v>
      </c>
      <c r="E53" s="461">
        <v>0.92993833154799999</v>
      </c>
      <c r="F53" s="459">
        <v>14</v>
      </c>
      <c r="G53" s="460">
        <v>14</v>
      </c>
      <c r="H53" s="462">
        <v>1.6395</v>
      </c>
      <c r="I53" s="459">
        <v>11.601990000000001</v>
      </c>
      <c r="J53" s="460">
        <v>-2.3980100000000002</v>
      </c>
      <c r="K53" s="463">
        <v>0.82871357142799995</v>
      </c>
    </row>
    <row r="54" spans="1:11" ht="14.4" customHeight="1" thickBot="1" x14ac:dyDescent="0.35">
      <c r="A54" s="480" t="s">
        <v>323</v>
      </c>
      <c r="B54" s="464">
        <v>0</v>
      </c>
      <c r="C54" s="464">
        <v>0</v>
      </c>
      <c r="D54" s="465">
        <v>0</v>
      </c>
      <c r="E54" s="471">
        <v>1</v>
      </c>
      <c r="F54" s="464">
        <v>0</v>
      </c>
      <c r="G54" s="465">
        <v>0</v>
      </c>
      <c r="H54" s="467">
        <v>0</v>
      </c>
      <c r="I54" s="464">
        <v>1.899</v>
      </c>
      <c r="J54" s="465">
        <v>1.899</v>
      </c>
      <c r="K54" s="468" t="s">
        <v>303</v>
      </c>
    </row>
    <row r="55" spans="1:11" ht="14.4" customHeight="1" thickBot="1" x14ac:dyDescent="0.35">
      <c r="A55" s="481" t="s">
        <v>324</v>
      </c>
      <c r="B55" s="459">
        <v>0</v>
      </c>
      <c r="C55" s="459">
        <v>0</v>
      </c>
      <c r="D55" s="460">
        <v>0</v>
      </c>
      <c r="E55" s="461">
        <v>1</v>
      </c>
      <c r="F55" s="459">
        <v>0</v>
      </c>
      <c r="G55" s="460">
        <v>0</v>
      </c>
      <c r="H55" s="462">
        <v>0</v>
      </c>
      <c r="I55" s="459">
        <v>1.899</v>
      </c>
      <c r="J55" s="460">
        <v>1.899</v>
      </c>
      <c r="K55" s="470" t="s">
        <v>303</v>
      </c>
    </row>
    <row r="56" spans="1:11" ht="14.4" customHeight="1" thickBot="1" x14ac:dyDescent="0.35">
      <c r="A56" s="480" t="s">
        <v>325</v>
      </c>
      <c r="B56" s="464">
        <v>0</v>
      </c>
      <c r="C56" s="464">
        <v>31.533999999999999</v>
      </c>
      <c r="D56" s="465">
        <v>31.533999999999999</v>
      </c>
      <c r="E56" s="466" t="s">
        <v>272</v>
      </c>
      <c r="F56" s="464">
        <v>0</v>
      </c>
      <c r="G56" s="465">
        <v>0</v>
      </c>
      <c r="H56" s="467">
        <v>0</v>
      </c>
      <c r="I56" s="464">
        <v>16.977</v>
      </c>
      <c r="J56" s="465">
        <v>16.977</v>
      </c>
      <c r="K56" s="468" t="s">
        <v>272</v>
      </c>
    </row>
    <row r="57" spans="1:11" ht="14.4" customHeight="1" thickBot="1" x14ac:dyDescent="0.35">
      <c r="A57" s="481" t="s">
        <v>326</v>
      </c>
      <c r="B57" s="459">
        <v>0</v>
      </c>
      <c r="C57" s="459">
        <v>31.533999999999999</v>
      </c>
      <c r="D57" s="460">
        <v>31.533999999999999</v>
      </c>
      <c r="E57" s="469" t="s">
        <v>272</v>
      </c>
      <c r="F57" s="459">
        <v>0</v>
      </c>
      <c r="G57" s="460">
        <v>0</v>
      </c>
      <c r="H57" s="462">
        <v>0</v>
      </c>
      <c r="I57" s="459">
        <v>16.977</v>
      </c>
      <c r="J57" s="460">
        <v>16.977</v>
      </c>
      <c r="K57" s="470" t="s">
        <v>272</v>
      </c>
    </row>
    <row r="58" spans="1:11" ht="14.4" customHeight="1" thickBot="1" x14ac:dyDescent="0.35">
      <c r="A58" s="479" t="s">
        <v>42</v>
      </c>
      <c r="B58" s="459">
        <v>1349.6681134847699</v>
      </c>
      <c r="C58" s="459">
        <v>1334.289</v>
      </c>
      <c r="D58" s="460">
        <v>-15.379113484767</v>
      </c>
      <c r="E58" s="461">
        <v>0.98860526278100003</v>
      </c>
      <c r="F58" s="459">
        <v>1376.15388031878</v>
      </c>
      <c r="G58" s="460">
        <v>1376.15388031878</v>
      </c>
      <c r="H58" s="462">
        <v>127.584</v>
      </c>
      <c r="I58" s="459">
        <v>1348.0340000000001</v>
      </c>
      <c r="J58" s="460">
        <v>-28.119880318776001</v>
      </c>
      <c r="K58" s="463">
        <v>0.97956632559699996</v>
      </c>
    </row>
    <row r="59" spans="1:11" ht="14.4" customHeight="1" thickBot="1" x14ac:dyDescent="0.35">
      <c r="A59" s="480" t="s">
        <v>327</v>
      </c>
      <c r="B59" s="464">
        <v>1349.6681134847699</v>
      </c>
      <c r="C59" s="464">
        <v>1334.289</v>
      </c>
      <c r="D59" s="465">
        <v>-15.379113484767</v>
      </c>
      <c r="E59" s="471">
        <v>0.98860526278100003</v>
      </c>
      <c r="F59" s="464">
        <v>1376.15388031878</v>
      </c>
      <c r="G59" s="465">
        <v>1376.15388031878</v>
      </c>
      <c r="H59" s="467">
        <v>127.584</v>
      </c>
      <c r="I59" s="464">
        <v>1348.0340000000001</v>
      </c>
      <c r="J59" s="465">
        <v>-28.119880318776001</v>
      </c>
      <c r="K59" s="472">
        <v>0.97956632559699996</v>
      </c>
    </row>
    <row r="60" spans="1:11" ht="14.4" customHeight="1" thickBot="1" x14ac:dyDescent="0.35">
      <c r="A60" s="481" t="s">
        <v>328</v>
      </c>
      <c r="B60" s="459">
        <v>652.311387774742</v>
      </c>
      <c r="C60" s="459">
        <v>592.72</v>
      </c>
      <c r="D60" s="460">
        <v>-59.591387774742003</v>
      </c>
      <c r="E60" s="461">
        <v>0.90864579571699999</v>
      </c>
      <c r="F60" s="459">
        <v>611.99999999999704</v>
      </c>
      <c r="G60" s="460">
        <v>611.99999999999704</v>
      </c>
      <c r="H60" s="462">
        <v>54.479999999999002</v>
      </c>
      <c r="I60" s="459">
        <v>624.524</v>
      </c>
      <c r="J60" s="460">
        <v>12.524000000001999</v>
      </c>
      <c r="K60" s="463">
        <v>1.0204640522870001</v>
      </c>
    </row>
    <row r="61" spans="1:11" ht="14.4" customHeight="1" thickBot="1" x14ac:dyDescent="0.35">
      <c r="A61" s="481" t="s">
        <v>329</v>
      </c>
      <c r="B61" s="459">
        <v>305.30120522428899</v>
      </c>
      <c r="C61" s="459">
        <v>337.12299999999999</v>
      </c>
      <c r="D61" s="460">
        <v>31.82179477571</v>
      </c>
      <c r="E61" s="461">
        <v>1.104230819371</v>
      </c>
      <c r="F61" s="459">
        <v>364.15388031878098</v>
      </c>
      <c r="G61" s="460">
        <v>364.15388031878098</v>
      </c>
      <c r="H61" s="462">
        <v>22.695</v>
      </c>
      <c r="I61" s="459">
        <v>333.43799999999999</v>
      </c>
      <c r="J61" s="460">
        <v>-30.715880318781</v>
      </c>
      <c r="K61" s="463">
        <v>0.91565137163400001</v>
      </c>
    </row>
    <row r="62" spans="1:11" ht="14.4" customHeight="1" thickBot="1" x14ac:dyDescent="0.35">
      <c r="A62" s="481" t="s">
        <v>330</v>
      </c>
      <c r="B62" s="459">
        <v>387.10100112084598</v>
      </c>
      <c r="C62" s="459">
        <v>402.26499999999999</v>
      </c>
      <c r="D62" s="460">
        <v>15.163998879154001</v>
      </c>
      <c r="E62" s="461">
        <v>1.039173236016</v>
      </c>
      <c r="F62" s="459">
        <v>396.99999999999801</v>
      </c>
      <c r="G62" s="460">
        <v>396.99999999999801</v>
      </c>
      <c r="H62" s="462">
        <v>50.108999999999</v>
      </c>
      <c r="I62" s="459">
        <v>389.363</v>
      </c>
      <c r="J62" s="460">
        <v>-7.6369999999980003</v>
      </c>
      <c r="K62" s="463">
        <v>0.98076322418100004</v>
      </c>
    </row>
    <row r="63" spans="1:11" ht="14.4" customHeight="1" thickBot="1" x14ac:dyDescent="0.35">
      <c r="A63" s="481" t="s">
        <v>331</v>
      </c>
      <c r="B63" s="459">
        <v>4.9545193648890002</v>
      </c>
      <c r="C63" s="459">
        <v>2.181</v>
      </c>
      <c r="D63" s="460">
        <v>-2.7735193648890002</v>
      </c>
      <c r="E63" s="461">
        <v>0.44020415288999998</v>
      </c>
      <c r="F63" s="459">
        <v>2.9999999999989999</v>
      </c>
      <c r="G63" s="460">
        <v>2.9999999999989999</v>
      </c>
      <c r="H63" s="462">
        <v>0.29999999999900001</v>
      </c>
      <c r="I63" s="459">
        <v>0.70899999999999996</v>
      </c>
      <c r="J63" s="460">
        <v>-2.2909999999989998</v>
      </c>
      <c r="K63" s="463">
        <v>0.236333333333</v>
      </c>
    </row>
    <row r="64" spans="1:11" ht="14.4" customHeight="1" thickBot="1" x14ac:dyDescent="0.35">
      <c r="A64" s="479" t="s">
        <v>43</v>
      </c>
      <c r="B64" s="459">
        <v>0</v>
      </c>
      <c r="C64" s="459">
        <v>0.21486</v>
      </c>
      <c r="D64" s="460">
        <v>0.21486</v>
      </c>
      <c r="E64" s="469" t="s">
        <v>272</v>
      </c>
      <c r="F64" s="459">
        <v>0.16846583445499999</v>
      </c>
      <c r="G64" s="460">
        <v>0.16846583445499999</v>
      </c>
      <c r="H64" s="462">
        <v>0</v>
      </c>
      <c r="I64" s="459">
        <v>0</v>
      </c>
      <c r="J64" s="460">
        <v>-0.16846583445499999</v>
      </c>
      <c r="K64" s="463">
        <v>0</v>
      </c>
    </row>
    <row r="65" spans="1:11" ht="14.4" customHeight="1" thickBot="1" x14ac:dyDescent="0.35">
      <c r="A65" s="480" t="s">
        <v>332</v>
      </c>
      <c r="B65" s="464">
        <v>0</v>
      </c>
      <c r="C65" s="464">
        <v>0.21486</v>
      </c>
      <c r="D65" s="465">
        <v>0.21486</v>
      </c>
      <c r="E65" s="466" t="s">
        <v>272</v>
      </c>
      <c r="F65" s="464">
        <v>0.16846583445499999</v>
      </c>
      <c r="G65" s="465">
        <v>0.16846583445499999</v>
      </c>
      <c r="H65" s="467">
        <v>0</v>
      </c>
      <c r="I65" s="464">
        <v>0</v>
      </c>
      <c r="J65" s="465">
        <v>-0.16846583445499999</v>
      </c>
      <c r="K65" s="472">
        <v>0</v>
      </c>
    </row>
    <row r="66" spans="1:11" ht="14.4" customHeight="1" thickBot="1" x14ac:dyDescent="0.35">
      <c r="A66" s="481" t="s">
        <v>333</v>
      </c>
      <c r="B66" s="459">
        <v>0</v>
      </c>
      <c r="C66" s="459">
        <v>0.21486</v>
      </c>
      <c r="D66" s="460">
        <v>0.21486</v>
      </c>
      <c r="E66" s="469" t="s">
        <v>272</v>
      </c>
      <c r="F66" s="459">
        <v>0.16846583445499999</v>
      </c>
      <c r="G66" s="460">
        <v>0.16846583445499999</v>
      </c>
      <c r="H66" s="462">
        <v>0</v>
      </c>
      <c r="I66" s="459">
        <v>0</v>
      </c>
      <c r="J66" s="460">
        <v>-0.16846583445499999</v>
      </c>
      <c r="K66" s="463">
        <v>0</v>
      </c>
    </row>
    <row r="67" spans="1:11" ht="14.4" customHeight="1" thickBot="1" x14ac:dyDescent="0.35">
      <c r="A67" s="482" t="s">
        <v>334</v>
      </c>
      <c r="B67" s="464">
        <v>-104660.00944865101</v>
      </c>
      <c r="C67" s="464">
        <v>-108003.14169</v>
      </c>
      <c r="D67" s="465">
        <v>-3343.1322413491398</v>
      </c>
      <c r="E67" s="471">
        <v>1.0319427855859999</v>
      </c>
      <c r="F67" s="464">
        <v>-113950</v>
      </c>
      <c r="G67" s="465">
        <v>-113950</v>
      </c>
      <c r="H67" s="467">
        <v>-9285.4209999999803</v>
      </c>
      <c r="I67" s="464">
        <v>-107794.0515</v>
      </c>
      <c r="J67" s="465">
        <v>6155.9485000000004</v>
      </c>
      <c r="K67" s="472">
        <v>0.945976757349</v>
      </c>
    </row>
    <row r="68" spans="1:11" ht="14.4" customHeight="1" thickBot="1" x14ac:dyDescent="0.35">
      <c r="A68" s="480" t="s">
        <v>335</v>
      </c>
      <c r="B68" s="464">
        <v>-104660.00944865101</v>
      </c>
      <c r="C68" s="464">
        <v>-108003.14169</v>
      </c>
      <c r="D68" s="465">
        <v>-3343.1322413491398</v>
      </c>
      <c r="E68" s="471">
        <v>1.0319427855859999</v>
      </c>
      <c r="F68" s="464">
        <v>-113950</v>
      </c>
      <c r="G68" s="465">
        <v>-113950</v>
      </c>
      <c r="H68" s="467">
        <v>-9285.4209999999803</v>
      </c>
      <c r="I68" s="464">
        <v>-107794.0515</v>
      </c>
      <c r="J68" s="465">
        <v>6155.9485000000004</v>
      </c>
      <c r="K68" s="472">
        <v>0.945976757349</v>
      </c>
    </row>
    <row r="69" spans="1:11" ht="14.4" customHeight="1" thickBot="1" x14ac:dyDescent="0.35">
      <c r="A69" s="481" t="s">
        <v>336</v>
      </c>
      <c r="B69" s="459">
        <v>-70783.006390252805</v>
      </c>
      <c r="C69" s="459">
        <v>-73581.510299999994</v>
      </c>
      <c r="D69" s="460">
        <v>-2798.50390974723</v>
      </c>
      <c r="E69" s="461">
        <v>1.03953638101</v>
      </c>
      <c r="F69" s="459">
        <v>-75950</v>
      </c>
      <c r="G69" s="460">
        <v>-75950</v>
      </c>
      <c r="H69" s="462">
        <v>-5588.4659999999903</v>
      </c>
      <c r="I69" s="459">
        <v>-65260.193500000001</v>
      </c>
      <c r="J69" s="460">
        <v>10689.806500000001</v>
      </c>
      <c r="K69" s="463">
        <v>0.859252053982</v>
      </c>
    </row>
    <row r="70" spans="1:11" ht="14.4" customHeight="1" thickBot="1" x14ac:dyDescent="0.35">
      <c r="A70" s="481" t="s">
        <v>337</v>
      </c>
      <c r="B70" s="459">
        <v>-33877.003058398099</v>
      </c>
      <c r="C70" s="459">
        <v>-34421.631390000002</v>
      </c>
      <c r="D70" s="460">
        <v>-544.62833160191803</v>
      </c>
      <c r="E70" s="461">
        <v>1.0160766384990001</v>
      </c>
      <c r="F70" s="459">
        <v>-38000</v>
      </c>
      <c r="G70" s="460">
        <v>-38000</v>
      </c>
      <c r="H70" s="462">
        <v>-3696.9549999999899</v>
      </c>
      <c r="I70" s="459">
        <v>-42533.858</v>
      </c>
      <c r="J70" s="460">
        <v>-4533.8580000000102</v>
      </c>
      <c r="K70" s="463">
        <v>1.1193120526310001</v>
      </c>
    </row>
    <row r="71" spans="1:11" ht="14.4" customHeight="1" thickBot="1" x14ac:dyDescent="0.35">
      <c r="A71" s="483" t="s">
        <v>338</v>
      </c>
      <c r="B71" s="464">
        <v>2438.9096550884301</v>
      </c>
      <c r="C71" s="464">
        <v>3294.4960500000002</v>
      </c>
      <c r="D71" s="465">
        <v>855.58639491157305</v>
      </c>
      <c r="E71" s="471">
        <v>1.350806924367</v>
      </c>
      <c r="F71" s="464">
        <v>3843.2827077381899</v>
      </c>
      <c r="G71" s="465">
        <v>3843.2827077381899</v>
      </c>
      <c r="H71" s="467">
        <v>420.88193999999902</v>
      </c>
      <c r="I71" s="464">
        <v>3014.5176299999998</v>
      </c>
      <c r="J71" s="465">
        <v>-828.76507773819003</v>
      </c>
      <c r="K71" s="472">
        <v>0.78436010547099999</v>
      </c>
    </row>
    <row r="72" spans="1:11" ht="14.4" customHeight="1" thickBot="1" x14ac:dyDescent="0.35">
      <c r="A72" s="479" t="s">
        <v>45</v>
      </c>
      <c r="B72" s="459">
        <v>664.76870151463402</v>
      </c>
      <c r="C72" s="459">
        <v>1211.7137499999999</v>
      </c>
      <c r="D72" s="460">
        <v>546.94504848536701</v>
      </c>
      <c r="E72" s="461">
        <v>1.822759927233</v>
      </c>
      <c r="F72" s="459">
        <v>1673.13223721803</v>
      </c>
      <c r="G72" s="460">
        <v>1673.13223721803</v>
      </c>
      <c r="H72" s="462">
        <v>226.92671000000001</v>
      </c>
      <c r="I72" s="459">
        <v>720.04849999999999</v>
      </c>
      <c r="J72" s="460">
        <v>-953.08373721803503</v>
      </c>
      <c r="K72" s="463">
        <v>0.43035958783299999</v>
      </c>
    </row>
    <row r="73" spans="1:11" ht="14.4" customHeight="1" thickBot="1" x14ac:dyDescent="0.35">
      <c r="A73" s="484" t="s">
        <v>339</v>
      </c>
      <c r="B73" s="459">
        <v>664.76870151463402</v>
      </c>
      <c r="C73" s="459">
        <v>1211.7137499999999</v>
      </c>
      <c r="D73" s="460">
        <v>546.94504848536701</v>
      </c>
      <c r="E73" s="461">
        <v>1.822759927233</v>
      </c>
      <c r="F73" s="459">
        <v>1673.13223721803</v>
      </c>
      <c r="G73" s="460">
        <v>1673.13223721803</v>
      </c>
      <c r="H73" s="462">
        <v>226.92671000000001</v>
      </c>
      <c r="I73" s="459">
        <v>720.04849999999999</v>
      </c>
      <c r="J73" s="460">
        <v>-953.08373721803503</v>
      </c>
      <c r="K73" s="463">
        <v>0.43035958783299999</v>
      </c>
    </row>
    <row r="74" spans="1:11" ht="14.4" customHeight="1" thickBot="1" x14ac:dyDescent="0.35">
      <c r="A74" s="481" t="s">
        <v>340</v>
      </c>
      <c r="B74" s="459">
        <v>126.88332569281</v>
      </c>
      <c r="C74" s="459">
        <v>397.88234999999997</v>
      </c>
      <c r="D74" s="460">
        <v>270.99902430718998</v>
      </c>
      <c r="E74" s="461">
        <v>3.1358127462960002</v>
      </c>
      <c r="F74" s="459">
        <v>398.97605906984899</v>
      </c>
      <c r="G74" s="460">
        <v>398.97605906984899</v>
      </c>
      <c r="H74" s="462">
        <v>24.0185</v>
      </c>
      <c r="I74" s="459">
        <v>170.62440000000001</v>
      </c>
      <c r="J74" s="460">
        <v>-228.35165906985</v>
      </c>
      <c r="K74" s="463">
        <v>0.42765573552899999</v>
      </c>
    </row>
    <row r="75" spans="1:11" ht="14.4" customHeight="1" thickBot="1" x14ac:dyDescent="0.35">
      <c r="A75" s="481" t="s">
        <v>341</v>
      </c>
      <c r="B75" s="459">
        <v>267.35136407575601</v>
      </c>
      <c r="C75" s="459">
        <v>210.80807999999999</v>
      </c>
      <c r="D75" s="460">
        <v>-56.543284075755999</v>
      </c>
      <c r="E75" s="461">
        <v>0.78850572066000002</v>
      </c>
      <c r="F75" s="459">
        <v>165.108939096151</v>
      </c>
      <c r="G75" s="460">
        <v>165.108939096151</v>
      </c>
      <c r="H75" s="462">
        <v>189.21100000000001</v>
      </c>
      <c r="I75" s="459">
        <v>331.75626</v>
      </c>
      <c r="J75" s="460">
        <v>166.647320903848</v>
      </c>
      <c r="K75" s="463">
        <v>2.0093173744319999</v>
      </c>
    </row>
    <row r="76" spans="1:11" ht="14.4" customHeight="1" thickBot="1" x14ac:dyDescent="0.35">
      <c r="A76" s="481" t="s">
        <v>342</v>
      </c>
      <c r="B76" s="459">
        <v>159.58254373897799</v>
      </c>
      <c r="C76" s="459">
        <v>425.22560000000101</v>
      </c>
      <c r="D76" s="460">
        <v>265.64305626102299</v>
      </c>
      <c r="E76" s="461">
        <v>2.664612244153</v>
      </c>
      <c r="F76" s="459">
        <v>930.047239052034</v>
      </c>
      <c r="G76" s="460">
        <v>930.047239052034</v>
      </c>
      <c r="H76" s="462">
        <v>4.9975199999989997</v>
      </c>
      <c r="I76" s="459">
        <v>112.01627000000001</v>
      </c>
      <c r="J76" s="460">
        <v>-818.03096905203404</v>
      </c>
      <c r="K76" s="463">
        <v>0.12044148436300001</v>
      </c>
    </row>
    <row r="77" spans="1:11" ht="14.4" customHeight="1" thickBot="1" x14ac:dyDescent="0.35">
      <c r="A77" s="481" t="s">
        <v>343</v>
      </c>
      <c r="B77" s="459">
        <v>110.95146800709</v>
      </c>
      <c r="C77" s="459">
        <v>174.28640999999999</v>
      </c>
      <c r="D77" s="460">
        <v>63.334941992909997</v>
      </c>
      <c r="E77" s="461">
        <v>1.5708346462689999</v>
      </c>
      <c r="F77" s="459">
        <v>173.99999999999901</v>
      </c>
      <c r="G77" s="460">
        <v>173.99999999999901</v>
      </c>
      <c r="H77" s="462">
        <v>8.6996899999990003</v>
      </c>
      <c r="I77" s="459">
        <v>105.04052</v>
      </c>
      <c r="J77" s="460">
        <v>-68.959479999999004</v>
      </c>
      <c r="K77" s="463">
        <v>0.60368114942499995</v>
      </c>
    </row>
    <row r="78" spans="1:11" ht="14.4" customHeight="1" thickBot="1" x14ac:dyDescent="0.35">
      <c r="A78" s="481" t="s">
        <v>344</v>
      </c>
      <c r="B78" s="459">
        <v>0</v>
      </c>
      <c r="C78" s="459">
        <v>3.5113099999999999</v>
      </c>
      <c r="D78" s="460">
        <v>3.5113099999999999</v>
      </c>
      <c r="E78" s="469" t="s">
        <v>303</v>
      </c>
      <c r="F78" s="459">
        <v>5</v>
      </c>
      <c r="G78" s="460">
        <v>5</v>
      </c>
      <c r="H78" s="462">
        <v>0</v>
      </c>
      <c r="I78" s="459">
        <v>0.61104999999999998</v>
      </c>
      <c r="J78" s="460">
        <v>-4.3889500000000004</v>
      </c>
      <c r="K78" s="463">
        <v>0.12221</v>
      </c>
    </row>
    <row r="79" spans="1:11" ht="14.4" customHeight="1" thickBot="1" x14ac:dyDescent="0.35">
      <c r="A79" s="482" t="s">
        <v>46</v>
      </c>
      <c r="B79" s="464">
        <v>0</v>
      </c>
      <c r="C79" s="464">
        <v>721.995</v>
      </c>
      <c r="D79" s="465">
        <v>721.995</v>
      </c>
      <c r="E79" s="466" t="s">
        <v>272</v>
      </c>
      <c r="F79" s="464">
        <v>645</v>
      </c>
      <c r="G79" s="465">
        <v>645</v>
      </c>
      <c r="H79" s="467">
        <v>65.022999999999001</v>
      </c>
      <c r="I79" s="464">
        <v>721.99400000000003</v>
      </c>
      <c r="J79" s="465">
        <v>76.994</v>
      </c>
      <c r="K79" s="472">
        <v>1.119370542635</v>
      </c>
    </row>
    <row r="80" spans="1:11" ht="14.4" customHeight="1" thickBot="1" x14ac:dyDescent="0.35">
      <c r="A80" s="480" t="s">
        <v>345</v>
      </c>
      <c r="B80" s="464">
        <v>0</v>
      </c>
      <c r="C80" s="464">
        <v>56.143999999999998</v>
      </c>
      <c r="D80" s="465">
        <v>56.143999999999998</v>
      </c>
      <c r="E80" s="466" t="s">
        <v>272</v>
      </c>
      <c r="F80" s="464">
        <v>0</v>
      </c>
      <c r="G80" s="465">
        <v>0</v>
      </c>
      <c r="H80" s="467">
        <v>2.1179999999999999</v>
      </c>
      <c r="I80" s="464">
        <v>40.005000000000003</v>
      </c>
      <c r="J80" s="465">
        <v>40.005000000000003</v>
      </c>
      <c r="K80" s="468" t="s">
        <v>272</v>
      </c>
    </row>
    <row r="81" spans="1:11" ht="14.4" customHeight="1" thickBot="1" x14ac:dyDescent="0.35">
      <c r="A81" s="481" t="s">
        <v>346</v>
      </c>
      <c r="B81" s="459">
        <v>0</v>
      </c>
      <c r="C81" s="459">
        <v>38.783999999999999</v>
      </c>
      <c r="D81" s="460">
        <v>38.783999999999999</v>
      </c>
      <c r="E81" s="469" t="s">
        <v>272</v>
      </c>
      <c r="F81" s="459">
        <v>0</v>
      </c>
      <c r="G81" s="460">
        <v>0</v>
      </c>
      <c r="H81" s="462">
        <v>0.27800000000000002</v>
      </c>
      <c r="I81" s="459">
        <v>34.564999999999998</v>
      </c>
      <c r="J81" s="460">
        <v>34.564999999999998</v>
      </c>
      <c r="K81" s="470" t="s">
        <v>272</v>
      </c>
    </row>
    <row r="82" spans="1:11" ht="14.4" customHeight="1" thickBot="1" x14ac:dyDescent="0.35">
      <c r="A82" s="481" t="s">
        <v>347</v>
      </c>
      <c r="B82" s="459">
        <v>0</v>
      </c>
      <c r="C82" s="459">
        <v>17.36</v>
      </c>
      <c r="D82" s="460">
        <v>17.36</v>
      </c>
      <c r="E82" s="469" t="s">
        <v>272</v>
      </c>
      <c r="F82" s="459">
        <v>0</v>
      </c>
      <c r="G82" s="460">
        <v>0</v>
      </c>
      <c r="H82" s="462">
        <v>1.84</v>
      </c>
      <c r="I82" s="459">
        <v>5.44</v>
      </c>
      <c r="J82" s="460">
        <v>5.44</v>
      </c>
      <c r="K82" s="470" t="s">
        <v>272</v>
      </c>
    </row>
    <row r="83" spans="1:11" ht="14.4" customHeight="1" thickBot="1" x14ac:dyDescent="0.35">
      <c r="A83" s="480" t="s">
        <v>348</v>
      </c>
      <c r="B83" s="464">
        <v>0</v>
      </c>
      <c r="C83" s="464">
        <v>665.82000000000096</v>
      </c>
      <c r="D83" s="465">
        <v>665.82000000000096</v>
      </c>
      <c r="E83" s="466" t="s">
        <v>272</v>
      </c>
      <c r="F83" s="464">
        <v>645</v>
      </c>
      <c r="G83" s="465">
        <v>645</v>
      </c>
      <c r="H83" s="467">
        <v>62.904999999998999</v>
      </c>
      <c r="I83" s="464">
        <v>681.98900000000003</v>
      </c>
      <c r="J83" s="465">
        <v>36.988999999999997</v>
      </c>
      <c r="K83" s="472">
        <v>1.0573472868210001</v>
      </c>
    </row>
    <row r="84" spans="1:11" ht="14.4" customHeight="1" thickBot="1" x14ac:dyDescent="0.35">
      <c r="A84" s="481" t="s">
        <v>349</v>
      </c>
      <c r="B84" s="459">
        <v>0</v>
      </c>
      <c r="C84" s="459">
        <v>665.82000000000096</v>
      </c>
      <c r="D84" s="460">
        <v>665.82000000000096</v>
      </c>
      <c r="E84" s="469" t="s">
        <v>272</v>
      </c>
      <c r="F84" s="459">
        <v>645</v>
      </c>
      <c r="G84" s="460">
        <v>645</v>
      </c>
      <c r="H84" s="462">
        <v>62.904999999998999</v>
      </c>
      <c r="I84" s="459">
        <v>681.98900000000003</v>
      </c>
      <c r="J84" s="460">
        <v>36.988999999999997</v>
      </c>
      <c r="K84" s="463">
        <v>1.0573472868210001</v>
      </c>
    </row>
    <row r="85" spans="1:11" ht="14.4" customHeight="1" thickBot="1" x14ac:dyDescent="0.35">
      <c r="A85" s="480" t="s">
        <v>350</v>
      </c>
      <c r="B85" s="464">
        <v>0</v>
      </c>
      <c r="C85" s="464">
        <v>3.0999999999000001E-2</v>
      </c>
      <c r="D85" s="465">
        <v>3.0999999999000001E-2</v>
      </c>
      <c r="E85" s="466" t="s">
        <v>272</v>
      </c>
      <c r="F85" s="464">
        <v>0</v>
      </c>
      <c r="G85" s="465">
        <v>0</v>
      </c>
      <c r="H85" s="467">
        <v>0</v>
      </c>
      <c r="I85" s="464">
        <v>0</v>
      </c>
      <c r="J85" s="465">
        <v>0</v>
      </c>
      <c r="K85" s="468" t="s">
        <v>272</v>
      </c>
    </row>
    <row r="86" spans="1:11" ht="14.4" customHeight="1" thickBot="1" x14ac:dyDescent="0.35">
      <c r="A86" s="481" t="s">
        <v>351</v>
      </c>
      <c r="B86" s="459">
        <v>0</v>
      </c>
      <c r="C86" s="459">
        <v>3.0999999999000001E-2</v>
      </c>
      <c r="D86" s="460">
        <v>3.0999999999000001E-2</v>
      </c>
      <c r="E86" s="469" t="s">
        <v>272</v>
      </c>
      <c r="F86" s="459">
        <v>0</v>
      </c>
      <c r="G86" s="460">
        <v>0</v>
      </c>
      <c r="H86" s="462">
        <v>0</v>
      </c>
      <c r="I86" s="459">
        <v>0</v>
      </c>
      <c r="J86" s="460">
        <v>0</v>
      </c>
      <c r="K86" s="470" t="s">
        <v>272</v>
      </c>
    </row>
    <row r="87" spans="1:11" ht="14.4" customHeight="1" thickBot="1" x14ac:dyDescent="0.35">
      <c r="A87" s="479" t="s">
        <v>47</v>
      </c>
      <c r="B87" s="459">
        <v>1774.1409535738001</v>
      </c>
      <c r="C87" s="459">
        <v>1360.7873</v>
      </c>
      <c r="D87" s="460">
        <v>-413.35365357379499</v>
      </c>
      <c r="E87" s="461">
        <v>0.767011943024</v>
      </c>
      <c r="F87" s="459">
        <v>1525.1504705201601</v>
      </c>
      <c r="G87" s="460">
        <v>1525.1504705201601</v>
      </c>
      <c r="H87" s="462">
        <v>128.93223</v>
      </c>
      <c r="I87" s="459">
        <v>1572.47513</v>
      </c>
      <c r="J87" s="460">
        <v>47.324659479844001</v>
      </c>
      <c r="K87" s="463">
        <v>1.0310295019369999</v>
      </c>
    </row>
    <row r="88" spans="1:11" ht="14.4" customHeight="1" thickBot="1" x14ac:dyDescent="0.35">
      <c r="A88" s="480" t="s">
        <v>352</v>
      </c>
      <c r="B88" s="464">
        <v>0.12627592528100001</v>
      </c>
      <c r="C88" s="464">
        <v>3.8054000000000001</v>
      </c>
      <c r="D88" s="465">
        <v>3.6791240747180001</v>
      </c>
      <c r="E88" s="471">
        <v>30.135593871356001</v>
      </c>
      <c r="F88" s="464">
        <v>7.7632962918909998</v>
      </c>
      <c r="G88" s="465">
        <v>7.7632962918909998</v>
      </c>
      <c r="H88" s="467">
        <v>0</v>
      </c>
      <c r="I88" s="464">
        <v>8.7725000000000009</v>
      </c>
      <c r="J88" s="465">
        <v>1.0092037081080001</v>
      </c>
      <c r="K88" s="472">
        <v>1.129996804213</v>
      </c>
    </row>
    <row r="89" spans="1:11" ht="14.4" customHeight="1" thickBot="1" x14ac:dyDescent="0.35">
      <c r="A89" s="481" t="s">
        <v>353</v>
      </c>
      <c r="B89" s="459">
        <v>0.12627592528100001</v>
      </c>
      <c r="C89" s="459">
        <v>3.8054000000000001</v>
      </c>
      <c r="D89" s="460">
        <v>3.6791240747180001</v>
      </c>
      <c r="E89" s="461">
        <v>30.135593871356001</v>
      </c>
      <c r="F89" s="459">
        <v>7.7632962918909998</v>
      </c>
      <c r="G89" s="460">
        <v>7.7632962918909998</v>
      </c>
      <c r="H89" s="462">
        <v>0</v>
      </c>
      <c r="I89" s="459">
        <v>8.7725000000000009</v>
      </c>
      <c r="J89" s="460">
        <v>1.0092037081080001</v>
      </c>
      <c r="K89" s="463">
        <v>1.129996804213</v>
      </c>
    </row>
    <row r="90" spans="1:11" ht="14.4" customHeight="1" thickBot="1" x14ac:dyDescent="0.35">
      <c r="A90" s="480" t="s">
        <v>354</v>
      </c>
      <c r="B90" s="464">
        <v>155.221693348277</v>
      </c>
      <c r="C90" s="464">
        <v>134.08884</v>
      </c>
      <c r="D90" s="465">
        <v>-21.132853348276001</v>
      </c>
      <c r="E90" s="471">
        <v>0.86385373788599995</v>
      </c>
      <c r="F90" s="464">
        <v>143.80172631047</v>
      </c>
      <c r="G90" s="465">
        <v>143.80172631047</v>
      </c>
      <c r="H90" s="467">
        <v>12.27472</v>
      </c>
      <c r="I90" s="464">
        <v>146.01526000000001</v>
      </c>
      <c r="J90" s="465">
        <v>2.2135336895300002</v>
      </c>
      <c r="K90" s="472">
        <v>1.015392956303</v>
      </c>
    </row>
    <row r="91" spans="1:11" ht="14.4" customHeight="1" thickBot="1" x14ac:dyDescent="0.35">
      <c r="A91" s="481" t="s">
        <v>355</v>
      </c>
      <c r="B91" s="459">
        <v>29.348730026038002</v>
      </c>
      <c r="C91" s="459">
        <v>41.034399999999998</v>
      </c>
      <c r="D91" s="460">
        <v>11.685669973961</v>
      </c>
      <c r="E91" s="461">
        <v>1.398166120428</v>
      </c>
      <c r="F91" s="459">
        <v>36.576415907147002</v>
      </c>
      <c r="G91" s="460">
        <v>36.576415907147002</v>
      </c>
      <c r="H91" s="462">
        <v>3.9378999999989999</v>
      </c>
      <c r="I91" s="459">
        <v>42.655299999999997</v>
      </c>
      <c r="J91" s="460">
        <v>6.0788840928520003</v>
      </c>
      <c r="K91" s="463">
        <v>1.166196822244</v>
      </c>
    </row>
    <row r="92" spans="1:11" ht="14.4" customHeight="1" thickBot="1" x14ac:dyDescent="0.35">
      <c r="A92" s="481" t="s">
        <v>356</v>
      </c>
      <c r="B92" s="459">
        <v>125.87296332223799</v>
      </c>
      <c r="C92" s="459">
        <v>93.05444</v>
      </c>
      <c r="D92" s="460">
        <v>-32.818523322238001</v>
      </c>
      <c r="E92" s="461">
        <v>0.739272656684</v>
      </c>
      <c r="F92" s="459">
        <v>107.225310403322</v>
      </c>
      <c r="G92" s="460">
        <v>107.225310403322</v>
      </c>
      <c r="H92" s="462">
        <v>8.3368199999989994</v>
      </c>
      <c r="I92" s="459">
        <v>103.35996</v>
      </c>
      <c r="J92" s="460">
        <v>-3.8653504033220001</v>
      </c>
      <c r="K92" s="463">
        <v>0.96395113813300004</v>
      </c>
    </row>
    <row r="93" spans="1:11" ht="14.4" customHeight="1" thickBot="1" x14ac:dyDescent="0.35">
      <c r="A93" s="480" t="s">
        <v>357</v>
      </c>
      <c r="B93" s="464">
        <v>15.999974535431001</v>
      </c>
      <c r="C93" s="464">
        <v>16.2</v>
      </c>
      <c r="D93" s="465">
        <v>0.20002546456799999</v>
      </c>
      <c r="E93" s="471">
        <v>1.012501611432</v>
      </c>
      <c r="F93" s="464">
        <v>16</v>
      </c>
      <c r="G93" s="465">
        <v>16</v>
      </c>
      <c r="H93" s="467">
        <v>0</v>
      </c>
      <c r="I93" s="464">
        <v>16.2</v>
      </c>
      <c r="J93" s="465">
        <v>0.19999999999900001</v>
      </c>
      <c r="K93" s="472">
        <v>1.0125</v>
      </c>
    </row>
    <row r="94" spans="1:11" ht="14.4" customHeight="1" thickBot="1" x14ac:dyDescent="0.35">
      <c r="A94" s="481" t="s">
        <v>358</v>
      </c>
      <c r="B94" s="459">
        <v>15.999974535431001</v>
      </c>
      <c r="C94" s="459">
        <v>16.2</v>
      </c>
      <c r="D94" s="460">
        <v>0.20002546456799999</v>
      </c>
      <c r="E94" s="461">
        <v>1.012501611432</v>
      </c>
      <c r="F94" s="459">
        <v>16</v>
      </c>
      <c r="G94" s="460">
        <v>16</v>
      </c>
      <c r="H94" s="462">
        <v>0</v>
      </c>
      <c r="I94" s="459">
        <v>16.2</v>
      </c>
      <c r="J94" s="460">
        <v>0.19999999999900001</v>
      </c>
      <c r="K94" s="463">
        <v>1.0125</v>
      </c>
    </row>
    <row r="95" spans="1:11" ht="14.4" customHeight="1" thickBot="1" x14ac:dyDescent="0.35">
      <c r="A95" s="480" t="s">
        <v>359</v>
      </c>
      <c r="B95" s="464">
        <v>8.230616293312</v>
      </c>
      <c r="C95" s="464">
        <v>5.5399999999989999</v>
      </c>
      <c r="D95" s="465">
        <v>-2.6906162933119999</v>
      </c>
      <c r="E95" s="471">
        <v>0.673096619083</v>
      </c>
      <c r="F95" s="464">
        <v>0</v>
      </c>
      <c r="G95" s="465">
        <v>0</v>
      </c>
      <c r="H95" s="467">
        <v>0</v>
      </c>
      <c r="I95" s="464">
        <v>0</v>
      </c>
      <c r="J95" s="465">
        <v>0</v>
      </c>
      <c r="K95" s="468" t="s">
        <v>272</v>
      </c>
    </row>
    <row r="96" spans="1:11" ht="14.4" customHeight="1" thickBot="1" x14ac:dyDescent="0.35">
      <c r="A96" s="481" t="s">
        <v>360</v>
      </c>
      <c r="B96" s="459">
        <v>8.230616293312</v>
      </c>
      <c r="C96" s="459">
        <v>5.5399999999989999</v>
      </c>
      <c r="D96" s="460">
        <v>-2.6906162933119999</v>
      </c>
      <c r="E96" s="461">
        <v>0.673096619083</v>
      </c>
      <c r="F96" s="459">
        <v>0</v>
      </c>
      <c r="G96" s="460">
        <v>0</v>
      </c>
      <c r="H96" s="462">
        <v>0</v>
      </c>
      <c r="I96" s="459">
        <v>0</v>
      </c>
      <c r="J96" s="460">
        <v>0</v>
      </c>
      <c r="K96" s="470" t="s">
        <v>272</v>
      </c>
    </row>
    <row r="97" spans="1:11" ht="14.4" customHeight="1" thickBot="1" x14ac:dyDescent="0.35">
      <c r="A97" s="480" t="s">
        <v>361</v>
      </c>
      <c r="B97" s="464">
        <v>314.381193172964</v>
      </c>
      <c r="C97" s="464">
        <v>249.65039999999999</v>
      </c>
      <c r="D97" s="465">
        <v>-64.730793172963004</v>
      </c>
      <c r="E97" s="471">
        <v>0.79410093676500004</v>
      </c>
      <c r="F97" s="464">
        <v>310.98107227013497</v>
      </c>
      <c r="G97" s="465">
        <v>310.98107227013497</v>
      </c>
      <c r="H97" s="467">
        <v>21.29278</v>
      </c>
      <c r="I97" s="464">
        <v>287.47782999999998</v>
      </c>
      <c r="J97" s="465">
        <v>-23.503242270135001</v>
      </c>
      <c r="K97" s="472">
        <v>0.92442227400300003</v>
      </c>
    </row>
    <row r="98" spans="1:11" ht="14.4" customHeight="1" thickBot="1" x14ac:dyDescent="0.35">
      <c r="A98" s="481" t="s">
        <v>362</v>
      </c>
      <c r="B98" s="459">
        <v>88.787666772289995</v>
      </c>
      <c r="C98" s="459">
        <v>20.111229999999999</v>
      </c>
      <c r="D98" s="460">
        <v>-68.676436772290003</v>
      </c>
      <c r="E98" s="461">
        <v>0.22650927466699999</v>
      </c>
      <c r="F98" s="459">
        <v>35</v>
      </c>
      <c r="G98" s="460">
        <v>35</v>
      </c>
      <c r="H98" s="462">
        <v>1.7209099999999999</v>
      </c>
      <c r="I98" s="459">
        <v>19.826550000000001</v>
      </c>
      <c r="J98" s="460">
        <v>-15.173450000000001</v>
      </c>
      <c r="K98" s="463">
        <v>0.56647285714200002</v>
      </c>
    </row>
    <row r="99" spans="1:11" ht="14.4" customHeight="1" thickBot="1" x14ac:dyDescent="0.35">
      <c r="A99" s="481" t="s">
        <v>363</v>
      </c>
      <c r="B99" s="459">
        <v>0</v>
      </c>
      <c r="C99" s="459">
        <v>8.1311999999999998</v>
      </c>
      <c r="D99" s="460">
        <v>8.1311999999999998</v>
      </c>
      <c r="E99" s="469" t="s">
        <v>303</v>
      </c>
      <c r="F99" s="459">
        <v>0</v>
      </c>
      <c r="G99" s="460">
        <v>0</v>
      </c>
      <c r="H99" s="462">
        <v>0</v>
      </c>
      <c r="I99" s="459">
        <v>17.16056</v>
      </c>
      <c r="J99" s="460">
        <v>17.16056</v>
      </c>
      <c r="K99" s="470" t="s">
        <v>272</v>
      </c>
    </row>
    <row r="100" spans="1:11" ht="14.4" customHeight="1" thickBot="1" x14ac:dyDescent="0.35">
      <c r="A100" s="481" t="s">
        <v>364</v>
      </c>
      <c r="B100" s="459">
        <v>1.7366757087089999</v>
      </c>
      <c r="C100" s="459">
        <v>0.61</v>
      </c>
      <c r="D100" s="460">
        <v>-1.126675708709</v>
      </c>
      <c r="E100" s="461">
        <v>0.351245771988</v>
      </c>
      <c r="F100" s="459">
        <v>0.68498295278300003</v>
      </c>
      <c r="G100" s="460">
        <v>0.68498295278300003</v>
      </c>
      <c r="H100" s="462">
        <v>0</v>
      </c>
      <c r="I100" s="459">
        <v>10.417999999999999</v>
      </c>
      <c r="J100" s="460">
        <v>9.7330170472160003</v>
      </c>
      <c r="K100" s="463">
        <v>15.2091376255</v>
      </c>
    </row>
    <row r="101" spans="1:11" ht="14.4" customHeight="1" thickBot="1" x14ac:dyDescent="0.35">
      <c r="A101" s="481" t="s">
        <v>365</v>
      </c>
      <c r="B101" s="459">
        <v>223.85685069196401</v>
      </c>
      <c r="C101" s="459">
        <v>220.79796999999999</v>
      </c>
      <c r="D101" s="460">
        <v>-3.0588806919630001</v>
      </c>
      <c r="E101" s="461">
        <v>0.98633555022899999</v>
      </c>
      <c r="F101" s="459">
        <v>275.29608931735203</v>
      </c>
      <c r="G101" s="460">
        <v>275.29608931735203</v>
      </c>
      <c r="H101" s="462">
        <v>19.571870000000001</v>
      </c>
      <c r="I101" s="459">
        <v>240.07272</v>
      </c>
      <c r="J101" s="460">
        <v>-35.223369317352002</v>
      </c>
      <c r="K101" s="463">
        <v>0.87205277995499997</v>
      </c>
    </row>
    <row r="102" spans="1:11" ht="14.4" customHeight="1" thickBot="1" x14ac:dyDescent="0.35">
      <c r="A102" s="480" t="s">
        <v>366</v>
      </c>
      <c r="B102" s="464">
        <v>947.43402961727395</v>
      </c>
      <c r="C102" s="464">
        <v>748.98144000000002</v>
      </c>
      <c r="D102" s="465">
        <v>-198.45258961727299</v>
      </c>
      <c r="E102" s="471">
        <v>0.79053677257300004</v>
      </c>
      <c r="F102" s="464">
        <v>822.15063572783197</v>
      </c>
      <c r="G102" s="465">
        <v>822.15063572783197</v>
      </c>
      <c r="H102" s="467">
        <v>94.464729999998994</v>
      </c>
      <c r="I102" s="464">
        <v>974.42904999999996</v>
      </c>
      <c r="J102" s="465">
        <v>152.27841427216899</v>
      </c>
      <c r="K102" s="472">
        <v>1.185219602898</v>
      </c>
    </row>
    <row r="103" spans="1:11" ht="14.4" customHeight="1" thickBot="1" x14ac:dyDescent="0.35">
      <c r="A103" s="481" t="s">
        <v>367</v>
      </c>
      <c r="B103" s="459">
        <v>4.1450791401120002</v>
      </c>
      <c r="C103" s="459">
        <v>0</v>
      </c>
      <c r="D103" s="460">
        <v>-4.1450791401120002</v>
      </c>
      <c r="E103" s="461">
        <v>0</v>
      </c>
      <c r="F103" s="459">
        <v>32.363999999999002</v>
      </c>
      <c r="G103" s="460">
        <v>32.363999999999002</v>
      </c>
      <c r="H103" s="462">
        <v>0</v>
      </c>
      <c r="I103" s="459">
        <v>32.747680000000003</v>
      </c>
      <c r="J103" s="460">
        <v>0.38368000000000002</v>
      </c>
      <c r="K103" s="463">
        <v>1.0118551476940001</v>
      </c>
    </row>
    <row r="104" spans="1:11" ht="14.4" customHeight="1" thickBot="1" x14ac:dyDescent="0.35">
      <c r="A104" s="481" t="s">
        <v>368</v>
      </c>
      <c r="B104" s="459">
        <v>607.79051808208203</v>
      </c>
      <c r="C104" s="459">
        <v>501.56704000000002</v>
      </c>
      <c r="D104" s="460">
        <v>-106.223478082082</v>
      </c>
      <c r="E104" s="461">
        <v>0.82523011642599997</v>
      </c>
      <c r="F104" s="459">
        <v>499.15794695329998</v>
      </c>
      <c r="G104" s="460">
        <v>499.15794695329998</v>
      </c>
      <c r="H104" s="462">
        <v>82.778509999999002</v>
      </c>
      <c r="I104" s="459">
        <v>689.19547</v>
      </c>
      <c r="J104" s="460">
        <v>190.03752304669999</v>
      </c>
      <c r="K104" s="463">
        <v>1.380716212586</v>
      </c>
    </row>
    <row r="105" spans="1:11" ht="14.4" customHeight="1" thickBot="1" x14ac:dyDescent="0.35">
      <c r="A105" s="481" t="s">
        <v>369</v>
      </c>
      <c r="B105" s="459">
        <v>14.999976126967001</v>
      </c>
      <c r="C105" s="459">
        <v>16.7166</v>
      </c>
      <c r="D105" s="460">
        <v>1.716623873032</v>
      </c>
      <c r="E105" s="461">
        <v>1.1144417736729999</v>
      </c>
      <c r="F105" s="459">
        <v>15</v>
      </c>
      <c r="G105" s="460">
        <v>15</v>
      </c>
      <c r="H105" s="462">
        <v>0</v>
      </c>
      <c r="I105" s="459">
        <v>10.720599999999999</v>
      </c>
      <c r="J105" s="460">
        <v>-4.2793999999989998</v>
      </c>
      <c r="K105" s="463">
        <v>0.71470666666600002</v>
      </c>
    </row>
    <row r="106" spans="1:11" ht="14.4" customHeight="1" thickBot="1" x14ac:dyDescent="0.35">
      <c r="A106" s="481" t="s">
        <v>370</v>
      </c>
      <c r="B106" s="459">
        <v>305.523785385324</v>
      </c>
      <c r="C106" s="459">
        <v>217.18331000000001</v>
      </c>
      <c r="D106" s="460">
        <v>-88.340475385323003</v>
      </c>
      <c r="E106" s="461">
        <v>0.71085565310700005</v>
      </c>
      <c r="F106" s="459">
        <v>254.187868097077</v>
      </c>
      <c r="G106" s="460">
        <v>254.187868097077</v>
      </c>
      <c r="H106" s="462">
        <v>10.125220000000001</v>
      </c>
      <c r="I106" s="459">
        <v>227.11448999999999</v>
      </c>
      <c r="J106" s="460">
        <v>-27.073378097075999</v>
      </c>
      <c r="K106" s="463">
        <v>0.893490675618</v>
      </c>
    </row>
    <row r="107" spans="1:11" ht="14.4" customHeight="1" thickBot="1" x14ac:dyDescent="0.35">
      <c r="A107" s="481" t="s">
        <v>371</v>
      </c>
      <c r="B107" s="459">
        <v>14.974670882788001</v>
      </c>
      <c r="C107" s="459">
        <v>13.51449</v>
      </c>
      <c r="D107" s="460">
        <v>-1.4601808827880001</v>
      </c>
      <c r="E107" s="461">
        <v>0.90248995158400003</v>
      </c>
      <c r="F107" s="459">
        <v>21.440820677453999</v>
      </c>
      <c r="G107" s="460">
        <v>21.440820677453999</v>
      </c>
      <c r="H107" s="462">
        <v>1.5609999999999999</v>
      </c>
      <c r="I107" s="459">
        <v>14.65081</v>
      </c>
      <c r="J107" s="460">
        <v>-6.7900106774540001</v>
      </c>
      <c r="K107" s="463">
        <v>0.68331386285899998</v>
      </c>
    </row>
    <row r="108" spans="1:11" ht="14.4" customHeight="1" thickBot="1" x14ac:dyDescent="0.35">
      <c r="A108" s="480" t="s">
        <v>372</v>
      </c>
      <c r="B108" s="464">
        <v>332.74717068125699</v>
      </c>
      <c r="C108" s="464">
        <v>186.72121999999999</v>
      </c>
      <c r="D108" s="465">
        <v>-146.025950681257</v>
      </c>
      <c r="E108" s="471">
        <v>0.56115043628299999</v>
      </c>
      <c r="F108" s="464">
        <v>224.453739919827</v>
      </c>
      <c r="G108" s="465">
        <v>224.453739919827</v>
      </c>
      <c r="H108" s="467">
        <v>0.89999999999900004</v>
      </c>
      <c r="I108" s="464">
        <v>139.58049</v>
      </c>
      <c r="J108" s="465">
        <v>-84.873249919825994</v>
      </c>
      <c r="K108" s="472">
        <v>0.62186751733199996</v>
      </c>
    </row>
    <row r="109" spans="1:11" ht="14.4" customHeight="1" thickBot="1" x14ac:dyDescent="0.35">
      <c r="A109" s="481" t="s">
        <v>373</v>
      </c>
      <c r="B109" s="459">
        <v>0</v>
      </c>
      <c r="C109" s="459">
        <v>3.8119999999999998</v>
      </c>
      <c r="D109" s="460">
        <v>3.8119999999999998</v>
      </c>
      <c r="E109" s="469" t="s">
        <v>272</v>
      </c>
      <c r="F109" s="459">
        <v>0</v>
      </c>
      <c r="G109" s="460">
        <v>0</v>
      </c>
      <c r="H109" s="462">
        <v>0</v>
      </c>
      <c r="I109" s="459">
        <v>3.8119999999999998</v>
      </c>
      <c r="J109" s="460">
        <v>3.8119999999999998</v>
      </c>
      <c r="K109" s="470" t="s">
        <v>272</v>
      </c>
    </row>
    <row r="110" spans="1:11" ht="14.4" customHeight="1" thickBot="1" x14ac:dyDescent="0.35">
      <c r="A110" s="481" t="s">
        <v>374</v>
      </c>
      <c r="B110" s="459">
        <v>0</v>
      </c>
      <c r="C110" s="459">
        <v>0</v>
      </c>
      <c r="D110" s="460">
        <v>0</v>
      </c>
      <c r="E110" s="461">
        <v>1</v>
      </c>
      <c r="F110" s="459">
        <v>0</v>
      </c>
      <c r="G110" s="460">
        <v>0</v>
      </c>
      <c r="H110" s="462">
        <v>0</v>
      </c>
      <c r="I110" s="459">
        <v>6.0499999999989997</v>
      </c>
      <c r="J110" s="460">
        <v>6.0499999999989997</v>
      </c>
      <c r="K110" s="470" t="s">
        <v>303</v>
      </c>
    </row>
    <row r="111" spans="1:11" ht="14.4" customHeight="1" thickBot="1" x14ac:dyDescent="0.35">
      <c r="A111" s="481" t="s">
        <v>375</v>
      </c>
      <c r="B111" s="459">
        <v>0.71999626798500005</v>
      </c>
      <c r="C111" s="459">
        <v>3.044</v>
      </c>
      <c r="D111" s="460">
        <v>2.3240037320139999</v>
      </c>
      <c r="E111" s="461">
        <v>4.2277996919580003</v>
      </c>
      <c r="F111" s="459">
        <v>4.4537399198259999</v>
      </c>
      <c r="G111" s="460">
        <v>4.4537399198259999</v>
      </c>
      <c r="H111" s="462">
        <v>0</v>
      </c>
      <c r="I111" s="459">
        <v>0</v>
      </c>
      <c r="J111" s="460">
        <v>-4.4537399198259999</v>
      </c>
      <c r="K111" s="463">
        <v>0</v>
      </c>
    </row>
    <row r="112" spans="1:11" ht="14.4" customHeight="1" thickBot="1" x14ac:dyDescent="0.35">
      <c r="A112" s="481" t="s">
        <v>376</v>
      </c>
      <c r="B112" s="459">
        <v>177.02742110127599</v>
      </c>
      <c r="C112" s="459">
        <v>91.624219999999994</v>
      </c>
      <c r="D112" s="460">
        <v>-85.403201101275002</v>
      </c>
      <c r="E112" s="461">
        <v>0.51757077762299997</v>
      </c>
      <c r="F112" s="459">
        <v>70</v>
      </c>
      <c r="G112" s="460">
        <v>70</v>
      </c>
      <c r="H112" s="462">
        <v>0.89999999999900004</v>
      </c>
      <c r="I112" s="459">
        <v>47.046799999999998</v>
      </c>
      <c r="J112" s="460">
        <v>-22.953199999999999</v>
      </c>
      <c r="K112" s="463">
        <v>0.67209714285699995</v>
      </c>
    </row>
    <row r="113" spans="1:11" ht="14.4" customHeight="1" thickBot="1" x14ac:dyDescent="0.35">
      <c r="A113" s="481" t="s">
        <v>377</v>
      </c>
      <c r="B113" s="459">
        <v>154.99975331199599</v>
      </c>
      <c r="C113" s="459">
        <v>85.76</v>
      </c>
      <c r="D113" s="460">
        <v>-69.239753311995003</v>
      </c>
      <c r="E113" s="461">
        <v>0.55329120316299996</v>
      </c>
      <c r="F113" s="459">
        <v>150</v>
      </c>
      <c r="G113" s="460">
        <v>150</v>
      </c>
      <c r="H113" s="462">
        <v>0</v>
      </c>
      <c r="I113" s="459">
        <v>68.829340000000002</v>
      </c>
      <c r="J113" s="460">
        <v>-81.170659999999998</v>
      </c>
      <c r="K113" s="463">
        <v>0.458862266666</v>
      </c>
    </row>
    <row r="114" spans="1:11" ht="14.4" customHeight="1" thickBot="1" x14ac:dyDescent="0.35">
      <c r="A114" s="481" t="s">
        <v>378</v>
      </c>
      <c r="B114" s="459">
        <v>0</v>
      </c>
      <c r="C114" s="459">
        <v>2.4809999999999999</v>
      </c>
      <c r="D114" s="460">
        <v>2.4809999999999999</v>
      </c>
      <c r="E114" s="469" t="s">
        <v>303</v>
      </c>
      <c r="F114" s="459">
        <v>0</v>
      </c>
      <c r="G114" s="460">
        <v>0</v>
      </c>
      <c r="H114" s="462">
        <v>0</v>
      </c>
      <c r="I114" s="459">
        <v>13.84235</v>
      </c>
      <c r="J114" s="460">
        <v>13.84235</v>
      </c>
      <c r="K114" s="470" t="s">
        <v>303</v>
      </c>
    </row>
    <row r="115" spans="1:11" ht="14.4" customHeight="1" thickBot="1" x14ac:dyDescent="0.35">
      <c r="A115" s="480" t="s">
        <v>379</v>
      </c>
      <c r="B115" s="464">
        <v>0</v>
      </c>
      <c r="C115" s="464">
        <v>15.8</v>
      </c>
      <c r="D115" s="465">
        <v>15.8</v>
      </c>
      <c r="E115" s="466" t="s">
        <v>272</v>
      </c>
      <c r="F115" s="464">
        <v>0</v>
      </c>
      <c r="G115" s="465">
        <v>0</v>
      </c>
      <c r="H115" s="467">
        <v>0</v>
      </c>
      <c r="I115" s="464">
        <v>0</v>
      </c>
      <c r="J115" s="465">
        <v>0</v>
      </c>
      <c r="K115" s="468" t="s">
        <v>272</v>
      </c>
    </row>
    <row r="116" spans="1:11" ht="14.4" customHeight="1" thickBot="1" x14ac:dyDescent="0.35">
      <c r="A116" s="481" t="s">
        <v>380</v>
      </c>
      <c r="B116" s="459">
        <v>0</v>
      </c>
      <c r="C116" s="459">
        <v>15.8</v>
      </c>
      <c r="D116" s="460">
        <v>15.8</v>
      </c>
      <c r="E116" s="469" t="s">
        <v>272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272</v>
      </c>
    </row>
    <row r="117" spans="1:11" ht="14.4" customHeight="1" thickBot="1" x14ac:dyDescent="0.35">
      <c r="A117" s="478" t="s">
        <v>48</v>
      </c>
      <c r="B117" s="459">
        <v>33534.003027432504</v>
      </c>
      <c r="C117" s="459">
        <v>37120.142039999999</v>
      </c>
      <c r="D117" s="460">
        <v>3586.1390125674902</v>
      </c>
      <c r="E117" s="461">
        <v>1.106940379579</v>
      </c>
      <c r="F117" s="459">
        <v>39365</v>
      </c>
      <c r="G117" s="460">
        <v>39365</v>
      </c>
      <c r="H117" s="462">
        <v>3764.8152399999899</v>
      </c>
      <c r="I117" s="459">
        <v>41010.411740000003</v>
      </c>
      <c r="J117" s="460">
        <v>1645.41174</v>
      </c>
      <c r="K117" s="463">
        <v>1.0417988502469999</v>
      </c>
    </row>
    <row r="118" spans="1:11" ht="14.4" customHeight="1" thickBot="1" x14ac:dyDescent="0.35">
      <c r="A118" s="482" t="s">
        <v>381</v>
      </c>
      <c r="B118" s="464">
        <v>24771.002236313299</v>
      </c>
      <c r="C118" s="464">
        <v>27466.948</v>
      </c>
      <c r="D118" s="465">
        <v>2695.94576368668</v>
      </c>
      <c r="E118" s="471">
        <v>1.108834747095</v>
      </c>
      <c r="F118" s="464">
        <v>28966</v>
      </c>
      <c r="G118" s="465">
        <v>28966</v>
      </c>
      <c r="H118" s="467">
        <v>2801.7809999999999</v>
      </c>
      <c r="I118" s="464">
        <v>30230.794000000002</v>
      </c>
      <c r="J118" s="465">
        <v>1264.7939999999801</v>
      </c>
      <c r="K118" s="472">
        <v>1.0436647793960001</v>
      </c>
    </row>
    <row r="119" spans="1:11" ht="14.4" customHeight="1" thickBot="1" x14ac:dyDescent="0.35">
      <c r="A119" s="480" t="s">
        <v>382</v>
      </c>
      <c r="B119" s="464">
        <v>24685.0022285493</v>
      </c>
      <c r="C119" s="464">
        <v>27393.012999999999</v>
      </c>
      <c r="D119" s="465">
        <v>2708.0107714507199</v>
      </c>
      <c r="E119" s="471">
        <v>1.1097026747809999</v>
      </c>
      <c r="F119" s="464">
        <v>28886</v>
      </c>
      <c r="G119" s="465">
        <v>28886</v>
      </c>
      <c r="H119" s="467">
        <v>2765.5650000000001</v>
      </c>
      <c r="I119" s="464">
        <v>30078.757000000001</v>
      </c>
      <c r="J119" s="465">
        <v>1192.7569999999801</v>
      </c>
      <c r="K119" s="472">
        <v>1.041291871494</v>
      </c>
    </row>
    <row r="120" spans="1:11" ht="14.4" customHeight="1" thickBot="1" x14ac:dyDescent="0.35">
      <c r="A120" s="481" t="s">
        <v>383</v>
      </c>
      <c r="B120" s="459">
        <v>24685.0022285493</v>
      </c>
      <c r="C120" s="459">
        <v>27393.012999999999</v>
      </c>
      <c r="D120" s="460">
        <v>2708.0107714507199</v>
      </c>
      <c r="E120" s="461">
        <v>1.1097026747809999</v>
      </c>
      <c r="F120" s="459">
        <v>28886</v>
      </c>
      <c r="G120" s="460">
        <v>28886</v>
      </c>
      <c r="H120" s="462">
        <v>2765.5650000000001</v>
      </c>
      <c r="I120" s="459">
        <v>30078.757000000001</v>
      </c>
      <c r="J120" s="460">
        <v>1192.7569999999801</v>
      </c>
      <c r="K120" s="463">
        <v>1.041291871494</v>
      </c>
    </row>
    <row r="121" spans="1:11" ht="14.4" customHeight="1" thickBot="1" x14ac:dyDescent="0.35">
      <c r="A121" s="480" t="s">
        <v>384</v>
      </c>
      <c r="B121" s="464">
        <v>0</v>
      </c>
      <c r="C121" s="464">
        <v>0</v>
      </c>
      <c r="D121" s="465">
        <v>0</v>
      </c>
      <c r="E121" s="471">
        <v>1</v>
      </c>
      <c r="F121" s="464">
        <v>0</v>
      </c>
      <c r="G121" s="465">
        <v>0</v>
      </c>
      <c r="H121" s="467">
        <v>0</v>
      </c>
      <c r="I121" s="464">
        <v>-15.59</v>
      </c>
      <c r="J121" s="465">
        <v>-15.59</v>
      </c>
      <c r="K121" s="468" t="s">
        <v>303</v>
      </c>
    </row>
    <row r="122" spans="1:11" ht="14.4" customHeight="1" thickBot="1" x14ac:dyDescent="0.35">
      <c r="A122" s="481" t="s">
        <v>385</v>
      </c>
      <c r="B122" s="459">
        <v>0</v>
      </c>
      <c r="C122" s="459">
        <v>0</v>
      </c>
      <c r="D122" s="460">
        <v>0</v>
      </c>
      <c r="E122" s="461">
        <v>1</v>
      </c>
      <c r="F122" s="459">
        <v>0</v>
      </c>
      <c r="G122" s="460">
        <v>0</v>
      </c>
      <c r="H122" s="462">
        <v>0</v>
      </c>
      <c r="I122" s="459">
        <v>-15.59</v>
      </c>
      <c r="J122" s="460">
        <v>-15.59</v>
      </c>
      <c r="K122" s="470" t="s">
        <v>303</v>
      </c>
    </row>
    <row r="123" spans="1:11" ht="14.4" customHeight="1" thickBot="1" x14ac:dyDescent="0.35">
      <c r="A123" s="480" t="s">
        <v>386</v>
      </c>
      <c r="B123" s="464">
        <v>15.000001354191999</v>
      </c>
      <c r="C123" s="464">
        <v>0</v>
      </c>
      <c r="D123" s="465">
        <v>-15.000001354191999</v>
      </c>
      <c r="E123" s="471">
        <v>0</v>
      </c>
      <c r="F123" s="464">
        <v>0</v>
      </c>
      <c r="G123" s="465">
        <v>0</v>
      </c>
      <c r="H123" s="467">
        <v>22.5</v>
      </c>
      <c r="I123" s="464">
        <v>35.774999999999999</v>
      </c>
      <c r="J123" s="465">
        <v>35.774999999999999</v>
      </c>
      <c r="K123" s="468" t="s">
        <v>303</v>
      </c>
    </row>
    <row r="124" spans="1:11" ht="14.4" customHeight="1" thickBot="1" x14ac:dyDescent="0.35">
      <c r="A124" s="481" t="s">
        <v>387</v>
      </c>
      <c r="B124" s="459">
        <v>15.000001354191999</v>
      </c>
      <c r="C124" s="459">
        <v>0</v>
      </c>
      <c r="D124" s="460">
        <v>-15.000001354191999</v>
      </c>
      <c r="E124" s="461">
        <v>0</v>
      </c>
      <c r="F124" s="459">
        <v>0</v>
      </c>
      <c r="G124" s="460">
        <v>0</v>
      </c>
      <c r="H124" s="462">
        <v>22.5</v>
      </c>
      <c r="I124" s="459">
        <v>35.774999999999999</v>
      </c>
      <c r="J124" s="460">
        <v>35.774999999999999</v>
      </c>
      <c r="K124" s="470" t="s">
        <v>303</v>
      </c>
    </row>
    <row r="125" spans="1:11" ht="14.4" customHeight="1" thickBot="1" x14ac:dyDescent="0.35">
      <c r="A125" s="480" t="s">
        <v>388</v>
      </c>
      <c r="B125" s="464">
        <v>71.000006409844005</v>
      </c>
      <c r="C125" s="464">
        <v>73.935000000000002</v>
      </c>
      <c r="D125" s="465">
        <v>2.934993590156</v>
      </c>
      <c r="E125" s="471">
        <v>1.0413379341569999</v>
      </c>
      <c r="F125" s="464">
        <v>80</v>
      </c>
      <c r="G125" s="465">
        <v>80</v>
      </c>
      <c r="H125" s="467">
        <v>0.71599999999899999</v>
      </c>
      <c r="I125" s="464">
        <v>73.602000000000004</v>
      </c>
      <c r="J125" s="465">
        <v>-6.3979999999999997</v>
      </c>
      <c r="K125" s="472">
        <v>0.920024999999</v>
      </c>
    </row>
    <row r="126" spans="1:11" ht="14.4" customHeight="1" thickBot="1" x14ac:dyDescent="0.35">
      <c r="A126" s="481" t="s">
        <v>389</v>
      </c>
      <c r="B126" s="459">
        <v>71.000006409844005</v>
      </c>
      <c r="C126" s="459">
        <v>73.935000000000002</v>
      </c>
      <c r="D126" s="460">
        <v>2.934993590156</v>
      </c>
      <c r="E126" s="461">
        <v>1.0413379341569999</v>
      </c>
      <c r="F126" s="459">
        <v>80</v>
      </c>
      <c r="G126" s="460">
        <v>80</v>
      </c>
      <c r="H126" s="462">
        <v>0.71599999999899999</v>
      </c>
      <c r="I126" s="459">
        <v>73.602000000000004</v>
      </c>
      <c r="J126" s="460">
        <v>-6.3979999999999997</v>
      </c>
      <c r="K126" s="463">
        <v>0.920024999999</v>
      </c>
    </row>
    <row r="127" spans="1:11" ht="14.4" customHeight="1" thickBot="1" x14ac:dyDescent="0.35">
      <c r="A127" s="484" t="s">
        <v>390</v>
      </c>
      <c r="B127" s="459">
        <v>0</v>
      </c>
      <c r="C127" s="459">
        <v>0</v>
      </c>
      <c r="D127" s="460">
        <v>0</v>
      </c>
      <c r="E127" s="461">
        <v>1</v>
      </c>
      <c r="F127" s="459">
        <v>0</v>
      </c>
      <c r="G127" s="460">
        <v>0</v>
      </c>
      <c r="H127" s="462">
        <v>13</v>
      </c>
      <c r="I127" s="459">
        <v>58.25</v>
      </c>
      <c r="J127" s="460">
        <v>58.25</v>
      </c>
      <c r="K127" s="470" t="s">
        <v>303</v>
      </c>
    </row>
    <row r="128" spans="1:11" ht="14.4" customHeight="1" thickBot="1" x14ac:dyDescent="0.35">
      <c r="A128" s="481" t="s">
        <v>391</v>
      </c>
      <c r="B128" s="459">
        <v>0</v>
      </c>
      <c r="C128" s="459">
        <v>0</v>
      </c>
      <c r="D128" s="460">
        <v>0</v>
      </c>
      <c r="E128" s="461">
        <v>1</v>
      </c>
      <c r="F128" s="459">
        <v>0</v>
      </c>
      <c r="G128" s="460">
        <v>0</v>
      </c>
      <c r="H128" s="462">
        <v>13</v>
      </c>
      <c r="I128" s="459">
        <v>58.25</v>
      </c>
      <c r="J128" s="460">
        <v>58.25</v>
      </c>
      <c r="K128" s="470" t="s">
        <v>303</v>
      </c>
    </row>
    <row r="129" spans="1:11" ht="14.4" customHeight="1" thickBot="1" x14ac:dyDescent="0.35">
      <c r="A129" s="479" t="s">
        <v>392</v>
      </c>
      <c r="B129" s="459">
        <v>8392.0007576255102</v>
      </c>
      <c r="C129" s="459">
        <v>9241.18815</v>
      </c>
      <c r="D129" s="460">
        <v>849.18739237449199</v>
      </c>
      <c r="E129" s="461">
        <v>1.101190099584</v>
      </c>
      <c r="F129" s="459">
        <v>9821.9999999999909</v>
      </c>
      <c r="G129" s="460">
        <v>9821.9999999999909</v>
      </c>
      <c r="H129" s="462">
        <v>907.71143999999902</v>
      </c>
      <c r="I129" s="459">
        <v>10176.88759</v>
      </c>
      <c r="J129" s="460">
        <v>354.88759000000903</v>
      </c>
      <c r="K129" s="463">
        <v>1.0361319069429999</v>
      </c>
    </row>
    <row r="130" spans="1:11" ht="14.4" customHeight="1" thickBot="1" x14ac:dyDescent="0.35">
      <c r="A130" s="480" t="s">
        <v>393</v>
      </c>
      <c r="B130" s="464">
        <v>2221.0002005107599</v>
      </c>
      <c r="C130" s="464">
        <v>2465.3629000000001</v>
      </c>
      <c r="D130" s="465">
        <v>244.36269948924499</v>
      </c>
      <c r="E130" s="471">
        <v>1.110023717887</v>
      </c>
      <c r="F130" s="464">
        <v>2600.99999999999</v>
      </c>
      <c r="G130" s="465">
        <v>2600.99999999999</v>
      </c>
      <c r="H130" s="467">
        <v>252.09443999999999</v>
      </c>
      <c r="I130" s="464">
        <v>2715.4518400000002</v>
      </c>
      <c r="J130" s="465">
        <v>114.45184000000999</v>
      </c>
      <c r="K130" s="472">
        <v>1.0440030142250001</v>
      </c>
    </row>
    <row r="131" spans="1:11" ht="14.4" customHeight="1" thickBot="1" x14ac:dyDescent="0.35">
      <c r="A131" s="481" t="s">
        <v>394</v>
      </c>
      <c r="B131" s="459">
        <v>2221.0002005107599</v>
      </c>
      <c r="C131" s="459">
        <v>2465.3629000000001</v>
      </c>
      <c r="D131" s="460">
        <v>244.36269948924499</v>
      </c>
      <c r="E131" s="461">
        <v>1.110023717887</v>
      </c>
      <c r="F131" s="459">
        <v>2600.99999999999</v>
      </c>
      <c r="G131" s="460">
        <v>2600.99999999999</v>
      </c>
      <c r="H131" s="462">
        <v>252.09443999999999</v>
      </c>
      <c r="I131" s="459">
        <v>2715.4518400000002</v>
      </c>
      <c r="J131" s="460">
        <v>114.45184000000999</v>
      </c>
      <c r="K131" s="463">
        <v>1.0440030142250001</v>
      </c>
    </row>
    <row r="132" spans="1:11" ht="14.4" customHeight="1" thickBot="1" x14ac:dyDescent="0.35">
      <c r="A132" s="480" t="s">
        <v>395</v>
      </c>
      <c r="B132" s="464">
        <v>6171.0005571147503</v>
      </c>
      <c r="C132" s="464">
        <v>6775.8252499999999</v>
      </c>
      <c r="D132" s="465">
        <v>604.82469288524806</v>
      </c>
      <c r="E132" s="471">
        <v>1.098010798619</v>
      </c>
      <c r="F132" s="464">
        <v>7221</v>
      </c>
      <c r="G132" s="465">
        <v>7221</v>
      </c>
      <c r="H132" s="467">
        <v>655.61699999999905</v>
      </c>
      <c r="I132" s="464">
        <v>7466.7357499999998</v>
      </c>
      <c r="J132" s="465">
        <v>245.73575000000099</v>
      </c>
      <c r="K132" s="472">
        <v>1.0340307090430001</v>
      </c>
    </row>
    <row r="133" spans="1:11" ht="14.4" customHeight="1" thickBot="1" x14ac:dyDescent="0.35">
      <c r="A133" s="481" t="s">
        <v>396</v>
      </c>
      <c r="B133" s="459">
        <v>6171.0005571147503</v>
      </c>
      <c r="C133" s="459">
        <v>6775.8252499999999</v>
      </c>
      <c r="D133" s="460">
        <v>604.82469288524806</v>
      </c>
      <c r="E133" s="461">
        <v>1.098010798619</v>
      </c>
      <c r="F133" s="459">
        <v>7221</v>
      </c>
      <c r="G133" s="460">
        <v>7221</v>
      </c>
      <c r="H133" s="462">
        <v>655.61699999999905</v>
      </c>
      <c r="I133" s="459">
        <v>7466.7357499999998</v>
      </c>
      <c r="J133" s="460">
        <v>245.73575000000099</v>
      </c>
      <c r="K133" s="463">
        <v>1.0340307090430001</v>
      </c>
    </row>
    <row r="134" spans="1:11" ht="14.4" customHeight="1" thickBot="1" x14ac:dyDescent="0.35">
      <c r="A134" s="480" t="s">
        <v>397</v>
      </c>
      <c r="B134" s="464">
        <v>0</v>
      </c>
      <c r="C134" s="464">
        <v>0</v>
      </c>
      <c r="D134" s="465">
        <v>0</v>
      </c>
      <c r="E134" s="471">
        <v>1</v>
      </c>
      <c r="F134" s="464">
        <v>0</v>
      </c>
      <c r="G134" s="465">
        <v>0</v>
      </c>
      <c r="H134" s="467">
        <v>0</v>
      </c>
      <c r="I134" s="464">
        <v>-1.403</v>
      </c>
      <c r="J134" s="465">
        <v>-1.403</v>
      </c>
      <c r="K134" s="468" t="s">
        <v>303</v>
      </c>
    </row>
    <row r="135" spans="1:11" ht="14.4" customHeight="1" thickBot="1" x14ac:dyDescent="0.35">
      <c r="A135" s="481" t="s">
        <v>398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0</v>
      </c>
      <c r="I135" s="459">
        <v>-1.403</v>
      </c>
      <c r="J135" s="460">
        <v>-1.403</v>
      </c>
      <c r="K135" s="470" t="s">
        <v>303</v>
      </c>
    </row>
    <row r="136" spans="1:11" ht="14.4" customHeight="1" thickBot="1" x14ac:dyDescent="0.35">
      <c r="A136" s="480" t="s">
        <v>399</v>
      </c>
      <c r="B136" s="464">
        <v>0</v>
      </c>
      <c r="C136" s="464">
        <v>0</v>
      </c>
      <c r="D136" s="465">
        <v>0</v>
      </c>
      <c r="E136" s="471">
        <v>1</v>
      </c>
      <c r="F136" s="464">
        <v>0</v>
      </c>
      <c r="G136" s="465">
        <v>0</v>
      </c>
      <c r="H136" s="467">
        <v>0</v>
      </c>
      <c r="I136" s="464">
        <v>-3.8969999999999998</v>
      </c>
      <c r="J136" s="465">
        <v>-3.8969999999999998</v>
      </c>
      <c r="K136" s="468" t="s">
        <v>303</v>
      </c>
    </row>
    <row r="137" spans="1:11" ht="14.4" customHeight="1" thickBot="1" x14ac:dyDescent="0.35">
      <c r="A137" s="481" t="s">
        <v>400</v>
      </c>
      <c r="B137" s="459">
        <v>0</v>
      </c>
      <c r="C137" s="459">
        <v>0</v>
      </c>
      <c r="D137" s="460">
        <v>0</v>
      </c>
      <c r="E137" s="461">
        <v>1</v>
      </c>
      <c r="F137" s="459">
        <v>0</v>
      </c>
      <c r="G137" s="460">
        <v>0</v>
      </c>
      <c r="H137" s="462">
        <v>0</v>
      </c>
      <c r="I137" s="459">
        <v>-3.8969999999999998</v>
      </c>
      <c r="J137" s="460">
        <v>-3.8969999999999998</v>
      </c>
      <c r="K137" s="470" t="s">
        <v>303</v>
      </c>
    </row>
    <row r="138" spans="1:11" ht="14.4" customHeight="1" thickBot="1" x14ac:dyDescent="0.35">
      <c r="A138" s="479" t="s">
        <v>401</v>
      </c>
      <c r="B138" s="459">
        <v>371.000033493692</v>
      </c>
      <c r="C138" s="459">
        <v>412.00589000000002</v>
      </c>
      <c r="D138" s="460">
        <v>41.005856506308</v>
      </c>
      <c r="E138" s="461">
        <v>1.1105279051320001</v>
      </c>
      <c r="F138" s="459">
        <v>577</v>
      </c>
      <c r="G138" s="460">
        <v>577</v>
      </c>
      <c r="H138" s="462">
        <v>55.322799999998999</v>
      </c>
      <c r="I138" s="459">
        <v>602.73014999999998</v>
      </c>
      <c r="J138" s="460">
        <v>25.730149999999</v>
      </c>
      <c r="K138" s="463">
        <v>1.0445929809350001</v>
      </c>
    </row>
    <row r="139" spans="1:11" ht="14.4" customHeight="1" thickBot="1" x14ac:dyDescent="0.35">
      <c r="A139" s="480" t="s">
        <v>402</v>
      </c>
      <c r="B139" s="464">
        <v>371.000033493692</v>
      </c>
      <c r="C139" s="464">
        <v>412.00589000000002</v>
      </c>
      <c r="D139" s="465">
        <v>41.005856506308</v>
      </c>
      <c r="E139" s="471">
        <v>1.1105279051320001</v>
      </c>
      <c r="F139" s="464">
        <v>577</v>
      </c>
      <c r="G139" s="465">
        <v>577</v>
      </c>
      <c r="H139" s="467">
        <v>55.322799999998999</v>
      </c>
      <c r="I139" s="464">
        <v>602.73014999999998</v>
      </c>
      <c r="J139" s="465">
        <v>25.730149999999</v>
      </c>
      <c r="K139" s="472">
        <v>1.0445929809350001</v>
      </c>
    </row>
    <row r="140" spans="1:11" ht="14.4" customHeight="1" thickBot="1" x14ac:dyDescent="0.35">
      <c r="A140" s="481" t="s">
        <v>403</v>
      </c>
      <c r="B140" s="459">
        <v>371.000033493692</v>
      </c>
      <c r="C140" s="459">
        <v>412.00589000000002</v>
      </c>
      <c r="D140" s="460">
        <v>41.005856506308</v>
      </c>
      <c r="E140" s="461">
        <v>1.1105279051320001</v>
      </c>
      <c r="F140" s="459">
        <v>577</v>
      </c>
      <c r="G140" s="460">
        <v>577</v>
      </c>
      <c r="H140" s="462">
        <v>55.322799999998999</v>
      </c>
      <c r="I140" s="459">
        <v>602.73014999999998</v>
      </c>
      <c r="J140" s="460">
        <v>25.730149999999</v>
      </c>
      <c r="K140" s="463">
        <v>1.0445929809350001</v>
      </c>
    </row>
    <row r="141" spans="1:11" ht="14.4" customHeight="1" thickBot="1" x14ac:dyDescent="0.35">
      <c r="A141" s="478" t="s">
        <v>404</v>
      </c>
      <c r="B141" s="459">
        <v>0</v>
      </c>
      <c r="C141" s="459">
        <v>11</v>
      </c>
      <c r="D141" s="460">
        <v>11</v>
      </c>
      <c r="E141" s="469" t="s">
        <v>303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272</v>
      </c>
    </row>
    <row r="142" spans="1:11" ht="14.4" customHeight="1" thickBot="1" x14ac:dyDescent="0.35">
      <c r="A142" s="479" t="s">
        <v>405</v>
      </c>
      <c r="B142" s="459">
        <v>0</v>
      </c>
      <c r="C142" s="459">
        <v>11</v>
      </c>
      <c r="D142" s="460">
        <v>11</v>
      </c>
      <c r="E142" s="469" t="s">
        <v>303</v>
      </c>
      <c r="F142" s="459">
        <v>0</v>
      </c>
      <c r="G142" s="460">
        <v>0</v>
      </c>
      <c r="H142" s="462">
        <v>0</v>
      </c>
      <c r="I142" s="459">
        <v>0</v>
      </c>
      <c r="J142" s="460">
        <v>0</v>
      </c>
      <c r="K142" s="470" t="s">
        <v>272</v>
      </c>
    </row>
    <row r="143" spans="1:11" ht="14.4" customHeight="1" thickBot="1" x14ac:dyDescent="0.35">
      <c r="A143" s="480" t="s">
        <v>406</v>
      </c>
      <c r="B143" s="464">
        <v>0</v>
      </c>
      <c r="C143" s="464">
        <v>11</v>
      </c>
      <c r="D143" s="465">
        <v>11</v>
      </c>
      <c r="E143" s="466" t="s">
        <v>303</v>
      </c>
      <c r="F143" s="464">
        <v>0</v>
      </c>
      <c r="G143" s="465">
        <v>0</v>
      </c>
      <c r="H143" s="467">
        <v>0</v>
      </c>
      <c r="I143" s="464">
        <v>0</v>
      </c>
      <c r="J143" s="465">
        <v>0</v>
      </c>
      <c r="K143" s="468" t="s">
        <v>272</v>
      </c>
    </row>
    <row r="144" spans="1:11" ht="14.4" customHeight="1" thickBot="1" x14ac:dyDescent="0.35">
      <c r="A144" s="481" t="s">
        <v>407</v>
      </c>
      <c r="B144" s="459">
        <v>0</v>
      </c>
      <c r="C144" s="459">
        <v>11</v>
      </c>
      <c r="D144" s="460">
        <v>11</v>
      </c>
      <c r="E144" s="469" t="s">
        <v>303</v>
      </c>
      <c r="F144" s="459">
        <v>0</v>
      </c>
      <c r="G144" s="460">
        <v>0</v>
      </c>
      <c r="H144" s="462">
        <v>0</v>
      </c>
      <c r="I144" s="459">
        <v>0</v>
      </c>
      <c r="J144" s="460">
        <v>0</v>
      </c>
      <c r="K144" s="470" t="s">
        <v>272</v>
      </c>
    </row>
    <row r="145" spans="1:11" ht="14.4" customHeight="1" thickBot="1" x14ac:dyDescent="0.35">
      <c r="A145" s="478" t="s">
        <v>408</v>
      </c>
      <c r="B145" s="459">
        <v>49698.013018592501</v>
      </c>
      <c r="C145" s="459">
        <v>47602.459940000001</v>
      </c>
      <c r="D145" s="460">
        <v>-2095.5530785924302</v>
      </c>
      <c r="E145" s="461">
        <v>0.95783426838700003</v>
      </c>
      <c r="F145" s="459">
        <v>44533.779579821297</v>
      </c>
      <c r="G145" s="460">
        <v>44533.779579821297</v>
      </c>
      <c r="H145" s="462">
        <v>5430.8197499999897</v>
      </c>
      <c r="I145" s="459">
        <v>46026.059110000002</v>
      </c>
      <c r="J145" s="460">
        <v>1492.27953017865</v>
      </c>
      <c r="K145" s="463">
        <v>1.03350893511</v>
      </c>
    </row>
    <row r="146" spans="1:11" ht="14.4" customHeight="1" thickBot="1" x14ac:dyDescent="0.35">
      <c r="A146" s="479" t="s">
        <v>409</v>
      </c>
      <c r="B146" s="459">
        <v>49150.004437236697</v>
      </c>
      <c r="C146" s="459">
        <v>47028.645470000003</v>
      </c>
      <c r="D146" s="460">
        <v>-2121.3589672366402</v>
      </c>
      <c r="E146" s="461">
        <v>0.95683908899799996</v>
      </c>
      <c r="F146" s="459">
        <v>44050</v>
      </c>
      <c r="G146" s="460">
        <v>44050</v>
      </c>
      <c r="H146" s="462">
        <v>5380.3253199999899</v>
      </c>
      <c r="I146" s="459">
        <v>45437.614600000001</v>
      </c>
      <c r="J146" s="460">
        <v>1387.6145999999901</v>
      </c>
      <c r="K146" s="463">
        <v>1.0315008989779999</v>
      </c>
    </row>
    <row r="147" spans="1:11" ht="14.4" customHeight="1" thickBot="1" x14ac:dyDescent="0.35">
      <c r="A147" s="480" t="s">
        <v>410</v>
      </c>
      <c r="B147" s="464">
        <v>49150.004437236697</v>
      </c>
      <c r="C147" s="464">
        <v>47028.645470000003</v>
      </c>
      <c r="D147" s="465">
        <v>-2121.3589672366402</v>
      </c>
      <c r="E147" s="471">
        <v>0.95683908899799996</v>
      </c>
      <c r="F147" s="464">
        <v>44050</v>
      </c>
      <c r="G147" s="465">
        <v>44050</v>
      </c>
      <c r="H147" s="467">
        <v>5380.3253199999899</v>
      </c>
      <c r="I147" s="464">
        <v>45437.614600000001</v>
      </c>
      <c r="J147" s="465">
        <v>1387.6145999999901</v>
      </c>
      <c r="K147" s="472">
        <v>1.0315008989779999</v>
      </c>
    </row>
    <row r="148" spans="1:11" ht="14.4" customHeight="1" thickBot="1" x14ac:dyDescent="0.35">
      <c r="A148" s="481" t="s">
        <v>411</v>
      </c>
      <c r="B148" s="459">
        <v>14000.0012639128</v>
      </c>
      <c r="C148" s="459">
        <v>12440.535</v>
      </c>
      <c r="D148" s="460">
        <v>-1559.4662639127801</v>
      </c>
      <c r="E148" s="461">
        <v>0.88860956263299995</v>
      </c>
      <c r="F148" s="459">
        <v>11950</v>
      </c>
      <c r="G148" s="460">
        <v>11950</v>
      </c>
      <c r="H148" s="462">
        <v>735.97299999999905</v>
      </c>
      <c r="I148" s="459">
        <v>7926.991</v>
      </c>
      <c r="J148" s="460">
        <v>-4023.009</v>
      </c>
      <c r="K148" s="463">
        <v>0.66334652719599996</v>
      </c>
    </row>
    <row r="149" spans="1:11" ht="14.4" customHeight="1" thickBot="1" x14ac:dyDescent="0.35">
      <c r="A149" s="481" t="s">
        <v>412</v>
      </c>
      <c r="B149" s="459">
        <v>35000.003159781998</v>
      </c>
      <c r="C149" s="459">
        <v>34459.46041</v>
      </c>
      <c r="D149" s="460">
        <v>-540.54274978193303</v>
      </c>
      <c r="E149" s="461">
        <v>0.98455592282899995</v>
      </c>
      <c r="F149" s="459">
        <v>32000</v>
      </c>
      <c r="G149" s="460">
        <v>32000</v>
      </c>
      <c r="H149" s="462">
        <v>4518.4089999999896</v>
      </c>
      <c r="I149" s="459">
        <v>37338.089999999997</v>
      </c>
      <c r="J149" s="460">
        <v>5338.09</v>
      </c>
      <c r="K149" s="463">
        <v>1.1668153125</v>
      </c>
    </row>
    <row r="150" spans="1:11" ht="14.4" customHeight="1" thickBot="1" x14ac:dyDescent="0.35">
      <c r="A150" s="481" t="s">
        <v>413</v>
      </c>
      <c r="B150" s="459">
        <v>150.00001354192301</v>
      </c>
      <c r="C150" s="459">
        <v>128.65006</v>
      </c>
      <c r="D150" s="460">
        <v>-21.349953541922002</v>
      </c>
      <c r="E150" s="461">
        <v>0.85766698923600004</v>
      </c>
      <c r="F150" s="459">
        <v>100</v>
      </c>
      <c r="G150" s="460">
        <v>100</v>
      </c>
      <c r="H150" s="462">
        <v>125.94332</v>
      </c>
      <c r="I150" s="459">
        <v>172.53360000000001</v>
      </c>
      <c r="J150" s="460">
        <v>72.533599999998998</v>
      </c>
      <c r="K150" s="463">
        <v>1.725336</v>
      </c>
    </row>
    <row r="151" spans="1:11" ht="14.4" customHeight="1" thickBot="1" x14ac:dyDescent="0.35">
      <c r="A151" s="479" t="s">
        <v>414</v>
      </c>
      <c r="B151" s="459">
        <v>0</v>
      </c>
      <c r="C151" s="459">
        <v>26.077400000000001</v>
      </c>
      <c r="D151" s="460">
        <v>26.077400000000001</v>
      </c>
      <c r="E151" s="469" t="s">
        <v>303</v>
      </c>
      <c r="F151" s="459">
        <v>0</v>
      </c>
      <c r="G151" s="460">
        <v>0</v>
      </c>
      <c r="H151" s="462">
        <v>3.0874299999989998</v>
      </c>
      <c r="I151" s="459">
        <v>3.0874299999989998</v>
      </c>
      <c r="J151" s="460">
        <v>3.0874299999989998</v>
      </c>
      <c r="K151" s="470" t="s">
        <v>303</v>
      </c>
    </row>
    <row r="152" spans="1:11" ht="14.4" customHeight="1" thickBot="1" x14ac:dyDescent="0.35">
      <c r="A152" s="480" t="s">
        <v>415</v>
      </c>
      <c r="B152" s="464">
        <v>0</v>
      </c>
      <c r="C152" s="464">
        <v>26.077400000000001</v>
      </c>
      <c r="D152" s="465">
        <v>26.077400000000001</v>
      </c>
      <c r="E152" s="466" t="s">
        <v>303</v>
      </c>
      <c r="F152" s="464">
        <v>0</v>
      </c>
      <c r="G152" s="465">
        <v>0</v>
      </c>
      <c r="H152" s="467">
        <v>3.0874299999989998</v>
      </c>
      <c r="I152" s="464">
        <v>3.0874299999989998</v>
      </c>
      <c r="J152" s="465">
        <v>3.0874299999989998</v>
      </c>
      <c r="K152" s="468" t="s">
        <v>303</v>
      </c>
    </row>
    <row r="153" spans="1:11" ht="14.4" customHeight="1" thickBot="1" x14ac:dyDescent="0.35">
      <c r="A153" s="481" t="s">
        <v>416</v>
      </c>
      <c r="B153" s="459">
        <v>0</v>
      </c>
      <c r="C153" s="459">
        <v>26.077400000000001</v>
      </c>
      <c r="D153" s="460">
        <v>26.077400000000001</v>
      </c>
      <c r="E153" s="469" t="s">
        <v>303</v>
      </c>
      <c r="F153" s="459">
        <v>0</v>
      </c>
      <c r="G153" s="460">
        <v>0</v>
      </c>
      <c r="H153" s="462">
        <v>3.0874299999989998</v>
      </c>
      <c r="I153" s="459">
        <v>3.0874299999989998</v>
      </c>
      <c r="J153" s="460">
        <v>3.0874299999989998</v>
      </c>
      <c r="K153" s="470" t="s">
        <v>303</v>
      </c>
    </row>
    <row r="154" spans="1:11" ht="14.4" customHeight="1" thickBot="1" x14ac:dyDescent="0.35">
      <c r="A154" s="479" t="s">
        <v>417</v>
      </c>
      <c r="B154" s="459">
        <v>548.00858135578403</v>
      </c>
      <c r="C154" s="459">
        <v>547.73707000000002</v>
      </c>
      <c r="D154" s="460">
        <v>-0.27151135578300001</v>
      </c>
      <c r="E154" s="461">
        <v>0.99950454907999997</v>
      </c>
      <c r="F154" s="459">
        <v>483.77957982134598</v>
      </c>
      <c r="G154" s="460">
        <v>483.77957982134598</v>
      </c>
      <c r="H154" s="462">
        <v>47.406999999999002</v>
      </c>
      <c r="I154" s="459">
        <v>585.35708</v>
      </c>
      <c r="J154" s="460">
        <v>101.57750017865401</v>
      </c>
      <c r="K154" s="463">
        <v>1.2099664897310001</v>
      </c>
    </row>
    <row r="155" spans="1:11" ht="14.4" customHeight="1" thickBot="1" x14ac:dyDescent="0.35">
      <c r="A155" s="480" t="s">
        <v>418</v>
      </c>
      <c r="B155" s="464">
        <v>0</v>
      </c>
      <c r="C155" s="464">
        <v>0</v>
      </c>
      <c r="D155" s="465">
        <v>0</v>
      </c>
      <c r="E155" s="471">
        <v>1</v>
      </c>
      <c r="F155" s="464">
        <v>0</v>
      </c>
      <c r="G155" s="465">
        <v>0</v>
      </c>
      <c r="H155" s="467">
        <v>0</v>
      </c>
      <c r="I155" s="464">
        <v>31.020769999999999</v>
      </c>
      <c r="J155" s="465">
        <v>31.020769999999999</v>
      </c>
      <c r="K155" s="468" t="s">
        <v>303</v>
      </c>
    </row>
    <row r="156" spans="1:11" ht="14.4" customHeight="1" thickBot="1" x14ac:dyDescent="0.35">
      <c r="A156" s="481" t="s">
        <v>419</v>
      </c>
      <c r="B156" s="459">
        <v>0</v>
      </c>
      <c r="C156" s="459">
        <v>0</v>
      </c>
      <c r="D156" s="460">
        <v>0</v>
      </c>
      <c r="E156" s="461">
        <v>1</v>
      </c>
      <c r="F156" s="459">
        <v>0</v>
      </c>
      <c r="G156" s="460">
        <v>0</v>
      </c>
      <c r="H156" s="462">
        <v>0</v>
      </c>
      <c r="I156" s="459">
        <v>31.020769999999999</v>
      </c>
      <c r="J156" s="460">
        <v>31.020769999999999</v>
      </c>
      <c r="K156" s="470" t="s">
        <v>303</v>
      </c>
    </row>
    <row r="157" spans="1:11" ht="14.4" customHeight="1" thickBot="1" x14ac:dyDescent="0.35">
      <c r="A157" s="480" t="s">
        <v>420</v>
      </c>
      <c r="B157" s="464">
        <v>0</v>
      </c>
      <c r="C157" s="464">
        <v>39.277070000000002</v>
      </c>
      <c r="D157" s="465">
        <v>39.277070000000002</v>
      </c>
      <c r="E157" s="466" t="s">
        <v>272</v>
      </c>
      <c r="F157" s="464">
        <v>0</v>
      </c>
      <c r="G157" s="465">
        <v>0</v>
      </c>
      <c r="H157" s="467">
        <v>2.907</v>
      </c>
      <c r="I157" s="464">
        <v>57.916310000000003</v>
      </c>
      <c r="J157" s="465">
        <v>57.916310000000003</v>
      </c>
      <c r="K157" s="468" t="s">
        <v>272</v>
      </c>
    </row>
    <row r="158" spans="1:11" ht="14.4" customHeight="1" thickBot="1" x14ac:dyDescent="0.35">
      <c r="A158" s="481" t="s">
        <v>421</v>
      </c>
      <c r="B158" s="459">
        <v>0</v>
      </c>
      <c r="C158" s="459">
        <v>4.0633699999999999</v>
      </c>
      <c r="D158" s="460">
        <v>4.0633699999999999</v>
      </c>
      <c r="E158" s="469" t="s">
        <v>272</v>
      </c>
      <c r="F158" s="459">
        <v>0</v>
      </c>
      <c r="G158" s="460">
        <v>0</v>
      </c>
      <c r="H158" s="462">
        <v>0</v>
      </c>
      <c r="I158" s="459">
        <v>28.747309999999999</v>
      </c>
      <c r="J158" s="460">
        <v>28.747309999999999</v>
      </c>
      <c r="K158" s="470" t="s">
        <v>272</v>
      </c>
    </row>
    <row r="159" spans="1:11" ht="14.4" customHeight="1" thickBot="1" x14ac:dyDescent="0.35">
      <c r="A159" s="481" t="s">
        <v>422</v>
      </c>
      <c r="B159" s="459">
        <v>0</v>
      </c>
      <c r="C159" s="459">
        <v>0</v>
      </c>
      <c r="D159" s="460">
        <v>0</v>
      </c>
      <c r="E159" s="461">
        <v>1</v>
      </c>
      <c r="F159" s="459">
        <v>0</v>
      </c>
      <c r="G159" s="460">
        <v>0</v>
      </c>
      <c r="H159" s="462">
        <v>0</v>
      </c>
      <c r="I159" s="459">
        <v>-0.98799999999999999</v>
      </c>
      <c r="J159" s="460">
        <v>-0.98799999999999999</v>
      </c>
      <c r="K159" s="470" t="s">
        <v>303</v>
      </c>
    </row>
    <row r="160" spans="1:11" ht="14.4" customHeight="1" thickBot="1" x14ac:dyDescent="0.35">
      <c r="A160" s="481" t="s">
        <v>423</v>
      </c>
      <c r="B160" s="459">
        <v>0</v>
      </c>
      <c r="C160" s="459">
        <v>15.121700000000001</v>
      </c>
      <c r="D160" s="460">
        <v>15.121700000000001</v>
      </c>
      <c r="E160" s="469" t="s">
        <v>272</v>
      </c>
      <c r="F160" s="459">
        <v>0</v>
      </c>
      <c r="G160" s="460">
        <v>0</v>
      </c>
      <c r="H160" s="462">
        <v>0</v>
      </c>
      <c r="I160" s="459">
        <v>2.2000000000000002</v>
      </c>
      <c r="J160" s="460">
        <v>2.2000000000000002</v>
      </c>
      <c r="K160" s="470" t="s">
        <v>272</v>
      </c>
    </row>
    <row r="161" spans="1:11" ht="14.4" customHeight="1" thickBot="1" x14ac:dyDescent="0.35">
      <c r="A161" s="481" t="s">
        <v>424</v>
      </c>
      <c r="B161" s="459">
        <v>0</v>
      </c>
      <c r="C161" s="459">
        <v>18.332000000000001</v>
      </c>
      <c r="D161" s="460">
        <v>18.332000000000001</v>
      </c>
      <c r="E161" s="469" t="s">
        <v>272</v>
      </c>
      <c r="F161" s="459">
        <v>0</v>
      </c>
      <c r="G161" s="460">
        <v>0</v>
      </c>
      <c r="H161" s="462">
        <v>1.84</v>
      </c>
      <c r="I161" s="459">
        <v>26.89</v>
      </c>
      <c r="J161" s="460">
        <v>26.89</v>
      </c>
      <c r="K161" s="470" t="s">
        <v>272</v>
      </c>
    </row>
    <row r="162" spans="1:11" ht="14.4" customHeight="1" thickBot="1" x14ac:dyDescent="0.35">
      <c r="A162" s="481" t="s">
        <v>425</v>
      </c>
      <c r="B162" s="459">
        <v>0</v>
      </c>
      <c r="C162" s="459">
        <v>1.76</v>
      </c>
      <c r="D162" s="460">
        <v>1.76</v>
      </c>
      <c r="E162" s="469" t="s">
        <v>272</v>
      </c>
      <c r="F162" s="459">
        <v>0</v>
      </c>
      <c r="G162" s="460">
        <v>0</v>
      </c>
      <c r="H162" s="462">
        <v>0</v>
      </c>
      <c r="I162" s="459">
        <v>0</v>
      </c>
      <c r="J162" s="460">
        <v>0</v>
      </c>
      <c r="K162" s="470" t="s">
        <v>272</v>
      </c>
    </row>
    <row r="163" spans="1:11" ht="14.4" customHeight="1" thickBot="1" x14ac:dyDescent="0.35">
      <c r="A163" s="481" t="s">
        <v>426</v>
      </c>
      <c r="B163" s="459">
        <v>0</v>
      </c>
      <c r="C163" s="459">
        <v>0</v>
      </c>
      <c r="D163" s="460">
        <v>0</v>
      </c>
      <c r="E163" s="461">
        <v>1</v>
      </c>
      <c r="F163" s="459">
        <v>0</v>
      </c>
      <c r="G163" s="460">
        <v>0</v>
      </c>
      <c r="H163" s="462">
        <v>1.0669999999999999</v>
      </c>
      <c r="I163" s="459">
        <v>1.0669999999999999</v>
      </c>
      <c r="J163" s="460">
        <v>1.0669999999999999</v>
      </c>
      <c r="K163" s="470" t="s">
        <v>303</v>
      </c>
    </row>
    <row r="164" spans="1:11" ht="14.4" customHeight="1" thickBot="1" x14ac:dyDescent="0.35">
      <c r="A164" s="480" t="s">
        <v>427</v>
      </c>
      <c r="B164" s="464">
        <v>548.00858135578403</v>
      </c>
      <c r="C164" s="464">
        <v>498.75</v>
      </c>
      <c r="D164" s="465">
        <v>-49.258581355783001</v>
      </c>
      <c r="E164" s="471">
        <v>0.91011348538699999</v>
      </c>
      <c r="F164" s="464">
        <v>483.77957982134598</v>
      </c>
      <c r="G164" s="465">
        <v>483.77957982134598</v>
      </c>
      <c r="H164" s="467">
        <v>44.099999999999</v>
      </c>
      <c r="I164" s="464">
        <v>491.1</v>
      </c>
      <c r="J164" s="465">
        <v>7.3204201786540004</v>
      </c>
      <c r="K164" s="472">
        <v>1.015131726273</v>
      </c>
    </row>
    <row r="165" spans="1:11" ht="14.4" customHeight="1" thickBot="1" x14ac:dyDescent="0.35">
      <c r="A165" s="481" t="s">
        <v>428</v>
      </c>
      <c r="B165" s="459">
        <v>548.00858135578403</v>
      </c>
      <c r="C165" s="459">
        <v>498.75</v>
      </c>
      <c r="D165" s="460">
        <v>-49.258581355783001</v>
      </c>
      <c r="E165" s="461">
        <v>0.91011348538699999</v>
      </c>
      <c r="F165" s="459">
        <v>483.77957982134598</v>
      </c>
      <c r="G165" s="460">
        <v>483.77957982134598</v>
      </c>
      <c r="H165" s="462">
        <v>44.099999999999</v>
      </c>
      <c r="I165" s="459">
        <v>491.1</v>
      </c>
      <c r="J165" s="460">
        <v>7.3204201786540004</v>
      </c>
      <c r="K165" s="463">
        <v>1.015131726273</v>
      </c>
    </row>
    <row r="166" spans="1:11" ht="14.4" customHeight="1" thickBot="1" x14ac:dyDescent="0.35">
      <c r="A166" s="484" t="s">
        <v>429</v>
      </c>
      <c r="B166" s="459">
        <v>0</v>
      </c>
      <c r="C166" s="459">
        <v>0.2</v>
      </c>
      <c r="D166" s="460">
        <v>0.2</v>
      </c>
      <c r="E166" s="469" t="s">
        <v>272</v>
      </c>
      <c r="F166" s="459">
        <v>0</v>
      </c>
      <c r="G166" s="460">
        <v>0</v>
      </c>
      <c r="H166" s="462">
        <v>0.39999999999899999</v>
      </c>
      <c r="I166" s="459">
        <v>1.72</v>
      </c>
      <c r="J166" s="460">
        <v>1.72</v>
      </c>
      <c r="K166" s="470" t="s">
        <v>272</v>
      </c>
    </row>
    <row r="167" spans="1:11" ht="14.4" customHeight="1" thickBot="1" x14ac:dyDescent="0.35">
      <c r="A167" s="481" t="s">
        <v>430</v>
      </c>
      <c r="B167" s="459">
        <v>0</v>
      </c>
      <c r="C167" s="459">
        <v>0.2</v>
      </c>
      <c r="D167" s="460">
        <v>0.2</v>
      </c>
      <c r="E167" s="469" t="s">
        <v>272</v>
      </c>
      <c r="F167" s="459">
        <v>0</v>
      </c>
      <c r="G167" s="460">
        <v>0</v>
      </c>
      <c r="H167" s="462">
        <v>0.39999999999899999</v>
      </c>
      <c r="I167" s="459">
        <v>1.72</v>
      </c>
      <c r="J167" s="460">
        <v>1.72</v>
      </c>
      <c r="K167" s="470" t="s">
        <v>272</v>
      </c>
    </row>
    <row r="168" spans="1:11" ht="14.4" customHeight="1" thickBot="1" x14ac:dyDescent="0.35">
      <c r="A168" s="484" t="s">
        <v>431</v>
      </c>
      <c r="B168" s="459">
        <v>0</v>
      </c>
      <c r="C168" s="459">
        <v>9.5099999999989997</v>
      </c>
      <c r="D168" s="460">
        <v>9.5099999999989997</v>
      </c>
      <c r="E168" s="469" t="s">
        <v>272</v>
      </c>
      <c r="F168" s="459">
        <v>0</v>
      </c>
      <c r="G168" s="460">
        <v>0</v>
      </c>
      <c r="H168" s="462">
        <v>0</v>
      </c>
      <c r="I168" s="459">
        <v>3.6</v>
      </c>
      <c r="J168" s="460">
        <v>3.6</v>
      </c>
      <c r="K168" s="470" t="s">
        <v>272</v>
      </c>
    </row>
    <row r="169" spans="1:11" ht="14.4" customHeight="1" thickBot="1" x14ac:dyDescent="0.35">
      <c r="A169" s="481" t="s">
        <v>432</v>
      </c>
      <c r="B169" s="459">
        <v>0</v>
      </c>
      <c r="C169" s="459">
        <v>9.5099999999989997</v>
      </c>
      <c r="D169" s="460">
        <v>9.5099999999989997</v>
      </c>
      <c r="E169" s="469" t="s">
        <v>272</v>
      </c>
      <c r="F169" s="459">
        <v>0</v>
      </c>
      <c r="G169" s="460">
        <v>0</v>
      </c>
      <c r="H169" s="462">
        <v>0</v>
      </c>
      <c r="I169" s="459">
        <v>3.6</v>
      </c>
      <c r="J169" s="460">
        <v>3.6</v>
      </c>
      <c r="K169" s="470" t="s">
        <v>272</v>
      </c>
    </row>
    <row r="170" spans="1:11" ht="14.4" customHeight="1" thickBot="1" x14ac:dyDescent="0.35">
      <c r="A170" s="478" t="s">
        <v>433</v>
      </c>
      <c r="B170" s="459">
        <v>3888.0088935839199</v>
      </c>
      <c r="C170" s="459">
        <v>4281.9930000000004</v>
      </c>
      <c r="D170" s="460">
        <v>393.98410641608302</v>
      </c>
      <c r="E170" s="461">
        <v>1.101333128909</v>
      </c>
      <c r="F170" s="459">
        <v>3938.00000000001</v>
      </c>
      <c r="G170" s="460">
        <v>3938.00000000001</v>
      </c>
      <c r="H170" s="462">
        <v>471.08793999999898</v>
      </c>
      <c r="I170" s="459">
        <v>4523.4503500000001</v>
      </c>
      <c r="J170" s="460">
        <v>585.45034999999405</v>
      </c>
      <c r="K170" s="463">
        <v>1.148666924834</v>
      </c>
    </row>
    <row r="171" spans="1:11" ht="14.4" customHeight="1" thickBot="1" x14ac:dyDescent="0.35">
      <c r="A171" s="479" t="s">
        <v>434</v>
      </c>
      <c r="B171" s="459">
        <v>3854.00889988671</v>
      </c>
      <c r="C171" s="459">
        <v>3864.7809999999999</v>
      </c>
      <c r="D171" s="460">
        <v>10.772100113295</v>
      </c>
      <c r="E171" s="461">
        <v>1.002795037684</v>
      </c>
      <c r="F171" s="459">
        <v>3713.00000000001</v>
      </c>
      <c r="G171" s="460">
        <v>3713.00000000001</v>
      </c>
      <c r="H171" s="462">
        <v>315.26899999999898</v>
      </c>
      <c r="I171" s="459">
        <v>3861.9349999999999</v>
      </c>
      <c r="J171" s="460">
        <v>148.934999999995</v>
      </c>
      <c r="K171" s="463">
        <v>1.040111769458</v>
      </c>
    </row>
    <row r="172" spans="1:11" ht="14.4" customHeight="1" thickBot="1" x14ac:dyDescent="0.35">
      <c r="A172" s="480" t="s">
        <v>435</v>
      </c>
      <c r="B172" s="464">
        <v>3854.00889988671</v>
      </c>
      <c r="C172" s="464">
        <v>3863.8620000000001</v>
      </c>
      <c r="D172" s="465">
        <v>9.8531001132949996</v>
      </c>
      <c r="E172" s="471">
        <v>1.00255658468</v>
      </c>
      <c r="F172" s="464">
        <v>3713.00000000001</v>
      </c>
      <c r="G172" s="465">
        <v>3713.00000000001</v>
      </c>
      <c r="H172" s="467">
        <v>315.15399999999897</v>
      </c>
      <c r="I172" s="464">
        <v>3844.0839999999998</v>
      </c>
      <c r="J172" s="465">
        <v>131.083999999995</v>
      </c>
      <c r="K172" s="472">
        <v>1.0353040667919999</v>
      </c>
    </row>
    <row r="173" spans="1:11" ht="14.4" customHeight="1" thickBot="1" x14ac:dyDescent="0.35">
      <c r="A173" s="481" t="s">
        <v>436</v>
      </c>
      <c r="B173" s="459">
        <v>555.00128163910802</v>
      </c>
      <c r="C173" s="459">
        <v>557.90800000000002</v>
      </c>
      <c r="D173" s="460">
        <v>2.906718360892</v>
      </c>
      <c r="E173" s="461">
        <v>1.0052373182850001</v>
      </c>
      <c r="F173" s="459">
        <v>590.00000000000102</v>
      </c>
      <c r="G173" s="460">
        <v>590.00000000000102</v>
      </c>
      <c r="H173" s="462">
        <v>49.577999999999001</v>
      </c>
      <c r="I173" s="459">
        <v>594.34299999999996</v>
      </c>
      <c r="J173" s="460">
        <v>4.3429999999989999</v>
      </c>
      <c r="K173" s="463">
        <v>1.0073610169489999</v>
      </c>
    </row>
    <row r="174" spans="1:11" ht="14.4" customHeight="1" thickBot="1" x14ac:dyDescent="0.35">
      <c r="A174" s="481" t="s">
        <v>437</v>
      </c>
      <c r="B174" s="459">
        <v>2585.0059694362099</v>
      </c>
      <c r="C174" s="459">
        <v>2590.1610000000001</v>
      </c>
      <c r="D174" s="460">
        <v>5.155030563795</v>
      </c>
      <c r="E174" s="461">
        <v>1.0019942045100001</v>
      </c>
      <c r="F174" s="459">
        <v>2569</v>
      </c>
      <c r="G174" s="460">
        <v>2569</v>
      </c>
      <c r="H174" s="462">
        <v>235.81800000000001</v>
      </c>
      <c r="I174" s="459">
        <v>2696.7370000000001</v>
      </c>
      <c r="J174" s="460">
        <v>127.736999999996</v>
      </c>
      <c r="K174" s="463">
        <v>1.049722460101</v>
      </c>
    </row>
    <row r="175" spans="1:11" ht="14.4" customHeight="1" thickBot="1" x14ac:dyDescent="0.35">
      <c r="A175" s="481" t="s">
        <v>438</v>
      </c>
      <c r="B175" s="459">
        <v>672.00155182248795</v>
      </c>
      <c r="C175" s="459">
        <v>674.17</v>
      </c>
      <c r="D175" s="460">
        <v>2.1684481775119999</v>
      </c>
      <c r="E175" s="461">
        <v>1.0032268499550001</v>
      </c>
      <c r="F175" s="459">
        <v>537.00000000000102</v>
      </c>
      <c r="G175" s="460">
        <v>537.00000000000102</v>
      </c>
      <c r="H175" s="462">
        <v>28.934999999999999</v>
      </c>
      <c r="I175" s="459">
        <v>538.36800000000005</v>
      </c>
      <c r="J175" s="460">
        <v>1.367999999999</v>
      </c>
      <c r="K175" s="463">
        <v>1.0025474860329999</v>
      </c>
    </row>
    <row r="176" spans="1:11" ht="14.4" customHeight="1" thickBot="1" x14ac:dyDescent="0.35">
      <c r="A176" s="481" t="s">
        <v>439</v>
      </c>
      <c r="B176" s="459">
        <v>1.000002309259</v>
      </c>
      <c r="C176" s="459">
        <v>0.91200000000000003</v>
      </c>
      <c r="D176" s="460">
        <v>-8.8002309259000003E-2</v>
      </c>
      <c r="E176" s="461">
        <v>0.91199789395999997</v>
      </c>
      <c r="F176" s="459">
        <v>2</v>
      </c>
      <c r="G176" s="460">
        <v>2</v>
      </c>
      <c r="H176" s="462">
        <v>0.186</v>
      </c>
      <c r="I176" s="459">
        <v>2.2320000000000002</v>
      </c>
      <c r="J176" s="460">
        <v>0.23199999999900001</v>
      </c>
      <c r="K176" s="463">
        <v>1.1160000000000001</v>
      </c>
    </row>
    <row r="177" spans="1:11" ht="14.4" customHeight="1" thickBot="1" x14ac:dyDescent="0.35">
      <c r="A177" s="481" t="s">
        <v>440</v>
      </c>
      <c r="B177" s="459">
        <v>41.000094679645002</v>
      </c>
      <c r="C177" s="459">
        <v>40.710999999999999</v>
      </c>
      <c r="D177" s="460">
        <v>-0.28909467964500002</v>
      </c>
      <c r="E177" s="461">
        <v>0.992948926535</v>
      </c>
      <c r="F177" s="459">
        <v>15</v>
      </c>
      <c r="G177" s="460">
        <v>15</v>
      </c>
      <c r="H177" s="462">
        <v>0.63699999999900003</v>
      </c>
      <c r="I177" s="459">
        <v>12.404</v>
      </c>
      <c r="J177" s="460">
        <v>-2.5960000000000001</v>
      </c>
      <c r="K177" s="463">
        <v>0.82693333333300001</v>
      </c>
    </row>
    <row r="178" spans="1:11" ht="14.4" customHeight="1" thickBot="1" x14ac:dyDescent="0.35">
      <c r="A178" s="480" t="s">
        <v>441</v>
      </c>
      <c r="B178" s="464">
        <v>0</v>
      </c>
      <c r="C178" s="464">
        <v>0.91900000000000004</v>
      </c>
      <c r="D178" s="465">
        <v>0.91900000000000004</v>
      </c>
      <c r="E178" s="466" t="s">
        <v>272</v>
      </c>
      <c r="F178" s="464">
        <v>0</v>
      </c>
      <c r="G178" s="465">
        <v>0</v>
      </c>
      <c r="H178" s="467">
        <v>0.115</v>
      </c>
      <c r="I178" s="464">
        <v>17.850999999999999</v>
      </c>
      <c r="J178" s="465">
        <v>17.850999999999999</v>
      </c>
      <c r="K178" s="468" t="s">
        <v>303</v>
      </c>
    </row>
    <row r="179" spans="1:11" ht="14.4" customHeight="1" thickBot="1" x14ac:dyDescent="0.35">
      <c r="A179" s="481" t="s">
        <v>442</v>
      </c>
      <c r="B179" s="459">
        <v>0</v>
      </c>
      <c r="C179" s="459">
        <v>0.91900000000000004</v>
      </c>
      <c r="D179" s="460">
        <v>0.91900000000000004</v>
      </c>
      <c r="E179" s="469" t="s">
        <v>303</v>
      </c>
      <c r="F179" s="459">
        <v>0</v>
      </c>
      <c r="G179" s="460">
        <v>0</v>
      </c>
      <c r="H179" s="462">
        <v>0</v>
      </c>
      <c r="I179" s="459">
        <v>0</v>
      </c>
      <c r="J179" s="460">
        <v>0</v>
      </c>
      <c r="K179" s="463">
        <v>0</v>
      </c>
    </row>
    <row r="180" spans="1:11" ht="14.4" customHeight="1" thickBot="1" x14ac:dyDescent="0.35">
      <c r="A180" s="481" t="s">
        <v>443</v>
      </c>
      <c r="B180" s="459">
        <v>0</v>
      </c>
      <c r="C180" s="459">
        <v>0</v>
      </c>
      <c r="D180" s="460">
        <v>0</v>
      </c>
      <c r="E180" s="469" t="s">
        <v>272</v>
      </c>
      <c r="F180" s="459">
        <v>0</v>
      </c>
      <c r="G180" s="460">
        <v>0</v>
      </c>
      <c r="H180" s="462">
        <v>0.115</v>
      </c>
      <c r="I180" s="459">
        <v>0.115</v>
      </c>
      <c r="J180" s="460">
        <v>0.115</v>
      </c>
      <c r="K180" s="470" t="s">
        <v>303</v>
      </c>
    </row>
    <row r="181" spans="1:11" ht="14.4" customHeight="1" thickBot="1" x14ac:dyDescent="0.35">
      <c r="A181" s="481" t="s">
        <v>444</v>
      </c>
      <c r="B181" s="459">
        <v>0</v>
      </c>
      <c r="C181" s="459">
        <v>0</v>
      </c>
      <c r="D181" s="460">
        <v>0</v>
      </c>
      <c r="E181" s="461">
        <v>1</v>
      </c>
      <c r="F181" s="459">
        <v>0</v>
      </c>
      <c r="G181" s="460">
        <v>0</v>
      </c>
      <c r="H181" s="462">
        <v>0</v>
      </c>
      <c r="I181" s="459">
        <v>17.736000000000001</v>
      </c>
      <c r="J181" s="460">
        <v>17.736000000000001</v>
      </c>
      <c r="K181" s="470" t="s">
        <v>303</v>
      </c>
    </row>
    <row r="182" spans="1:11" ht="14.4" customHeight="1" thickBot="1" x14ac:dyDescent="0.35">
      <c r="A182" s="479" t="s">
        <v>445</v>
      </c>
      <c r="B182" s="459">
        <v>33.999993697211004</v>
      </c>
      <c r="C182" s="459">
        <v>417.21199999999999</v>
      </c>
      <c r="D182" s="460">
        <v>383.21200630278901</v>
      </c>
      <c r="E182" s="461">
        <v>12.27094345121</v>
      </c>
      <c r="F182" s="459">
        <v>225</v>
      </c>
      <c r="G182" s="460">
        <v>225</v>
      </c>
      <c r="H182" s="462">
        <v>155.81894</v>
      </c>
      <c r="I182" s="459">
        <v>661.51535000000001</v>
      </c>
      <c r="J182" s="460">
        <v>436.51535000000001</v>
      </c>
      <c r="K182" s="463">
        <v>2.940068222222</v>
      </c>
    </row>
    <row r="183" spans="1:11" ht="14.4" customHeight="1" thickBot="1" x14ac:dyDescent="0.35">
      <c r="A183" s="480" t="s">
        <v>446</v>
      </c>
      <c r="B183" s="464">
        <v>1.9999996292469999</v>
      </c>
      <c r="C183" s="464">
        <v>42.578040000000001</v>
      </c>
      <c r="D183" s="465">
        <v>40.578040370751999</v>
      </c>
      <c r="E183" s="471">
        <v>21.289023946476998</v>
      </c>
      <c r="F183" s="464">
        <v>225</v>
      </c>
      <c r="G183" s="465">
        <v>225</v>
      </c>
      <c r="H183" s="467">
        <v>64.489639999999</v>
      </c>
      <c r="I183" s="464">
        <v>256.20706999999999</v>
      </c>
      <c r="J183" s="465">
        <v>31.207069999999</v>
      </c>
      <c r="K183" s="472">
        <v>1.1386980888880001</v>
      </c>
    </row>
    <row r="184" spans="1:11" ht="14.4" customHeight="1" thickBot="1" x14ac:dyDescent="0.35">
      <c r="A184" s="481" t="s">
        <v>447</v>
      </c>
      <c r="B184" s="459">
        <v>1.9999996292469999</v>
      </c>
      <c r="C184" s="459">
        <v>23.670089999999998</v>
      </c>
      <c r="D184" s="460">
        <v>21.670090370752</v>
      </c>
      <c r="E184" s="461">
        <v>11.835047193935001</v>
      </c>
      <c r="F184" s="459">
        <v>225</v>
      </c>
      <c r="G184" s="460">
        <v>225</v>
      </c>
      <c r="H184" s="462">
        <v>64.489639999999</v>
      </c>
      <c r="I184" s="459">
        <v>256.20706999999999</v>
      </c>
      <c r="J184" s="460">
        <v>31.207069999999</v>
      </c>
      <c r="K184" s="463">
        <v>1.1386980888880001</v>
      </c>
    </row>
    <row r="185" spans="1:11" ht="14.4" customHeight="1" thickBot="1" x14ac:dyDescent="0.35">
      <c r="A185" s="481" t="s">
        <v>448</v>
      </c>
      <c r="B185" s="459">
        <v>0</v>
      </c>
      <c r="C185" s="459">
        <v>18.90795</v>
      </c>
      <c r="D185" s="460">
        <v>18.90795</v>
      </c>
      <c r="E185" s="469" t="s">
        <v>303</v>
      </c>
      <c r="F185" s="459">
        <v>0</v>
      </c>
      <c r="G185" s="460">
        <v>0</v>
      </c>
      <c r="H185" s="462">
        <v>0</v>
      </c>
      <c r="I185" s="459">
        <v>0</v>
      </c>
      <c r="J185" s="460">
        <v>0</v>
      </c>
      <c r="K185" s="470" t="s">
        <v>272</v>
      </c>
    </row>
    <row r="186" spans="1:11" ht="14.4" customHeight="1" thickBot="1" x14ac:dyDescent="0.35">
      <c r="A186" s="480" t="s">
        <v>449</v>
      </c>
      <c r="B186" s="464">
        <v>0</v>
      </c>
      <c r="C186" s="464">
        <v>6.2631500000000004</v>
      </c>
      <c r="D186" s="465">
        <v>6.2631500000000004</v>
      </c>
      <c r="E186" s="466" t="s">
        <v>272</v>
      </c>
      <c r="F186" s="464">
        <v>0</v>
      </c>
      <c r="G186" s="465">
        <v>0</v>
      </c>
      <c r="H186" s="467">
        <v>3.8029999999989998</v>
      </c>
      <c r="I186" s="464">
        <v>52.242980000000003</v>
      </c>
      <c r="J186" s="465">
        <v>52.242980000000003</v>
      </c>
      <c r="K186" s="468" t="s">
        <v>272</v>
      </c>
    </row>
    <row r="187" spans="1:11" ht="14.4" customHeight="1" thickBot="1" x14ac:dyDescent="0.35">
      <c r="A187" s="481" t="s">
        <v>450</v>
      </c>
      <c r="B187" s="459">
        <v>0</v>
      </c>
      <c r="C187" s="459">
        <v>-5.0819999999999999</v>
      </c>
      <c r="D187" s="460">
        <v>-5.0819999999999999</v>
      </c>
      <c r="E187" s="469" t="s">
        <v>303</v>
      </c>
      <c r="F187" s="459">
        <v>0</v>
      </c>
      <c r="G187" s="460">
        <v>0</v>
      </c>
      <c r="H187" s="462">
        <v>3.8029999999989998</v>
      </c>
      <c r="I187" s="459">
        <v>23.16</v>
      </c>
      <c r="J187" s="460">
        <v>23.16</v>
      </c>
      <c r="K187" s="470" t="s">
        <v>272</v>
      </c>
    </row>
    <row r="188" spans="1:11" ht="14.4" customHeight="1" thickBot="1" x14ac:dyDescent="0.35">
      <c r="A188" s="481" t="s">
        <v>451</v>
      </c>
      <c r="B188" s="459">
        <v>0</v>
      </c>
      <c r="C188" s="459">
        <v>3.2563</v>
      </c>
      <c r="D188" s="460">
        <v>3.2563</v>
      </c>
      <c r="E188" s="469" t="s">
        <v>272</v>
      </c>
      <c r="F188" s="459">
        <v>0</v>
      </c>
      <c r="G188" s="460">
        <v>0</v>
      </c>
      <c r="H188" s="462">
        <v>0</v>
      </c>
      <c r="I188" s="459">
        <v>3.99</v>
      </c>
      <c r="J188" s="460">
        <v>3.99</v>
      </c>
      <c r="K188" s="470" t="s">
        <v>272</v>
      </c>
    </row>
    <row r="189" spans="1:11" ht="14.4" customHeight="1" thickBot="1" x14ac:dyDescent="0.35">
      <c r="A189" s="481" t="s">
        <v>452</v>
      </c>
      <c r="B189" s="459">
        <v>0</v>
      </c>
      <c r="C189" s="459">
        <v>8.0888500000000008</v>
      </c>
      <c r="D189" s="460">
        <v>8.0888500000000008</v>
      </c>
      <c r="E189" s="469" t="s">
        <v>303</v>
      </c>
      <c r="F189" s="459">
        <v>0</v>
      </c>
      <c r="G189" s="460">
        <v>0</v>
      </c>
      <c r="H189" s="462">
        <v>0</v>
      </c>
      <c r="I189" s="459">
        <v>0</v>
      </c>
      <c r="J189" s="460">
        <v>0</v>
      </c>
      <c r="K189" s="470" t="s">
        <v>272</v>
      </c>
    </row>
    <row r="190" spans="1:11" ht="14.4" customHeight="1" thickBot="1" x14ac:dyDescent="0.35">
      <c r="A190" s="481" t="s">
        <v>453</v>
      </c>
      <c r="B190" s="459">
        <v>0</v>
      </c>
      <c r="C190" s="459">
        <v>0</v>
      </c>
      <c r="D190" s="460">
        <v>0</v>
      </c>
      <c r="E190" s="461">
        <v>1</v>
      </c>
      <c r="F190" s="459">
        <v>0</v>
      </c>
      <c r="G190" s="460">
        <v>0</v>
      </c>
      <c r="H190" s="462">
        <v>0</v>
      </c>
      <c r="I190" s="459">
        <v>25.092980000000001</v>
      </c>
      <c r="J190" s="460">
        <v>25.092980000000001</v>
      </c>
      <c r="K190" s="470" t="s">
        <v>303</v>
      </c>
    </row>
    <row r="191" spans="1:11" ht="14.4" customHeight="1" thickBot="1" x14ac:dyDescent="0.35">
      <c r="A191" s="480" t="s">
        <v>454</v>
      </c>
      <c r="B191" s="464">
        <v>31.999994067963001</v>
      </c>
      <c r="C191" s="464">
        <v>16.722200000000001</v>
      </c>
      <c r="D191" s="465">
        <v>-15.277794067963001</v>
      </c>
      <c r="E191" s="471">
        <v>0.52256884687100003</v>
      </c>
      <c r="F191" s="464">
        <v>0</v>
      </c>
      <c r="G191" s="465">
        <v>0</v>
      </c>
      <c r="H191" s="467">
        <v>0</v>
      </c>
      <c r="I191" s="464">
        <v>21.245999999999999</v>
      </c>
      <c r="J191" s="465">
        <v>21.245999999999999</v>
      </c>
      <c r="K191" s="468" t="s">
        <v>272</v>
      </c>
    </row>
    <row r="192" spans="1:11" ht="14.4" customHeight="1" thickBot="1" x14ac:dyDescent="0.35">
      <c r="A192" s="481" t="s">
        <v>455</v>
      </c>
      <c r="B192" s="459">
        <v>31.999994067963001</v>
      </c>
      <c r="C192" s="459">
        <v>0</v>
      </c>
      <c r="D192" s="460">
        <v>-31.999994067963001</v>
      </c>
      <c r="E192" s="461">
        <v>0</v>
      </c>
      <c r="F192" s="459">
        <v>0</v>
      </c>
      <c r="G192" s="460">
        <v>0</v>
      </c>
      <c r="H192" s="462">
        <v>0</v>
      </c>
      <c r="I192" s="459">
        <v>21.245999999999999</v>
      </c>
      <c r="J192" s="460">
        <v>21.245999999999999</v>
      </c>
      <c r="K192" s="470" t="s">
        <v>303</v>
      </c>
    </row>
    <row r="193" spans="1:11" ht="14.4" customHeight="1" thickBot="1" x14ac:dyDescent="0.35">
      <c r="A193" s="481" t="s">
        <v>456</v>
      </c>
      <c r="B193" s="459">
        <v>0</v>
      </c>
      <c r="C193" s="459">
        <v>16.722200000000001</v>
      </c>
      <c r="D193" s="460">
        <v>16.722200000000001</v>
      </c>
      <c r="E193" s="469" t="s">
        <v>303</v>
      </c>
      <c r="F193" s="459">
        <v>0</v>
      </c>
      <c r="G193" s="460">
        <v>0</v>
      </c>
      <c r="H193" s="462">
        <v>0</v>
      </c>
      <c r="I193" s="459">
        <v>0</v>
      </c>
      <c r="J193" s="460">
        <v>0</v>
      </c>
      <c r="K193" s="470" t="s">
        <v>272</v>
      </c>
    </row>
    <row r="194" spans="1:11" ht="14.4" customHeight="1" thickBot="1" x14ac:dyDescent="0.35">
      <c r="A194" s="480" t="s">
        <v>457</v>
      </c>
      <c r="B194" s="464">
        <v>0</v>
      </c>
      <c r="C194" s="464">
        <v>202.47060999999999</v>
      </c>
      <c r="D194" s="465">
        <v>202.47060999999999</v>
      </c>
      <c r="E194" s="466" t="s">
        <v>272</v>
      </c>
      <c r="F194" s="464">
        <v>0</v>
      </c>
      <c r="G194" s="465">
        <v>0</v>
      </c>
      <c r="H194" s="467">
        <v>50.040499999999</v>
      </c>
      <c r="I194" s="464">
        <v>287.07350000000002</v>
      </c>
      <c r="J194" s="465">
        <v>287.07350000000002</v>
      </c>
      <c r="K194" s="468" t="s">
        <v>272</v>
      </c>
    </row>
    <row r="195" spans="1:11" ht="14.4" customHeight="1" thickBot="1" x14ac:dyDescent="0.35">
      <c r="A195" s="481" t="s">
        <v>458</v>
      </c>
      <c r="B195" s="459">
        <v>0</v>
      </c>
      <c r="C195" s="459">
        <v>202.47060999999999</v>
      </c>
      <c r="D195" s="460">
        <v>202.47060999999999</v>
      </c>
      <c r="E195" s="469" t="s">
        <v>272</v>
      </c>
      <c r="F195" s="459">
        <v>0</v>
      </c>
      <c r="G195" s="460">
        <v>0</v>
      </c>
      <c r="H195" s="462">
        <v>50.040499999999</v>
      </c>
      <c r="I195" s="459">
        <v>287.07350000000002</v>
      </c>
      <c r="J195" s="460">
        <v>287.07350000000002</v>
      </c>
      <c r="K195" s="470" t="s">
        <v>272</v>
      </c>
    </row>
    <row r="196" spans="1:11" ht="14.4" customHeight="1" thickBot="1" x14ac:dyDescent="0.35">
      <c r="A196" s="480" t="s">
        <v>459</v>
      </c>
      <c r="B196" s="464">
        <v>0</v>
      </c>
      <c r="C196" s="464">
        <v>149.178</v>
      </c>
      <c r="D196" s="465">
        <v>149.178</v>
      </c>
      <c r="E196" s="466" t="s">
        <v>272</v>
      </c>
      <c r="F196" s="464">
        <v>0</v>
      </c>
      <c r="G196" s="465">
        <v>0</v>
      </c>
      <c r="H196" s="467">
        <v>37.485799999999003</v>
      </c>
      <c r="I196" s="464">
        <v>44.745799999999001</v>
      </c>
      <c r="J196" s="465">
        <v>44.745799999999001</v>
      </c>
      <c r="K196" s="468" t="s">
        <v>272</v>
      </c>
    </row>
    <row r="197" spans="1:11" ht="14.4" customHeight="1" thickBot="1" x14ac:dyDescent="0.35">
      <c r="A197" s="481" t="s">
        <v>460</v>
      </c>
      <c r="B197" s="459">
        <v>0</v>
      </c>
      <c r="C197" s="459">
        <v>149.178</v>
      </c>
      <c r="D197" s="460">
        <v>149.178</v>
      </c>
      <c r="E197" s="469" t="s">
        <v>272</v>
      </c>
      <c r="F197" s="459">
        <v>0</v>
      </c>
      <c r="G197" s="460">
        <v>0</v>
      </c>
      <c r="H197" s="462">
        <v>0</v>
      </c>
      <c r="I197" s="459">
        <v>7.26</v>
      </c>
      <c r="J197" s="460">
        <v>7.26</v>
      </c>
      <c r="K197" s="470" t="s">
        <v>272</v>
      </c>
    </row>
    <row r="198" spans="1:11" ht="14.4" customHeight="1" thickBot="1" x14ac:dyDescent="0.35">
      <c r="A198" s="481" t="s">
        <v>461</v>
      </c>
      <c r="B198" s="459">
        <v>0</v>
      </c>
      <c r="C198" s="459">
        <v>0</v>
      </c>
      <c r="D198" s="460">
        <v>0</v>
      </c>
      <c r="E198" s="461">
        <v>1</v>
      </c>
      <c r="F198" s="459">
        <v>0</v>
      </c>
      <c r="G198" s="460">
        <v>0</v>
      </c>
      <c r="H198" s="462">
        <v>37.485799999999003</v>
      </c>
      <c r="I198" s="459">
        <v>37.485799999999003</v>
      </c>
      <c r="J198" s="460">
        <v>37.485799999999003</v>
      </c>
      <c r="K198" s="470" t="s">
        <v>303</v>
      </c>
    </row>
    <row r="199" spans="1:11" ht="14.4" customHeight="1" thickBot="1" x14ac:dyDescent="0.35">
      <c r="A199" s="477" t="s">
        <v>462</v>
      </c>
      <c r="B199" s="459">
        <v>87121.653031867303</v>
      </c>
      <c r="C199" s="459">
        <v>86288.345660000006</v>
      </c>
      <c r="D199" s="460">
        <v>-833.30737186731096</v>
      </c>
      <c r="E199" s="461">
        <v>0.99043512900700004</v>
      </c>
      <c r="F199" s="459">
        <v>94507.920665483703</v>
      </c>
      <c r="G199" s="460">
        <v>94507.920665483703</v>
      </c>
      <c r="H199" s="462">
        <v>9398.8774900000008</v>
      </c>
      <c r="I199" s="459">
        <v>96892.535749999995</v>
      </c>
      <c r="J199" s="460">
        <v>2384.6150845163202</v>
      </c>
      <c r="K199" s="463">
        <v>1.0252319072060001</v>
      </c>
    </row>
    <row r="200" spans="1:11" ht="14.4" customHeight="1" thickBot="1" x14ac:dyDescent="0.35">
      <c r="A200" s="478" t="s">
        <v>463</v>
      </c>
      <c r="B200" s="459">
        <v>33017.2947602762</v>
      </c>
      <c r="C200" s="459">
        <v>31230.217250000002</v>
      </c>
      <c r="D200" s="460">
        <v>-1787.07751027621</v>
      </c>
      <c r="E200" s="461">
        <v>0.94587450234000003</v>
      </c>
      <c r="F200" s="459">
        <v>35565.3574222592</v>
      </c>
      <c r="G200" s="460">
        <v>35565.3574222592</v>
      </c>
      <c r="H200" s="462">
        <v>2773.5992299999998</v>
      </c>
      <c r="I200" s="459">
        <v>36013.756849999998</v>
      </c>
      <c r="J200" s="460">
        <v>448.39942774076201</v>
      </c>
      <c r="K200" s="463">
        <v>1.0126077582290001</v>
      </c>
    </row>
    <row r="201" spans="1:11" ht="14.4" customHeight="1" thickBot="1" x14ac:dyDescent="0.35">
      <c r="A201" s="479" t="s">
        <v>464</v>
      </c>
      <c r="B201" s="459">
        <v>33017.2947602762</v>
      </c>
      <c r="C201" s="459">
        <v>31230.002390000001</v>
      </c>
      <c r="D201" s="460">
        <v>-1787.29237027621</v>
      </c>
      <c r="E201" s="461">
        <v>0.94586799484100004</v>
      </c>
      <c r="F201" s="459">
        <v>35565.1558626361</v>
      </c>
      <c r="G201" s="460">
        <v>35565.1558626361</v>
      </c>
      <c r="H201" s="462">
        <v>2773.5992299999998</v>
      </c>
      <c r="I201" s="459">
        <v>36013.756849999998</v>
      </c>
      <c r="J201" s="460">
        <v>448.60098736389</v>
      </c>
      <c r="K201" s="463">
        <v>1.0126134970159999</v>
      </c>
    </row>
    <row r="202" spans="1:11" ht="14.4" customHeight="1" thickBot="1" x14ac:dyDescent="0.35">
      <c r="A202" s="480" t="s">
        <v>465</v>
      </c>
      <c r="B202" s="464">
        <v>147.40255206331901</v>
      </c>
      <c r="C202" s="464">
        <v>235.03038000000001</v>
      </c>
      <c r="D202" s="465">
        <v>87.627827936680006</v>
      </c>
      <c r="E202" s="471">
        <v>1.5944797203979999</v>
      </c>
      <c r="F202" s="464">
        <v>242.054310179309</v>
      </c>
      <c r="G202" s="465">
        <v>242.054310179309</v>
      </c>
      <c r="H202" s="467">
        <v>28.324200000000001</v>
      </c>
      <c r="I202" s="464">
        <v>342.99930000000001</v>
      </c>
      <c r="J202" s="465">
        <v>100.94498982069101</v>
      </c>
      <c r="K202" s="472">
        <v>1.4170344653060001</v>
      </c>
    </row>
    <row r="203" spans="1:11" ht="14.4" customHeight="1" thickBot="1" x14ac:dyDescent="0.35">
      <c r="A203" s="481" t="s">
        <v>466</v>
      </c>
      <c r="B203" s="459">
        <v>95.161976833321006</v>
      </c>
      <c r="C203" s="459">
        <v>182.71520000000001</v>
      </c>
      <c r="D203" s="460">
        <v>87.553223166677995</v>
      </c>
      <c r="E203" s="461">
        <v>1.920044182352</v>
      </c>
      <c r="F203" s="459">
        <v>185</v>
      </c>
      <c r="G203" s="460">
        <v>185</v>
      </c>
      <c r="H203" s="462">
        <v>23.044499999999999</v>
      </c>
      <c r="I203" s="459">
        <v>277.51614999999998</v>
      </c>
      <c r="J203" s="460">
        <v>92.516149999999996</v>
      </c>
      <c r="K203" s="463">
        <v>1.5000872972970001</v>
      </c>
    </row>
    <row r="204" spans="1:11" ht="14.4" customHeight="1" thickBot="1" x14ac:dyDescent="0.35">
      <c r="A204" s="481" t="s">
        <v>467</v>
      </c>
      <c r="B204" s="459">
        <v>0</v>
      </c>
      <c r="C204" s="459">
        <v>6.6119999999999998E-2</v>
      </c>
      <c r="D204" s="460">
        <v>6.6119999999999998E-2</v>
      </c>
      <c r="E204" s="469" t="s">
        <v>303</v>
      </c>
      <c r="F204" s="459">
        <v>5.4310179308000001E-2</v>
      </c>
      <c r="G204" s="460">
        <v>5.4310179308000001E-2</v>
      </c>
      <c r="H204" s="462">
        <v>0</v>
      </c>
      <c r="I204" s="459">
        <v>0</v>
      </c>
      <c r="J204" s="460">
        <v>-5.4310179308000001E-2</v>
      </c>
      <c r="K204" s="463">
        <v>0</v>
      </c>
    </row>
    <row r="205" spans="1:11" ht="14.4" customHeight="1" thickBot="1" x14ac:dyDescent="0.35">
      <c r="A205" s="481" t="s">
        <v>468</v>
      </c>
      <c r="B205" s="459">
        <v>42.793963827187</v>
      </c>
      <c r="C205" s="459">
        <v>40.726280000000003</v>
      </c>
      <c r="D205" s="460">
        <v>-2.0676838271869999</v>
      </c>
      <c r="E205" s="461">
        <v>0.95168281593299997</v>
      </c>
      <c r="F205" s="459">
        <v>45</v>
      </c>
      <c r="G205" s="460">
        <v>45</v>
      </c>
      <c r="H205" s="462">
        <v>0.82169999999999999</v>
      </c>
      <c r="I205" s="459">
        <v>21.544149999999998</v>
      </c>
      <c r="J205" s="460">
        <v>-23.455850000000002</v>
      </c>
      <c r="K205" s="463">
        <v>0.478758888888</v>
      </c>
    </row>
    <row r="206" spans="1:11" ht="14.4" customHeight="1" thickBot="1" x14ac:dyDescent="0.35">
      <c r="A206" s="481" t="s">
        <v>469</v>
      </c>
      <c r="B206" s="459">
        <v>9.4466114028099994</v>
      </c>
      <c r="C206" s="459">
        <v>11.522779999999999</v>
      </c>
      <c r="D206" s="460">
        <v>2.076168597189</v>
      </c>
      <c r="E206" s="461">
        <v>1.2197791894529999</v>
      </c>
      <c r="F206" s="459">
        <v>12</v>
      </c>
      <c r="G206" s="460">
        <v>12</v>
      </c>
      <c r="H206" s="462">
        <v>4.4580000000000002</v>
      </c>
      <c r="I206" s="459">
        <v>43.939</v>
      </c>
      <c r="J206" s="460">
        <v>31.939</v>
      </c>
      <c r="K206" s="463">
        <v>3.6615833333330001</v>
      </c>
    </row>
    <row r="207" spans="1:11" ht="14.4" customHeight="1" thickBot="1" x14ac:dyDescent="0.35">
      <c r="A207" s="480" t="s">
        <v>470</v>
      </c>
      <c r="B207" s="464">
        <v>92.890697573132996</v>
      </c>
      <c r="C207" s="464">
        <v>58.583150000000003</v>
      </c>
      <c r="D207" s="465">
        <v>-34.307547573133</v>
      </c>
      <c r="E207" s="471">
        <v>0.63066756446600003</v>
      </c>
      <c r="F207" s="464">
        <v>153.101552456815</v>
      </c>
      <c r="G207" s="465">
        <v>153.101552456815</v>
      </c>
      <c r="H207" s="467">
        <v>12.31593</v>
      </c>
      <c r="I207" s="464">
        <v>98.137079999999997</v>
      </c>
      <c r="J207" s="465">
        <v>-54.964472456814001</v>
      </c>
      <c r="K207" s="472">
        <v>0.64099336959800002</v>
      </c>
    </row>
    <row r="208" spans="1:11" ht="14.4" customHeight="1" thickBot="1" x14ac:dyDescent="0.35">
      <c r="A208" s="481" t="s">
        <v>471</v>
      </c>
      <c r="B208" s="459">
        <v>87.000008723373</v>
      </c>
      <c r="C208" s="459">
        <v>56.399650000000001</v>
      </c>
      <c r="D208" s="460">
        <v>-30.600358723372999</v>
      </c>
      <c r="E208" s="461">
        <v>0.64827177407900005</v>
      </c>
      <c r="F208" s="459">
        <v>150.101552456815</v>
      </c>
      <c r="G208" s="460">
        <v>150.101552456815</v>
      </c>
      <c r="H208" s="462">
        <v>12.69543</v>
      </c>
      <c r="I208" s="459">
        <v>91.637180000000001</v>
      </c>
      <c r="J208" s="460">
        <v>-58.464372456813997</v>
      </c>
      <c r="K208" s="463">
        <v>0.61050121401199997</v>
      </c>
    </row>
    <row r="209" spans="1:11" ht="14.4" customHeight="1" thickBot="1" x14ac:dyDescent="0.35">
      <c r="A209" s="481" t="s">
        <v>472</v>
      </c>
      <c r="B209" s="459">
        <v>5.8906888497600001</v>
      </c>
      <c r="C209" s="459">
        <v>2.1835</v>
      </c>
      <c r="D209" s="460">
        <v>-3.7071888497600001</v>
      </c>
      <c r="E209" s="461">
        <v>0.37066972228299999</v>
      </c>
      <c r="F209" s="459">
        <v>3</v>
      </c>
      <c r="G209" s="460">
        <v>3</v>
      </c>
      <c r="H209" s="462">
        <v>-0.3795</v>
      </c>
      <c r="I209" s="459">
        <v>6.4999000000000002</v>
      </c>
      <c r="J209" s="460">
        <v>3.4998999999999998</v>
      </c>
      <c r="K209" s="463">
        <v>2.1666333333329999</v>
      </c>
    </row>
    <row r="210" spans="1:11" ht="14.4" customHeight="1" thickBot="1" x14ac:dyDescent="0.35">
      <c r="A210" s="480" t="s">
        <v>473</v>
      </c>
      <c r="B210" s="464">
        <v>82.997231455176006</v>
      </c>
      <c r="C210" s="464">
        <v>19.65099</v>
      </c>
      <c r="D210" s="465">
        <v>-63.346241455174997</v>
      </c>
      <c r="E210" s="471">
        <v>0.236766813247</v>
      </c>
      <c r="F210" s="464">
        <v>118</v>
      </c>
      <c r="G210" s="465">
        <v>118</v>
      </c>
      <c r="H210" s="467">
        <v>0</v>
      </c>
      <c r="I210" s="464">
        <v>52.045189999999998</v>
      </c>
      <c r="J210" s="465">
        <v>-65.954809999999995</v>
      </c>
      <c r="K210" s="472">
        <v>0.44106093220300002</v>
      </c>
    </row>
    <row r="211" spans="1:11" ht="14.4" customHeight="1" thickBot="1" x14ac:dyDescent="0.35">
      <c r="A211" s="481" t="s">
        <v>474</v>
      </c>
      <c r="B211" s="459">
        <v>1.9972233334139999</v>
      </c>
      <c r="C211" s="459">
        <v>0</v>
      </c>
      <c r="D211" s="460">
        <v>-1.9972233334139999</v>
      </c>
      <c r="E211" s="461">
        <v>0</v>
      </c>
      <c r="F211" s="459">
        <v>2</v>
      </c>
      <c r="G211" s="460">
        <v>2</v>
      </c>
      <c r="H211" s="462">
        <v>0</v>
      </c>
      <c r="I211" s="459">
        <v>1.6509100000000001</v>
      </c>
      <c r="J211" s="460">
        <v>-0.34909000000000001</v>
      </c>
      <c r="K211" s="463">
        <v>0.82545500000000005</v>
      </c>
    </row>
    <row r="212" spans="1:11" ht="14.4" customHeight="1" thickBot="1" x14ac:dyDescent="0.35">
      <c r="A212" s="481" t="s">
        <v>475</v>
      </c>
      <c r="B212" s="459">
        <v>81.000008121760999</v>
      </c>
      <c r="C212" s="459">
        <v>19.65099</v>
      </c>
      <c r="D212" s="460">
        <v>-61.349018121760999</v>
      </c>
      <c r="E212" s="461">
        <v>0.24260479048899999</v>
      </c>
      <c r="F212" s="459">
        <v>116</v>
      </c>
      <c r="G212" s="460">
        <v>116</v>
      </c>
      <c r="H212" s="462">
        <v>0</v>
      </c>
      <c r="I212" s="459">
        <v>50.394280000000002</v>
      </c>
      <c r="J212" s="460">
        <v>-65.605720000000005</v>
      </c>
      <c r="K212" s="463">
        <v>0.43443344827500002</v>
      </c>
    </row>
    <row r="213" spans="1:11" ht="14.4" customHeight="1" thickBot="1" x14ac:dyDescent="0.35">
      <c r="A213" s="480" t="s">
        <v>476</v>
      </c>
      <c r="B213" s="464">
        <v>1.00100110137</v>
      </c>
      <c r="C213" s="464">
        <v>0.52200000000000002</v>
      </c>
      <c r="D213" s="465">
        <v>-0.47900110137000002</v>
      </c>
      <c r="E213" s="471">
        <v>0.52147794771199996</v>
      </c>
      <c r="F213" s="464">
        <v>4</v>
      </c>
      <c r="G213" s="465">
        <v>4</v>
      </c>
      <c r="H213" s="467">
        <v>0</v>
      </c>
      <c r="I213" s="464">
        <v>0.36180000000000001</v>
      </c>
      <c r="J213" s="465">
        <v>-3.6381999999999999</v>
      </c>
      <c r="K213" s="472">
        <v>9.0450000000000003E-2</v>
      </c>
    </row>
    <row r="214" spans="1:11" ht="14.4" customHeight="1" thickBot="1" x14ac:dyDescent="0.35">
      <c r="A214" s="481" t="s">
        <v>477</v>
      </c>
      <c r="B214" s="459">
        <v>1.00100110137</v>
      </c>
      <c r="C214" s="459">
        <v>0.52200000000000002</v>
      </c>
      <c r="D214" s="460">
        <v>-0.47900110137000002</v>
      </c>
      <c r="E214" s="461">
        <v>0.52147794771199996</v>
      </c>
      <c r="F214" s="459">
        <v>4</v>
      </c>
      <c r="G214" s="460">
        <v>4</v>
      </c>
      <c r="H214" s="462">
        <v>0</v>
      </c>
      <c r="I214" s="459">
        <v>0.36180000000000001</v>
      </c>
      <c r="J214" s="460">
        <v>-3.6381999999999999</v>
      </c>
      <c r="K214" s="463">
        <v>9.0450000000000003E-2</v>
      </c>
    </row>
    <row r="215" spans="1:11" ht="14.4" customHeight="1" thickBot="1" x14ac:dyDescent="0.35">
      <c r="A215" s="480" t="s">
        <v>478</v>
      </c>
      <c r="B215" s="464">
        <v>32693.003278083201</v>
      </c>
      <c r="C215" s="464">
        <v>29161.574410000001</v>
      </c>
      <c r="D215" s="465">
        <v>-3531.4288680832101</v>
      </c>
      <c r="E215" s="471">
        <v>0.89198212112700004</v>
      </c>
      <c r="F215" s="464">
        <v>35048</v>
      </c>
      <c r="G215" s="465">
        <v>35048</v>
      </c>
      <c r="H215" s="467">
        <v>2735.8431999999998</v>
      </c>
      <c r="I215" s="464">
        <v>34482.800369999997</v>
      </c>
      <c r="J215" s="465">
        <v>-565.19962999998802</v>
      </c>
      <c r="K215" s="472">
        <v>0.98387355540900001</v>
      </c>
    </row>
    <row r="216" spans="1:11" ht="14.4" customHeight="1" thickBot="1" x14ac:dyDescent="0.35">
      <c r="A216" s="481" t="s">
        <v>479</v>
      </c>
      <c r="B216" s="459">
        <v>16371.0016414982</v>
      </c>
      <c r="C216" s="459">
        <v>14207.13178</v>
      </c>
      <c r="D216" s="460">
        <v>-2163.8698614981899</v>
      </c>
      <c r="E216" s="461">
        <v>0.86782300137199997</v>
      </c>
      <c r="F216" s="459">
        <v>17289</v>
      </c>
      <c r="G216" s="460">
        <v>17289</v>
      </c>
      <c r="H216" s="462">
        <v>1265.3006399999999</v>
      </c>
      <c r="I216" s="459">
        <v>14265.827289999999</v>
      </c>
      <c r="J216" s="460">
        <v>-3023.1727099999898</v>
      </c>
      <c r="K216" s="463">
        <v>0.82513894904200003</v>
      </c>
    </row>
    <row r="217" spans="1:11" ht="14.4" customHeight="1" thickBot="1" x14ac:dyDescent="0.35">
      <c r="A217" s="481" t="s">
        <v>480</v>
      </c>
      <c r="B217" s="459">
        <v>16322.001636585001</v>
      </c>
      <c r="C217" s="459">
        <v>14954.44263</v>
      </c>
      <c r="D217" s="460">
        <v>-1367.5590065850199</v>
      </c>
      <c r="E217" s="461">
        <v>0.91621376856600001</v>
      </c>
      <c r="F217" s="459">
        <v>17759</v>
      </c>
      <c r="G217" s="460">
        <v>17759</v>
      </c>
      <c r="H217" s="462">
        <v>1470.5425600000001</v>
      </c>
      <c r="I217" s="459">
        <v>20216.97308</v>
      </c>
      <c r="J217" s="460">
        <v>2457.9730800000002</v>
      </c>
      <c r="K217" s="463">
        <v>1.138407178332</v>
      </c>
    </row>
    <row r="218" spans="1:11" ht="14.4" customHeight="1" thickBot="1" x14ac:dyDescent="0.35">
      <c r="A218" s="480" t="s">
        <v>481</v>
      </c>
      <c r="B218" s="464">
        <v>0</v>
      </c>
      <c r="C218" s="464">
        <v>1754.6414600000001</v>
      </c>
      <c r="D218" s="465">
        <v>1754.6414600000001</v>
      </c>
      <c r="E218" s="466" t="s">
        <v>272</v>
      </c>
      <c r="F218" s="464">
        <v>0</v>
      </c>
      <c r="G218" s="465">
        <v>0</v>
      </c>
      <c r="H218" s="467">
        <v>-2.8841000000000001</v>
      </c>
      <c r="I218" s="464">
        <v>1037.41311</v>
      </c>
      <c r="J218" s="465">
        <v>1037.41311</v>
      </c>
      <c r="K218" s="468" t="s">
        <v>272</v>
      </c>
    </row>
    <row r="219" spans="1:11" ht="14.4" customHeight="1" thickBot="1" x14ac:dyDescent="0.35">
      <c r="A219" s="481" t="s">
        <v>482</v>
      </c>
      <c r="B219" s="459">
        <v>0</v>
      </c>
      <c r="C219" s="459">
        <v>255.50808000000001</v>
      </c>
      <c r="D219" s="460">
        <v>255.50808000000001</v>
      </c>
      <c r="E219" s="469" t="s">
        <v>272</v>
      </c>
      <c r="F219" s="459">
        <v>0</v>
      </c>
      <c r="G219" s="460">
        <v>0</v>
      </c>
      <c r="H219" s="462">
        <v>0</v>
      </c>
      <c r="I219" s="459">
        <v>790.75989000000004</v>
      </c>
      <c r="J219" s="460">
        <v>790.75989000000004</v>
      </c>
      <c r="K219" s="470" t="s">
        <v>272</v>
      </c>
    </row>
    <row r="220" spans="1:11" ht="14.4" customHeight="1" thickBot="1" x14ac:dyDescent="0.35">
      <c r="A220" s="481" t="s">
        <v>483</v>
      </c>
      <c r="B220" s="459">
        <v>0</v>
      </c>
      <c r="C220" s="459">
        <v>1499.13338</v>
      </c>
      <c r="D220" s="460">
        <v>1499.13338</v>
      </c>
      <c r="E220" s="469" t="s">
        <v>272</v>
      </c>
      <c r="F220" s="459">
        <v>0</v>
      </c>
      <c r="G220" s="460">
        <v>0</v>
      </c>
      <c r="H220" s="462">
        <v>-2.8841000000000001</v>
      </c>
      <c r="I220" s="459">
        <v>246.65322</v>
      </c>
      <c r="J220" s="460">
        <v>246.65322</v>
      </c>
      <c r="K220" s="470" t="s">
        <v>272</v>
      </c>
    </row>
    <row r="221" spans="1:11" ht="14.4" customHeight="1" thickBot="1" x14ac:dyDescent="0.35">
      <c r="A221" s="479" t="s">
        <v>484</v>
      </c>
      <c r="B221" s="459">
        <v>0</v>
      </c>
      <c r="C221" s="459">
        <v>0.21486</v>
      </c>
      <c r="D221" s="460">
        <v>0.21486</v>
      </c>
      <c r="E221" s="469" t="s">
        <v>272</v>
      </c>
      <c r="F221" s="459">
        <v>0.20155962313</v>
      </c>
      <c r="G221" s="460">
        <v>0.20155962313</v>
      </c>
      <c r="H221" s="462">
        <v>0</v>
      </c>
      <c r="I221" s="459">
        <v>0</v>
      </c>
      <c r="J221" s="460">
        <v>-0.20155962313</v>
      </c>
      <c r="K221" s="463">
        <v>0</v>
      </c>
    </row>
    <row r="222" spans="1:11" ht="14.4" customHeight="1" thickBot="1" x14ac:dyDescent="0.35">
      <c r="A222" s="480" t="s">
        <v>485</v>
      </c>
      <c r="B222" s="464">
        <v>0</v>
      </c>
      <c r="C222" s="464">
        <v>0.21486</v>
      </c>
      <c r="D222" s="465">
        <v>0.21486</v>
      </c>
      <c r="E222" s="466" t="s">
        <v>272</v>
      </c>
      <c r="F222" s="464">
        <v>0.20155962313</v>
      </c>
      <c r="G222" s="465">
        <v>0.20155962313</v>
      </c>
      <c r="H222" s="467">
        <v>0</v>
      </c>
      <c r="I222" s="464">
        <v>0</v>
      </c>
      <c r="J222" s="465">
        <v>-0.20155962313</v>
      </c>
      <c r="K222" s="472">
        <v>0</v>
      </c>
    </row>
    <row r="223" spans="1:11" ht="14.4" customHeight="1" thickBot="1" x14ac:dyDescent="0.35">
      <c r="A223" s="481" t="s">
        <v>486</v>
      </c>
      <c r="B223" s="459">
        <v>0</v>
      </c>
      <c r="C223" s="459">
        <v>0.21486</v>
      </c>
      <c r="D223" s="460">
        <v>0.21486</v>
      </c>
      <c r="E223" s="469" t="s">
        <v>272</v>
      </c>
      <c r="F223" s="459">
        <v>0.20155962313</v>
      </c>
      <c r="G223" s="460">
        <v>0.20155962313</v>
      </c>
      <c r="H223" s="462">
        <v>0</v>
      </c>
      <c r="I223" s="459">
        <v>0</v>
      </c>
      <c r="J223" s="460">
        <v>-0.20155962313</v>
      </c>
      <c r="K223" s="463">
        <v>0</v>
      </c>
    </row>
    <row r="224" spans="1:11" ht="14.4" customHeight="1" thickBot="1" x14ac:dyDescent="0.35">
      <c r="A224" s="478" t="s">
        <v>487</v>
      </c>
      <c r="B224" s="459">
        <v>53807.957099081199</v>
      </c>
      <c r="C224" s="459">
        <v>54536.833409999999</v>
      </c>
      <c r="D224" s="460">
        <v>728.87631091881497</v>
      </c>
      <c r="E224" s="461">
        <v>1.013545883363</v>
      </c>
      <c r="F224" s="459">
        <v>58392.563243224497</v>
      </c>
      <c r="G224" s="460">
        <v>58392.563243224497</v>
      </c>
      <c r="H224" s="462">
        <v>6625.27826</v>
      </c>
      <c r="I224" s="459">
        <v>60310.478900000002</v>
      </c>
      <c r="J224" s="460">
        <v>1917.9156567755599</v>
      </c>
      <c r="K224" s="463">
        <v>1.032845204085</v>
      </c>
    </row>
    <row r="225" spans="1:11" ht="14.4" customHeight="1" thickBot="1" x14ac:dyDescent="0.35">
      <c r="A225" s="479" t="s">
        <v>488</v>
      </c>
      <c r="B225" s="459">
        <v>53350.005349332903</v>
      </c>
      <c r="C225" s="459">
        <v>53335.481160000003</v>
      </c>
      <c r="D225" s="460">
        <v>-14.524189332856</v>
      </c>
      <c r="E225" s="461">
        <v>0.99972775655299995</v>
      </c>
      <c r="F225" s="459">
        <v>58050</v>
      </c>
      <c r="G225" s="460">
        <v>58050</v>
      </c>
      <c r="H225" s="462">
        <v>6558.4705199999999</v>
      </c>
      <c r="I225" s="459">
        <v>54970.428249999997</v>
      </c>
      <c r="J225" s="460">
        <v>-3079.5717499999901</v>
      </c>
      <c r="K225" s="463">
        <v>0.94694966838899997</v>
      </c>
    </row>
    <row r="226" spans="1:11" ht="14.4" customHeight="1" thickBot="1" x14ac:dyDescent="0.35">
      <c r="A226" s="480" t="s">
        <v>489</v>
      </c>
      <c r="B226" s="464">
        <v>53350.005349332903</v>
      </c>
      <c r="C226" s="464">
        <v>53335.481160000003</v>
      </c>
      <c r="D226" s="465">
        <v>-14.524189332856</v>
      </c>
      <c r="E226" s="471">
        <v>0.99972775655299995</v>
      </c>
      <c r="F226" s="464">
        <v>58050</v>
      </c>
      <c r="G226" s="465">
        <v>58050</v>
      </c>
      <c r="H226" s="467">
        <v>6558.4705199999999</v>
      </c>
      <c r="I226" s="464">
        <v>54970.428249999997</v>
      </c>
      <c r="J226" s="465">
        <v>-3079.5717499999901</v>
      </c>
      <c r="K226" s="472">
        <v>0.94694966838899997</v>
      </c>
    </row>
    <row r="227" spans="1:11" ht="14.4" customHeight="1" thickBot="1" x14ac:dyDescent="0.35">
      <c r="A227" s="481" t="s">
        <v>490</v>
      </c>
      <c r="B227" s="459">
        <v>14700.0014739493</v>
      </c>
      <c r="C227" s="459">
        <v>13361.038</v>
      </c>
      <c r="D227" s="460">
        <v>-1338.9634739492601</v>
      </c>
      <c r="E227" s="461">
        <v>0.90891405852399998</v>
      </c>
      <c r="F227" s="459">
        <v>20950</v>
      </c>
      <c r="G227" s="460">
        <v>20950</v>
      </c>
      <c r="H227" s="462">
        <v>1132.7574999999999</v>
      </c>
      <c r="I227" s="459">
        <v>12349.5445</v>
      </c>
      <c r="J227" s="460">
        <v>-8600.4555</v>
      </c>
      <c r="K227" s="463">
        <v>0.58947706443900005</v>
      </c>
    </row>
    <row r="228" spans="1:11" ht="14.4" customHeight="1" thickBot="1" x14ac:dyDescent="0.35">
      <c r="A228" s="481" t="s">
        <v>491</v>
      </c>
      <c r="B228" s="459">
        <v>38500.003860343299</v>
      </c>
      <c r="C228" s="459">
        <v>39850.941099999996</v>
      </c>
      <c r="D228" s="460">
        <v>1350.9372396567101</v>
      </c>
      <c r="E228" s="461">
        <v>1.0350892754329999</v>
      </c>
      <c r="F228" s="459">
        <v>37000</v>
      </c>
      <c r="G228" s="460">
        <v>37000</v>
      </c>
      <c r="H228" s="462">
        <v>5299.7696999999998</v>
      </c>
      <c r="I228" s="459">
        <v>42448.350149999998</v>
      </c>
      <c r="J228" s="460">
        <v>5448.3501500000102</v>
      </c>
      <c r="K228" s="463">
        <v>1.1472527067560001</v>
      </c>
    </row>
    <row r="229" spans="1:11" ht="14.4" customHeight="1" thickBot="1" x14ac:dyDescent="0.35">
      <c r="A229" s="481" t="s">
        <v>492</v>
      </c>
      <c r="B229" s="459">
        <v>150.00001504029899</v>
      </c>
      <c r="C229" s="459">
        <v>123.50206</v>
      </c>
      <c r="D229" s="460">
        <v>-26.497955040297999</v>
      </c>
      <c r="E229" s="461">
        <v>0.82334698410999996</v>
      </c>
      <c r="F229" s="459">
        <v>100</v>
      </c>
      <c r="G229" s="460">
        <v>100</v>
      </c>
      <c r="H229" s="462">
        <v>125.94332</v>
      </c>
      <c r="I229" s="459">
        <v>172.53360000000001</v>
      </c>
      <c r="J229" s="460">
        <v>72.533600000000007</v>
      </c>
      <c r="K229" s="463">
        <v>1.725336</v>
      </c>
    </row>
    <row r="230" spans="1:11" ht="14.4" customHeight="1" thickBot="1" x14ac:dyDescent="0.35">
      <c r="A230" s="479" t="s">
        <v>493</v>
      </c>
      <c r="B230" s="459">
        <v>0</v>
      </c>
      <c r="C230" s="459">
        <v>15.8</v>
      </c>
      <c r="D230" s="460">
        <v>15.8</v>
      </c>
      <c r="E230" s="469" t="s">
        <v>272</v>
      </c>
      <c r="F230" s="459">
        <v>0</v>
      </c>
      <c r="G230" s="460">
        <v>0</v>
      </c>
      <c r="H230" s="462">
        <v>50.485799999999998</v>
      </c>
      <c r="I230" s="459">
        <v>95.735799999999998</v>
      </c>
      <c r="J230" s="460">
        <v>95.735799999999998</v>
      </c>
      <c r="K230" s="470" t="s">
        <v>272</v>
      </c>
    </row>
    <row r="231" spans="1:11" ht="14.4" customHeight="1" thickBot="1" x14ac:dyDescent="0.35">
      <c r="A231" s="480" t="s">
        <v>494</v>
      </c>
      <c r="B231" s="464">
        <v>0</v>
      </c>
      <c r="C231" s="464">
        <v>15.8</v>
      </c>
      <c r="D231" s="465">
        <v>15.8</v>
      </c>
      <c r="E231" s="466" t="s">
        <v>272</v>
      </c>
      <c r="F231" s="464">
        <v>0</v>
      </c>
      <c r="G231" s="465">
        <v>0</v>
      </c>
      <c r="H231" s="467">
        <v>37.485799999999998</v>
      </c>
      <c r="I231" s="464">
        <v>37.485799999999998</v>
      </c>
      <c r="J231" s="465">
        <v>37.485799999999998</v>
      </c>
      <c r="K231" s="468" t="s">
        <v>272</v>
      </c>
    </row>
    <row r="232" spans="1:11" ht="14.4" customHeight="1" thickBot="1" x14ac:dyDescent="0.35">
      <c r="A232" s="481" t="s">
        <v>495</v>
      </c>
      <c r="B232" s="459">
        <v>0</v>
      </c>
      <c r="C232" s="459">
        <v>15.8</v>
      </c>
      <c r="D232" s="460">
        <v>15.8</v>
      </c>
      <c r="E232" s="469" t="s">
        <v>272</v>
      </c>
      <c r="F232" s="459">
        <v>0</v>
      </c>
      <c r="G232" s="460">
        <v>0</v>
      </c>
      <c r="H232" s="462">
        <v>37.485799999999998</v>
      </c>
      <c r="I232" s="459">
        <v>37.485799999999998</v>
      </c>
      <c r="J232" s="460">
        <v>37.485799999999998</v>
      </c>
      <c r="K232" s="470" t="s">
        <v>272</v>
      </c>
    </row>
    <row r="233" spans="1:11" ht="14.4" customHeight="1" thickBot="1" x14ac:dyDescent="0.35">
      <c r="A233" s="480" t="s">
        <v>496</v>
      </c>
      <c r="B233" s="464">
        <v>0</v>
      </c>
      <c r="C233" s="464">
        <v>0</v>
      </c>
      <c r="D233" s="465">
        <v>0</v>
      </c>
      <c r="E233" s="471">
        <v>1</v>
      </c>
      <c r="F233" s="464">
        <v>0</v>
      </c>
      <c r="G233" s="465">
        <v>0</v>
      </c>
      <c r="H233" s="467">
        <v>13</v>
      </c>
      <c r="I233" s="464">
        <v>58.25</v>
      </c>
      <c r="J233" s="465">
        <v>58.25</v>
      </c>
      <c r="K233" s="468" t="s">
        <v>303</v>
      </c>
    </row>
    <row r="234" spans="1:11" ht="14.4" customHeight="1" thickBot="1" x14ac:dyDescent="0.35">
      <c r="A234" s="481" t="s">
        <v>497</v>
      </c>
      <c r="B234" s="459">
        <v>0</v>
      </c>
      <c r="C234" s="459">
        <v>0</v>
      </c>
      <c r="D234" s="460">
        <v>0</v>
      </c>
      <c r="E234" s="461">
        <v>1</v>
      </c>
      <c r="F234" s="459">
        <v>0</v>
      </c>
      <c r="G234" s="460">
        <v>0</v>
      </c>
      <c r="H234" s="462">
        <v>13</v>
      </c>
      <c r="I234" s="459">
        <v>58.25</v>
      </c>
      <c r="J234" s="460">
        <v>58.25</v>
      </c>
      <c r="K234" s="470" t="s">
        <v>303</v>
      </c>
    </row>
    <row r="235" spans="1:11" ht="14.4" customHeight="1" thickBot="1" x14ac:dyDescent="0.35">
      <c r="A235" s="482" t="s">
        <v>498</v>
      </c>
      <c r="B235" s="464">
        <v>457.95174974832798</v>
      </c>
      <c r="C235" s="464">
        <v>1185.55225</v>
      </c>
      <c r="D235" s="465">
        <v>727.60050025167197</v>
      </c>
      <c r="E235" s="471">
        <v>2.5888147619290001</v>
      </c>
      <c r="F235" s="464">
        <v>342.56324322446699</v>
      </c>
      <c r="G235" s="465">
        <v>342.56324322446699</v>
      </c>
      <c r="H235" s="467">
        <v>16.321940000000001</v>
      </c>
      <c r="I235" s="464">
        <v>5244.3148499999998</v>
      </c>
      <c r="J235" s="465">
        <v>4901.7516067755296</v>
      </c>
      <c r="K235" s="472">
        <v>15.309041333905</v>
      </c>
    </row>
    <row r="236" spans="1:11" ht="14.4" customHeight="1" thickBot="1" x14ac:dyDescent="0.35">
      <c r="A236" s="480" t="s">
        <v>499</v>
      </c>
      <c r="B236" s="464">
        <v>0</v>
      </c>
      <c r="C236" s="464">
        <v>809.31410000000005</v>
      </c>
      <c r="D236" s="465">
        <v>809.31410000000005</v>
      </c>
      <c r="E236" s="466" t="s">
        <v>272</v>
      </c>
      <c r="F236" s="464">
        <v>0</v>
      </c>
      <c r="G236" s="465">
        <v>0</v>
      </c>
      <c r="H236" s="467">
        <v>1.9400000000000001E-3</v>
      </c>
      <c r="I236" s="464">
        <v>4878.2031999999999</v>
      </c>
      <c r="J236" s="465">
        <v>4878.2031999999999</v>
      </c>
      <c r="K236" s="468" t="s">
        <v>272</v>
      </c>
    </row>
    <row r="237" spans="1:11" ht="14.4" customHeight="1" thickBot="1" x14ac:dyDescent="0.35">
      <c r="A237" s="481" t="s">
        <v>500</v>
      </c>
      <c r="B237" s="459">
        <v>0</v>
      </c>
      <c r="C237" s="459">
        <v>7.5199999999999998E-3</v>
      </c>
      <c r="D237" s="460">
        <v>7.5199999999999998E-3</v>
      </c>
      <c r="E237" s="469" t="s">
        <v>272</v>
      </c>
      <c r="F237" s="459">
        <v>0</v>
      </c>
      <c r="G237" s="460">
        <v>0</v>
      </c>
      <c r="H237" s="462">
        <v>1.9400000000000001E-3</v>
      </c>
      <c r="I237" s="459">
        <v>1.9779999999999999E-2</v>
      </c>
      <c r="J237" s="460">
        <v>1.9779999999999999E-2</v>
      </c>
      <c r="K237" s="470" t="s">
        <v>272</v>
      </c>
    </row>
    <row r="238" spans="1:11" ht="14.4" customHeight="1" thickBot="1" x14ac:dyDescent="0.35">
      <c r="A238" s="481" t="s">
        <v>501</v>
      </c>
      <c r="B238" s="459">
        <v>0</v>
      </c>
      <c r="C238" s="459">
        <v>799.80658000000005</v>
      </c>
      <c r="D238" s="460">
        <v>799.80658000000005</v>
      </c>
      <c r="E238" s="469" t="s">
        <v>303</v>
      </c>
      <c r="F238" s="459">
        <v>0</v>
      </c>
      <c r="G238" s="460">
        <v>0</v>
      </c>
      <c r="H238" s="462">
        <v>0</v>
      </c>
      <c r="I238" s="459">
        <v>4878.1834200000003</v>
      </c>
      <c r="J238" s="460">
        <v>4878.1834200000003</v>
      </c>
      <c r="K238" s="470" t="s">
        <v>272</v>
      </c>
    </row>
    <row r="239" spans="1:11" ht="14.4" customHeight="1" thickBot="1" x14ac:dyDescent="0.35">
      <c r="A239" s="481" t="s">
        <v>502</v>
      </c>
      <c r="B239" s="459">
        <v>0</v>
      </c>
      <c r="C239" s="459">
        <v>9.5</v>
      </c>
      <c r="D239" s="460">
        <v>9.5</v>
      </c>
      <c r="E239" s="469" t="s">
        <v>303</v>
      </c>
      <c r="F239" s="459">
        <v>0</v>
      </c>
      <c r="G239" s="460">
        <v>0</v>
      </c>
      <c r="H239" s="462">
        <v>0</v>
      </c>
      <c r="I239" s="459">
        <v>0</v>
      </c>
      <c r="J239" s="460">
        <v>0</v>
      </c>
      <c r="K239" s="463">
        <v>0</v>
      </c>
    </row>
    <row r="240" spans="1:11" ht="14.4" customHeight="1" thickBot="1" x14ac:dyDescent="0.35">
      <c r="A240" s="480" t="s">
        <v>503</v>
      </c>
      <c r="B240" s="464">
        <v>457.95174974832798</v>
      </c>
      <c r="C240" s="464">
        <v>325.7962</v>
      </c>
      <c r="D240" s="465">
        <v>-132.15554974832801</v>
      </c>
      <c r="E240" s="471">
        <v>0.71142036290699995</v>
      </c>
      <c r="F240" s="464">
        <v>342.56324322446699</v>
      </c>
      <c r="G240" s="465">
        <v>342.56324322446699</v>
      </c>
      <c r="H240" s="467">
        <v>16.32</v>
      </c>
      <c r="I240" s="464">
        <v>349.13465000000002</v>
      </c>
      <c r="J240" s="465">
        <v>6.571406775532</v>
      </c>
      <c r="K240" s="472">
        <v>1.019183046942</v>
      </c>
    </row>
    <row r="241" spans="1:11" ht="14.4" customHeight="1" thickBot="1" x14ac:dyDescent="0.35">
      <c r="A241" s="481" t="s">
        <v>504</v>
      </c>
      <c r="B241" s="459">
        <v>340.00003409134303</v>
      </c>
      <c r="C241" s="459">
        <v>303.81099999999998</v>
      </c>
      <c r="D241" s="460">
        <v>-36.189034091342997</v>
      </c>
      <c r="E241" s="461">
        <v>0.89356167510899998</v>
      </c>
      <c r="F241" s="459">
        <v>320</v>
      </c>
      <c r="G241" s="460">
        <v>320</v>
      </c>
      <c r="H241" s="462">
        <v>10.818</v>
      </c>
      <c r="I241" s="459">
        <v>271.49400000000003</v>
      </c>
      <c r="J241" s="460">
        <v>-48.505999999998998</v>
      </c>
      <c r="K241" s="463">
        <v>0.84841875</v>
      </c>
    </row>
    <row r="242" spans="1:11" ht="14.4" customHeight="1" thickBot="1" x14ac:dyDescent="0.35">
      <c r="A242" s="481" t="s">
        <v>505</v>
      </c>
      <c r="B242" s="459">
        <v>0.94274670335800004</v>
      </c>
      <c r="C242" s="459">
        <v>0.997</v>
      </c>
      <c r="D242" s="460">
        <v>5.4253296641000003E-2</v>
      </c>
      <c r="E242" s="461">
        <v>1.0575481159969999</v>
      </c>
      <c r="F242" s="459">
        <v>0</v>
      </c>
      <c r="G242" s="460">
        <v>0</v>
      </c>
      <c r="H242" s="462">
        <v>0</v>
      </c>
      <c r="I242" s="459">
        <v>1.847</v>
      </c>
      <c r="J242" s="460">
        <v>1.847</v>
      </c>
      <c r="K242" s="470" t="s">
        <v>272</v>
      </c>
    </row>
    <row r="243" spans="1:11" ht="14.4" customHeight="1" thickBot="1" x14ac:dyDescent="0.35">
      <c r="A243" s="481" t="s">
        <v>506</v>
      </c>
      <c r="B243" s="459">
        <v>74.123746884333002</v>
      </c>
      <c r="C243" s="459">
        <v>9.98</v>
      </c>
      <c r="D243" s="460">
        <v>-64.143746884332998</v>
      </c>
      <c r="E243" s="461">
        <v>0.13463971290499999</v>
      </c>
      <c r="F243" s="459">
        <v>12.412900494375</v>
      </c>
      <c r="G243" s="460">
        <v>12.412900494375</v>
      </c>
      <c r="H243" s="462">
        <v>5.5019999999999998</v>
      </c>
      <c r="I243" s="459">
        <v>43.116</v>
      </c>
      <c r="J243" s="460">
        <v>30.703099505623999</v>
      </c>
      <c r="K243" s="463">
        <v>3.4734830928139999</v>
      </c>
    </row>
    <row r="244" spans="1:11" ht="14.4" customHeight="1" thickBot="1" x14ac:dyDescent="0.35">
      <c r="A244" s="481" t="s">
        <v>507</v>
      </c>
      <c r="B244" s="459">
        <v>42.885222069291999</v>
      </c>
      <c r="C244" s="459">
        <v>11.0082</v>
      </c>
      <c r="D244" s="460">
        <v>-31.877022069292</v>
      </c>
      <c r="E244" s="461">
        <v>0.25668982154699999</v>
      </c>
      <c r="F244" s="459">
        <v>10.150342730091999</v>
      </c>
      <c r="G244" s="460">
        <v>10.150342730091999</v>
      </c>
      <c r="H244" s="462">
        <v>0</v>
      </c>
      <c r="I244" s="459">
        <v>32.67765</v>
      </c>
      <c r="J244" s="460">
        <v>22.527307269906998</v>
      </c>
      <c r="K244" s="463">
        <v>3.2193641997050002</v>
      </c>
    </row>
    <row r="245" spans="1:11" ht="14.4" customHeight="1" thickBot="1" x14ac:dyDescent="0.35">
      <c r="A245" s="480" t="s">
        <v>508</v>
      </c>
      <c r="B245" s="464">
        <v>0</v>
      </c>
      <c r="C245" s="464">
        <v>50.441949999999999</v>
      </c>
      <c r="D245" s="465">
        <v>50.441949999999999</v>
      </c>
      <c r="E245" s="466" t="s">
        <v>272</v>
      </c>
      <c r="F245" s="464">
        <v>0</v>
      </c>
      <c r="G245" s="465">
        <v>0</v>
      </c>
      <c r="H245" s="467">
        <v>0</v>
      </c>
      <c r="I245" s="464">
        <v>16.977</v>
      </c>
      <c r="J245" s="465">
        <v>16.977</v>
      </c>
      <c r="K245" s="468" t="s">
        <v>272</v>
      </c>
    </row>
    <row r="246" spans="1:11" ht="14.4" customHeight="1" thickBot="1" x14ac:dyDescent="0.35">
      <c r="A246" s="481" t="s">
        <v>509</v>
      </c>
      <c r="B246" s="459">
        <v>0</v>
      </c>
      <c r="C246" s="459">
        <v>50.441949999999999</v>
      </c>
      <c r="D246" s="460">
        <v>50.441949999999999</v>
      </c>
      <c r="E246" s="469" t="s">
        <v>272</v>
      </c>
      <c r="F246" s="459">
        <v>0</v>
      </c>
      <c r="G246" s="460">
        <v>0</v>
      </c>
      <c r="H246" s="462">
        <v>0</v>
      </c>
      <c r="I246" s="459">
        <v>16.977</v>
      </c>
      <c r="J246" s="460">
        <v>16.977</v>
      </c>
      <c r="K246" s="470" t="s">
        <v>272</v>
      </c>
    </row>
    <row r="247" spans="1:11" ht="14.4" customHeight="1" thickBot="1" x14ac:dyDescent="0.35">
      <c r="A247" s="478" t="s">
        <v>510</v>
      </c>
      <c r="B247" s="459">
        <v>296.40117250991301</v>
      </c>
      <c r="C247" s="459">
        <v>521.29499999999996</v>
      </c>
      <c r="D247" s="460">
        <v>224.89382749008701</v>
      </c>
      <c r="E247" s="461">
        <v>1.7587481034079999</v>
      </c>
      <c r="F247" s="459">
        <v>550</v>
      </c>
      <c r="G247" s="460">
        <v>550</v>
      </c>
      <c r="H247" s="462">
        <v>0</v>
      </c>
      <c r="I247" s="459">
        <v>568.29999999999995</v>
      </c>
      <c r="J247" s="460">
        <v>18.3</v>
      </c>
      <c r="K247" s="463">
        <v>1.0332727272719999</v>
      </c>
    </row>
    <row r="248" spans="1:11" ht="14.4" customHeight="1" thickBot="1" x14ac:dyDescent="0.35">
      <c r="A248" s="482" t="s">
        <v>511</v>
      </c>
      <c r="B248" s="464">
        <v>296.40117250991301</v>
      </c>
      <c r="C248" s="464">
        <v>521.29499999999996</v>
      </c>
      <c r="D248" s="465">
        <v>224.89382749008701</v>
      </c>
      <c r="E248" s="471">
        <v>1.7587481034079999</v>
      </c>
      <c r="F248" s="464">
        <v>550</v>
      </c>
      <c r="G248" s="465">
        <v>550</v>
      </c>
      <c r="H248" s="467">
        <v>0</v>
      </c>
      <c r="I248" s="464">
        <v>568.29999999999995</v>
      </c>
      <c r="J248" s="465">
        <v>18.3</v>
      </c>
      <c r="K248" s="472">
        <v>1.0332727272719999</v>
      </c>
    </row>
    <row r="249" spans="1:11" ht="14.4" customHeight="1" thickBot="1" x14ac:dyDescent="0.35">
      <c r="A249" s="480" t="s">
        <v>512</v>
      </c>
      <c r="B249" s="464">
        <v>296.40117250991301</v>
      </c>
      <c r="C249" s="464">
        <v>521.29499999999996</v>
      </c>
      <c r="D249" s="465">
        <v>224.89382749008701</v>
      </c>
      <c r="E249" s="471">
        <v>1.7587481034079999</v>
      </c>
      <c r="F249" s="464">
        <v>550</v>
      </c>
      <c r="G249" s="465">
        <v>550</v>
      </c>
      <c r="H249" s="467">
        <v>0</v>
      </c>
      <c r="I249" s="464">
        <v>568.29999999999995</v>
      </c>
      <c r="J249" s="465">
        <v>18.3</v>
      </c>
      <c r="K249" s="472">
        <v>1.0332727272719999</v>
      </c>
    </row>
    <row r="250" spans="1:11" ht="14.4" customHeight="1" thickBot="1" x14ac:dyDescent="0.35">
      <c r="A250" s="481" t="s">
        <v>513</v>
      </c>
      <c r="B250" s="459">
        <v>296.40117250991301</v>
      </c>
      <c r="C250" s="459">
        <v>521.29499999999996</v>
      </c>
      <c r="D250" s="460">
        <v>224.89382749008701</v>
      </c>
      <c r="E250" s="461">
        <v>1.7587481034079999</v>
      </c>
      <c r="F250" s="459">
        <v>550</v>
      </c>
      <c r="G250" s="460">
        <v>550</v>
      </c>
      <c r="H250" s="462">
        <v>0</v>
      </c>
      <c r="I250" s="459">
        <v>568.29999999999995</v>
      </c>
      <c r="J250" s="460">
        <v>18.3</v>
      </c>
      <c r="K250" s="463">
        <v>1.0332727272719999</v>
      </c>
    </row>
    <row r="251" spans="1:11" ht="14.4" customHeight="1" thickBot="1" x14ac:dyDescent="0.35">
      <c r="A251" s="477" t="s">
        <v>514</v>
      </c>
      <c r="B251" s="459">
        <v>6215.6444748086196</v>
      </c>
      <c r="C251" s="459">
        <v>6405.2874499999998</v>
      </c>
      <c r="D251" s="460">
        <v>189.64297519138</v>
      </c>
      <c r="E251" s="461">
        <v>1.030510589201</v>
      </c>
      <c r="F251" s="459">
        <v>6167.7225019821899</v>
      </c>
      <c r="G251" s="460">
        <v>6167.7225019821899</v>
      </c>
      <c r="H251" s="462">
        <v>748.16506000000004</v>
      </c>
      <c r="I251" s="459">
        <v>7173.0129699999998</v>
      </c>
      <c r="J251" s="460">
        <v>1005.29046801781</v>
      </c>
      <c r="K251" s="463">
        <v>1.1629921689389999</v>
      </c>
    </row>
    <row r="252" spans="1:11" ht="14.4" customHeight="1" thickBot="1" x14ac:dyDescent="0.35">
      <c r="A252" s="483" t="s">
        <v>515</v>
      </c>
      <c r="B252" s="464">
        <v>6215.6444748086196</v>
      </c>
      <c r="C252" s="464">
        <v>6405.2874499999998</v>
      </c>
      <c r="D252" s="465">
        <v>189.64297519138</v>
      </c>
      <c r="E252" s="471">
        <v>1.030510589201</v>
      </c>
      <c r="F252" s="464">
        <v>6167.7225019821899</v>
      </c>
      <c r="G252" s="465">
        <v>6167.7225019821899</v>
      </c>
      <c r="H252" s="467">
        <v>748.16506000000004</v>
      </c>
      <c r="I252" s="464">
        <v>7173.0129699999998</v>
      </c>
      <c r="J252" s="465">
        <v>1005.29046801781</v>
      </c>
      <c r="K252" s="472">
        <v>1.1629921689389999</v>
      </c>
    </row>
    <row r="253" spans="1:11" ht="14.4" customHeight="1" thickBot="1" x14ac:dyDescent="0.35">
      <c r="A253" s="482" t="s">
        <v>54</v>
      </c>
      <c r="B253" s="464">
        <v>6215.6444748086196</v>
      </c>
      <c r="C253" s="464">
        <v>6405.2874499999998</v>
      </c>
      <c r="D253" s="465">
        <v>189.64297519138</v>
      </c>
      <c r="E253" s="471">
        <v>1.030510589201</v>
      </c>
      <c r="F253" s="464">
        <v>6167.7225019821899</v>
      </c>
      <c r="G253" s="465">
        <v>6167.7225019821899</v>
      </c>
      <c r="H253" s="467">
        <v>748.16506000000004</v>
      </c>
      <c r="I253" s="464">
        <v>7173.0129699999998</v>
      </c>
      <c r="J253" s="465">
        <v>1005.29046801781</v>
      </c>
      <c r="K253" s="472">
        <v>1.1629921689389999</v>
      </c>
    </row>
    <row r="254" spans="1:11" ht="14.4" customHeight="1" thickBot="1" x14ac:dyDescent="0.35">
      <c r="A254" s="484" t="s">
        <v>516</v>
      </c>
      <c r="B254" s="459">
        <v>0</v>
      </c>
      <c r="C254" s="459">
        <v>0</v>
      </c>
      <c r="D254" s="460">
        <v>0</v>
      </c>
      <c r="E254" s="461">
        <v>1</v>
      </c>
      <c r="F254" s="459">
        <v>2.2608349792050002</v>
      </c>
      <c r="G254" s="460">
        <v>2.2608349792050002</v>
      </c>
      <c r="H254" s="462">
        <v>0.79893999999999998</v>
      </c>
      <c r="I254" s="459">
        <v>5.9117800000000003</v>
      </c>
      <c r="J254" s="460">
        <v>3.650945020794</v>
      </c>
      <c r="K254" s="463">
        <v>2.6148657705549998</v>
      </c>
    </row>
    <row r="255" spans="1:11" ht="14.4" customHeight="1" thickBot="1" x14ac:dyDescent="0.35">
      <c r="A255" s="481" t="s">
        <v>517</v>
      </c>
      <c r="B255" s="459">
        <v>0</v>
      </c>
      <c r="C255" s="459">
        <v>0</v>
      </c>
      <c r="D255" s="460">
        <v>0</v>
      </c>
      <c r="E255" s="461">
        <v>1</v>
      </c>
      <c r="F255" s="459">
        <v>2.2608349792050002</v>
      </c>
      <c r="G255" s="460">
        <v>2.2608349792050002</v>
      </c>
      <c r="H255" s="462">
        <v>0.79893999999999998</v>
      </c>
      <c r="I255" s="459">
        <v>5.9117800000000003</v>
      </c>
      <c r="J255" s="460">
        <v>3.650945020794</v>
      </c>
      <c r="K255" s="463">
        <v>2.6148657705549998</v>
      </c>
    </row>
    <row r="256" spans="1:11" ht="14.4" customHeight="1" thickBot="1" x14ac:dyDescent="0.35">
      <c r="A256" s="480" t="s">
        <v>518</v>
      </c>
      <c r="B256" s="464">
        <v>64.394703401255995</v>
      </c>
      <c r="C256" s="464">
        <v>59.555999999999997</v>
      </c>
      <c r="D256" s="465">
        <v>-4.8387034012559997</v>
      </c>
      <c r="E256" s="471">
        <v>0.92485867399499999</v>
      </c>
      <c r="F256" s="464">
        <v>68.334736658439994</v>
      </c>
      <c r="G256" s="465">
        <v>68.334736658439994</v>
      </c>
      <c r="H256" s="467">
        <v>4.968</v>
      </c>
      <c r="I256" s="464">
        <v>58.515000000000001</v>
      </c>
      <c r="J256" s="465">
        <v>-9.8197366584400001</v>
      </c>
      <c r="K256" s="472">
        <v>0.85629948780599996</v>
      </c>
    </row>
    <row r="257" spans="1:11" ht="14.4" customHeight="1" thickBot="1" x14ac:dyDescent="0.35">
      <c r="A257" s="481" t="s">
        <v>519</v>
      </c>
      <c r="B257" s="459">
        <v>64.394703401255995</v>
      </c>
      <c r="C257" s="459">
        <v>59.555999999999997</v>
      </c>
      <c r="D257" s="460">
        <v>-4.8387034012559997</v>
      </c>
      <c r="E257" s="461">
        <v>0.92485867399499999</v>
      </c>
      <c r="F257" s="459">
        <v>68.334736658439994</v>
      </c>
      <c r="G257" s="460">
        <v>68.334736658439994</v>
      </c>
      <c r="H257" s="462">
        <v>4.968</v>
      </c>
      <c r="I257" s="459">
        <v>58.515000000000001</v>
      </c>
      <c r="J257" s="460">
        <v>-9.8197366584400001</v>
      </c>
      <c r="K257" s="463">
        <v>0.85629948780599996</v>
      </c>
    </row>
    <row r="258" spans="1:11" ht="14.4" customHeight="1" thickBot="1" x14ac:dyDescent="0.35">
      <c r="A258" s="480" t="s">
        <v>520</v>
      </c>
      <c r="B258" s="464">
        <v>553.65333810000902</v>
      </c>
      <c r="C258" s="464">
        <v>449.51101999999997</v>
      </c>
      <c r="D258" s="465">
        <v>-104.14231810000901</v>
      </c>
      <c r="E258" s="471">
        <v>0.81189977385900003</v>
      </c>
      <c r="F258" s="464">
        <v>485.84483036828198</v>
      </c>
      <c r="G258" s="465">
        <v>485.84483036828198</v>
      </c>
      <c r="H258" s="467">
        <v>31.231999999999999</v>
      </c>
      <c r="I258" s="464">
        <v>522.18335000000002</v>
      </c>
      <c r="J258" s="465">
        <v>36.338519631716999</v>
      </c>
      <c r="K258" s="472">
        <v>1.074794496844</v>
      </c>
    </row>
    <row r="259" spans="1:11" ht="14.4" customHeight="1" thickBot="1" x14ac:dyDescent="0.35">
      <c r="A259" s="481" t="s">
        <v>521</v>
      </c>
      <c r="B259" s="459">
        <v>0</v>
      </c>
      <c r="C259" s="459">
        <v>0</v>
      </c>
      <c r="D259" s="460">
        <v>0</v>
      </c>
      <c r="E259" s="461">
        <v>1</v>
      </c>
      <c r="F259" s="459">
        <v>0</v>
      </c>
      <c r="G259" s="460">
        <v>0</v>
      </c>
      <c r="H259" s="462">
        <v>0</v>
      </c>
      <c r="I259" s="459">
        <v>0.37</v>
      </c>
      <c r="J259" s="460">
        <v>0.37</v>
      </c>
      <c r="K259" s="470" t="s">
        <v>303</v>
      </c>
    </row>
    <row r="260" spans="1:11" ht="14.4" customHeight="1" thickBot="1" x14ac:dyDescent="0.35">
      <c r="A260" s="481" t="s">
        <v>522</v>
      </c>
      <c r="B260" s="459">
        <v>9.253338498203</v>
      </c>
      <c r="C260" s="459">
        <v>4.6241000000000003</v>
      </c>
      <c r="D260" s="460">
        <v>-4.6292384982029997</v>
      </c>
      <c r="E260" s="461">
        <v>0.49972234355099998</v>
      </c>
      <c r="F260" s="459">
        <v>8.5365753400039992</v>
      </c>
      <c r="G260" s="460">
        <v>8.5365753400039992</v>
      </c>
      <c r="H260" s="462">
        <v>0</v>
      </c>
      <c r="I260" s="459">
        <v>24.7759</v>
      </c>
      <c r="J260" s="460">
        <v>16.239324659994999</v>
      </c>
      <c r="K260" s="463">
        <v>2.9023231229380002</v>
      </c>
    </row>
    <row r="261" spans="1:11" ht="14.4" customHeight="1" thickBot="1" x14ac:dyDescent="0.35">
      <c r="A261" s="481" t="s">
        <v>523</v>
      </c>
      <c r="B261" s="459">
        <v>544.39999960180603</v>
      </c>
      <c r="C261" s="459">
        <v>444.88691999999998</v>
      </c>
      <c r="D261" s="460">
        <v>-99.513079601805003</v>
      </c>
      <c r="E261" s="461">
        <v>0.81720595210299996</v>
      </c>
      <c r="F261" s="459">
        <v>477.30825502827702</v>
      </c>
      <c r="G261" s="460">
        <v>477.30825502827702</v>
      </c>
      <c r="H261" s="462">
        <v>31.231999999999999</v>
      </c>
      <c r="I261" s="459">
        <v>497.03744999999998</v>
      </c>
      <c r="J261" s="460">
        <v>19.729194971721999</v>
      </c>
      <c r="K261" s="463">
        <v>1.0413342840049999</v>
      </c>
    </row>
    <row r="262" spans="1:11" ht="14.4" customHeight="1" thickBot="1" x14ac:dyDescent="0.35">
      <c r="A262" s="480" t="s">
        <v>524</v>
      </c>
      <c r="B262" s="464">
        <v>157.523264374316</v>
      </c>
      <c r="C262" s="464">
        <v>160.93149</v>
      </c>
      <c r="D262" s="465">
        <v>3.408225625684</v>
      </c>
      <c r="E262" s="471">
        <v>1.0216363318720001</v>
      </c>
      <c r="F262" s="464">
        <v>160.475190338609</v>
      </c>
      <c r="G262" s="465">
        <v>160.475190338609</v>
      </c>
      <c r="H262" s="467">
        <v>11.261900000000001</v>
      </c>
      <c r="I262" s="464">
        <v>152.44471999999999</v>
      </c>
      <c r="J262" s="465">
        <v>-8.0304703386089997</v>
      </c>
      <c r="K262" s="472">
        <v>0.94995818156199996</v>
      </c>
    </row>
    <row r="263" spans="1:11" ht="14.4" customHeight="1" thickBot="1" x14ac:dyDescent="0.35">
      <c r="A263" s="481" t="s">
        <v>525</v>
      </c>
      <c r="B263" s="459">
        <v>157.523264374316</v>
      </c>
      <c r="C263" s="459">
        <v>160.93149</v>
      </c>
      <c r="D263" s="460">
        <v>3.408225625684</v>
      </c>
      <c r="E263" s="461">
        <v>1.0216363318720001</v>
      </c>
      <c r="F263" s="459">
        <v>160.475190338609</v>
      </c>
      <c r="G263" s="460">
        <v>160.475190338609</v>
      </c>
      <c r="H263" s="462">
        <v>11.261900000000001</v>
      </c>
      <c r="I263" s="459">
        <v>152.44471999999999</v>
      </c>
      <c r="J263" s="460">
        <v>-8.0304703386089997</v>
      </c>
      <c r="K263" s="463">
        <v>0.94995818156199996</v>
      </c>
    </row>
    <row r="264" spans="1:11" ht="14.4" customHeight="1" thickBot="1" x14ac:dyDescent="0.35">
      <c r="A264" s="480" t="s">
        <v>526</v>
      </c>
      <c r="B264" s="464">
        <v>0</v>
      </c>
      <c r="C264" s="464">
        <v>0.84</v>
      </c>
      <c r="D264" s="465">
        <v>0.84</v>
      </c>
      <c r="E264" s="466" t="s">
        <v>303</v>
      </c>
      <c r="F264" s="464">
        <v>0</v>
      </c>
      <c r="G264" s="465">
        <v>0</v>
      </c>
      <c r="H264" s="467">
        <v>0</v>
      </c>
      <c r="I264" s="464">
        <v>0.56000000000000005</v>
      </c>
      <c r="J264" s="465">
        <v>0.56000000000000005</v>
      </c>
      <c r="K264" s="468" t="s">
        <v>303</v>
      </c>
    </row>
    <row r="265" spans="1:11" ht="14.4" customHeight="1" thickBot="1" x14ac:dyDescent="0.35">
      <c r="A265" s="481" t="s">
        <v>527</v>
      </c>
      <c r="B265" s="459">
        <v>0</v>
      </c>
      <c r="C265" s="459">
        <v>0.84</v>
      </c>
      <c r="D265" s="460">
        <v>0.84</v>
      </c>
      <c r="E265" s="469" t="s">
        <v>303</v>
      </c>
      <c r="F265" s="459">
        <v>0</v>
      </c>
      <c r="G265" s="460">
        <v>0</v>
      </c>
      <c r="H265" s="462">
        <v>0</v>
      </c>
      <c r="I265" s="459">
        <v>0.56000000000000005</v>
      </c>
      <c r="J265" s="460">
        <v>0.56000000000000005</v>
      </c>
      <c r="K265" s="470" t="s">
        <v>303</v>
      </c>
    </row>
    <row r="266" spans="1:11" ht="14.4" customHeight="1" thickBot="1" x14ac:dyDescent="0.35">
      <c r="A266" s="480" t="s">
        <v>528</v>
      </c>
      <c r="B266" s="464">
        <v>1647.62645181571</v>
      </c>
      <c r="C266" s="464">
        <v>1576.4289100000001</v>
      </c>
      <c r="D266" s="465">
        <v>-71.197541815704</v>
      </c>
      <c r="E266" s="471">
        <v>0.95678781331899998</v>
      </c>
      <c r="F266" s="464">
        <v>1702.3622588583401</v>
      </c>
      <c r="G266" s="465">
        <v>1702.3622588583401</v>
      </c>
      <c r="H266" s="467">
        <v>97.343720000000005</v>
      </c>
      <c r="I266" s="464">
        <v>1745.7620099999999</v>
      </c>
      <c r="J266" s="465">
        <v>43.399751141663998</v>
      </c>
      <c r="K266" s="472">
        <v>1.0254938400539999</v>
      </c>
    </row>
    <row r="267" spans="1:11" ht="14.4" customHeight="1" thickBot="1" x14ac:dyDescent="0.35">
      <c r="A267" s="481" t="s">
        <v>529</v>
      </c>
      <c r="B267" s="459">
        <v>1647.62645181571</v>
      </c>
      <c r="C267" s="459">
        <v>1576.4289100000001</v>
      </c>
      <c r="D267" s="460">
        <v>-71.197541815704</v>
      </c>
      <c r="E267" s="461">
        <v>0.95678781331899998</v>
      </c>
      <c r="F267" s="459">
        <v>1702.3622588583401</v>
      </c>
      <c r="G267" s="460">
        <v>1702.3622588583401</v>
      </c>
      <c r="H267" s="462">
        <v>97.343720000000005</v>
      </c>
      <c r="I267" s="459">
        <v>1745.7620099999999</v>
      </c>
      <c r="J267" s="460">
        <v>43.399751141663998</v>
      </c>
      <c r="K267" s="463">
        <v>1.0254938400539999</v>
      </c>
    </row>
    <row r="268" spans="1:11" ht="14.4" customHeight="1" thickBot="1" x14ac:dyDescent="0.35">
      <c r="A268" s="480" t="s">
        <v>530</v>
      </c>
      <c r="B268" s="464">
        <v>0</v>
      </c>
      <c r="C268" s="464">
        <v>391.35599999999999</v>
      </c>
      <c r="D268" s="465">
        <v>391.35599999999999</v>
      </c>
      <c r="E268" s="466" t="s">
        <v>303</v>
      </c>
      <c r="F268" s="464">
        <v>0</v>
      </c>
      <c r="G268" s="465">
        <v>0</v>
      </c>
      <c r="H268" s="467">
        <v>117.63500000000001</v>
      </c>
      <c r="I268" s="464">
        <v>450.81259999999997</v>
      </c>
      <c r="J268" s="465">
        <v>450.81259999999997</v>
      </c>
      <c r="K268" s="468" t="s">
        <v>303</v>
      </c>
    </row>
    <row r="269" spans="1:11" ht="14.4" customHeight="1" thickBot="1" x14ac:dyDescent="0.35">
      <c r="A269" s="481" t="s">
        <v>531</v>
      </c>
      <c r="B269" s="459">
        <v>0</v>
      </c>
      <c r="C269" s="459">
        <v>379.17599999999999</v>
      </c>
      <c r="D269" s="460">
        <v>379.17599999999999</v>
      </c>
      <c r="E269" s="469" t="s">
        <v>303</v>
      </c>
      <c r="F269" s="459">
        <v>0</v>
      </c>
      <c r="G269" s="460">
        <v>0</v>
      </c>
      <c r="H269" s="462">
        <v>117.63500000000001</v>
      </c>
      <c r="I269" s="459">
        <v>450.69400000000002</v>
      </c>
      <c r="J269" s="460">
        <v>450.69400000000002</v>
      </c>
      <c r="K269" s="470" t="s">
        <v>303</v>
      </c>
    </row>
    <row r="270" spans="1:11" ht="14.4" customHeight="1" thickBot="1" x14ac:dyDescent="0.35">
      <c r="A270" s="481" t="s">
        <v>532</v>
      </c>
      <c r="B270" s="459">
        <v>0</v>
      </c>
      <c r="C270" s="459">
        <v>0</v>
      </c>
      <c r="D270" s="460">
        <v>0</v>
      </c>
      <c r="E270" s="461">
        <v>1</v>
      </c>
      <c r="F270" s="459">
        <v>0</v>
      </c>
      <c r="G270" s="460">
        <v>0</v>
      </c>
      <c r="H270" s="462">
        <v>0</v>
      </c>
      <c r="I270" s="459">
        <v>0.1186</v>
      </c>
      <c r="J270" s="460">
        <v>0.1186</v>
      </c>
      <c r="K270" s="470" t="s">
        <v>303</v>
      </c>
    </row>
    <row r="271" spans="1:11" ht="14.4" customHeight="1" thickBot="1" x14ac:dyDescent="0.35">
      <c r="A271" s="481" t="s">
        <v>533</v>
      </c>
      <c r="B271" s="459">
        <v>0</v>
      </c>
      <c r="C271" s="459">
        <v>12.18</v>
      </c>
      <c r="D271" s="460">
        <v>12.18</v>
      </c>
      <c r="E271" s="469" t="s">
        <v>303</v>
      </c>
      <c r="F271" s="459">
        <v>0</v>
      </c>
      <c r="G271" s="460">
        <v>0</v>
      </c>
      <c r="H271" s="462">
        <v>0</v>
      </c>
      <c r="I271" s="459">
        <v>0</v>
      </c>
      <c r="J271" s="460">
        <v>0</v>
      </c>
      <c r="K271" s="463">
        <v>0</v>
      </c>
    </row>
    <row r="272" spans="1:11" ht="14.4" customHeight="1" thickBot="1" x14ac:dyDescent="0.35">
      <c r="A272" s="480" t="s">
        <v>534</v>
      </c>
      <c r="B272" s="464">
        <v>3792.4467171173301</v>
      </c>
      <c r="C272" s="464">
        <v>3766.6640299999999</v>
      </c>
      <c r="D272" s="465">
        <v>-25.782687117333001</v>
      </c>
      <c r="E272" s="471">
        <v>0.99320156905500001</v>
      </c>
      <c r="F272" s="464">
        <v>3748.44465077932</v>
      </c>
      <c r="G272" s="465">
        <v>3748.44465077932</v>
      </c>
      <c r="H272" s="467">
        <v>484.9255</v>
      </c>
      <c r="I272" s="464">
        <v>4236.8235100000002</v>
      </c>
      <c r="J272" s="465">
        <v>488.37885922068199</v>
      </c>
      <c r="K272" s="472">
        <v>1.1302884008480001</v>
      </c>
    </row>
    <row r="273" spans="1:11" ht="14.4" customHeight="1" thickBot="1" x14ac:dyDescent="0.35">
      <c r="A273" s="481" t="s">
        <v>535</v>
      </c>
      <c r="B273" s="459">
        <v>3792.4467171173301</v>
      </c>
      <c r="C273" s="459">
        <v>3766.6640299999999</v>
      </c>
      <c r="D273" s="460">
        <v>-25.782687117333001</v>
      </c>
      <c r="E273" s="461">
        <v>0.99320156905500001</v>
      </c>
      <c r="F273" s="459">
        <v>3748.44465077932</v>
      </c>
      <c r="G273" s="460">
        <v>3748.44465077932</v>
      </c>
      <c r="H273" s="462">
        <v>484.9255</v>
      </c>
      <c r="I273" s="459">
        <v>4236.8235100000002</v>
      </c>
      <c r="J273" s="460">
        <v>488.37885922068199</v>
      </c>
      <c r="K273" s="463">
        <v>1.1302884008480001</v>
      </c>
    </row>
    <row r="274" spans="1:11" ht="14.4" customHeight="1" thickBot="1" x14ac:dyDescent="0.35">
      <c r="A274" s="477" t="s">
        <v>536</v>
      </c>
      <c r="B274" s="459">
        <v>0</v>
      </c>
      <c r="C274" s="459">
        <v>680.46397000000002</v>
      </c>
      <c r="D274" s="460">
        <v>680.46397000000002</v>
      </c>
      <c r="E274" s="469" t="s">
        <v>303</v>
      </c>
      <c r="F274" s="459">
        <v>0</v>
      </c>
      <c r="G274" s="460">
        <v>0</v>
      </c>
      <c r="H274" s="462">
        <v>68.357759999999999</v>
      </c>
      <c r="I274" s="459">
        <v>1047.4239700000001</v>
      </c>
      <c r="J274" s="460">
        <v>1047.4239700000001</v>
      </c>
      <c r="K274" s="470" t="s">
        <v>303</v>
      </c>
    </row>
    <row r="275" spans="1:11" ht="14.4" customHeight="1" thickBot="1" x14ac:dyDescent="0.35">
      <c r="A275" s="483" t="s">
        <v>537</v>
      </c>
      <c r="B275" s="464">
        <v>0</v>
      </c>
      <c r="C275" s="464">
        <v>680.46397000000002</v>
      </c>
      <c r="D275" s="465">
        <v>680.46397000000002</v>
      </c>
      <c r="E275" s="466" t="s">
        <v>303</v>
      </c>
      <c r="F275" s="464">
        <v>0</v>
      </c>
      <c r="G275" s="465">
        <v>0</v>
      </c>
      <c r="H275" s="467">
        <v>68.357759999999999</v>
      </c>
      <c r="I275" s="464">
        <v>1047.4239700000001</v>
      </c>
      <c r="J275" s="465">
        <v>1047.4239700000001</v>
      </c>
      <c r="K275" s="468" t="s">
        <v>303</v>
      </c>
    </row>
    <row r="276" spans="1:11" ht="14.4" customHeight="1" thickBot="1" x14ac:dyDescent="0.35">
      <c r="A276" s="482" t="s">
        <v>538</v>
      </c>
      <c r="B276" s="464">
        <v>0</v>
      </c>
      <c r="C276" s="464">
        <v>680.46397000000002</v>
      </c>
      <c r="D276" s="465">
        <v>680.46397000000002</v>
      </c>
      <c r="E276" s="466" t="s">
        <v>303</v>
      </c>
      <c r="F276" s="464">
        <v>0</v>
      </c>
      <c r="G276" s="465">
        <v>0</v>
      </c>
      <c r="H276" s="467">
        <v>68.357759999999999</v>
      </c>
      <c r="I276" s="464">
        <v>1047.4239700000001</v>
      </c>
      <c r="J276" s="465">
        <v>1047.4239700000001</v>
      </c>
      <c r="K276" s="468" t="s">
        <v>303</v>
      </c>
    </row>
    <row r="277" spans="1:11" ht="14.4" customHeight="1" thickBot="1" x14ac:dyDescent="0.35">
      <c r="A277" s="480" t="s">
        <v>539</v>
      </c>
      <c r="B277" s="464">
        <v>0</v>
      </c>
      <c r="C277" s="464">
        <v>680.46397000000002</v>
      </c>
      <c r="D277" s="465">
        <v>680.46397000000002</v>
      </c>
      <c r="E277" s="466" t="s">
        <v>303</v>
      </c>
      <c r="F277" s="464">
        <v>0</v>
      </c>
      <c r="G277" s="465">
        <v>0</v>
      </c>
      <c r="H277" s="467">
        <v>68.357759999999999</v>
      </c>
      <c r="I277" s="464">
        <v>1047.4239700000001</v>
      </c>
      <c r="J277" s="465">
        <v>1047.4239700000001</v>
      </c>
      <c r="K277" s="468" t="s">
        <v>303</v>
      </c>
    </row>
    <row r="278" spans="1:11" ht="14.4" customHeight="1" thickBot="1" x14ac:dyDescent="0.35">
      <c r="A278" s="481" t="s">
        <v>540</v>
      </c>
      <c r="B278" s="459">
        <v>0</v>
      </c>
      <c r="C278" s="459">
        <v>677.82617000000005</v>
      </c>
      <c r="D278" s="460">
        <v>677.82617000000005</v>
      </c>
      <c r="E278" s="469" t="s">
        <v>303</v>
      </c>
      <c r="F278" s="459">
        <v>0</v>
      </c>
      <c r="G278" s="460">
        <v>0</v>
      </c>
      <c r="H278" s="462">
        <v>68.357759999999999</v>
      </c>
      <c r="I278" s="459">
        <v>1046.7045700000001</v>
      </c>
      <c r="J278" s="460">
        <v>1046.7045700000001</v>
      </c>
      <c r="K278" s="470" t="s">
        <v>303</v>
      </c>
    </row>
    <row r="279" spans="1:11" ht="14.4" customHeight="1" thickBot="1" x14ac:dyDescent="0.35">
      <c r="A279" s="481" t="s">
        <v>541</v>
      </c>
      <c r="B279" s="459">
        <v>0</v>
      </c>
      <c r="C279" s="459">
        <v>2.6377999999999999</v>
      </c>
      <c r="D279" s="460">
        <v>2.6377999999999999</v>
      </c>
      <c r="E279" s="469" t="s">
        <v>303</v>
      </c>
      <c r="F279" s="459">
        <v>0</v>
      </c>
      <c r="G279" s="460">
        <v>0</v>
      </c>
      <c r="H279" s="462">
        <v>0</v>
      </c>
      <c r="I279" s="459">
        <v>0.71940000000000004</v>
      </c>
      <c r="J279" s="460">
        <v>0.71940000000000004</v>
      </c>
      <c r="K279" s="470" t="s">
        <v>303</v>
      </c>
    </row>
    <row r="280" spans="1:11" ht="14.4" customHeight="1" thickBot="1" x14ac:dyDescent="0.35">
      <c r="A280" s="485"/>
      <c r="B280" s="459">
        <v>48191.564251376098</v>
      </c>
      <c r="C280" s="459">
        <v>47902.980379999899</v>
      </c>
      <c r="D280" s="460">
        <v>-288.58387137612601</v>
      </c>
      <c r="E280" s="461">
        <v>0.99401173471199999</v>
      </c>
      <c r="F280" s="459">
        <v>63247.083936322299</v>
      </c>
      <c r="G280" s="460">
        <v>63247.083936322299</v>
      </c>
      <c r="H280" s="462">
        <v>3613.5278400000102</v>
      </c>
      <c r="I280" s="459">
        <v>55487.8125</v>
      </c>
      <c r="J280" s="460">
        <v>-7759.2714363223004</v>
      </c>
      <c r="K280" s="463">
        <v>0.87731811565899998</v>
      </c>
    </row>
    <row r="281" spans="1:11" ht="14.4" customHeight="1" thickBot="1" x14ac:dyDescent="0.35">
      <c r="A281" s="486" t="s">
        <v>66</v>
      </c>
      <c r="B281" s="473">
        <v>48191.564251376098</v>
      </c>
      <c r="C281" s="473">
        <v>47902.980379999899</v>
      </c>
      <c r="D281" s="474">
        <v>-288.58387137612101</v>
      </c>
      <c r="E281" s="475" t="s">
        <v>303</v>
      </c>
      <c r="F281" s="473">
        <v>63247.083936322299</v>
      </c>
      <c r="G281" s="474">
        <v>63247.083936322299</v>
      </c>
      <c r="H281" s="473">
        <v>3613.5278400000102</v>
      </c>
      <c r="I281" s="473">
        <v>55487.8125</v>
      </c>
      <c r="J281" s="474">
        <v>-7759.2714363222904</v>
      </c>
      <c r="K281" s="476">
        <v>0.87731811565899998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542</v>
      </c>
      <c r="B5" s="488" t="s">
        <v>543</v>
      </c>
      <c r="C5" s="489" t="s">
        <v>544</v>
      </c>
      <c r="D5" s="489" t="s">
        <v>544</v>
      </c>
      <c r="E5" s="489"/>
      <c r="F5" s="489" t="s">
        <v>544</v>
      </c>
      <c r="G5" s="489" t="s">
        <v>544</v>
      </c>
      <c r="H5" s="489" t="s">
        <v>544</v>
      </c>
      <c r="I5" s="490" t="s">
        <v>544</v>
      </c>
      <c r="J5" s="491" t="s">
        <v>68</v>
      </c>
    </row>
    <row r="6" spans="1:10" ht="14.4" customHeight="1" x14ac:dyDescent="0.3">
      <c r="A6" s="487" t="s">
        <v>542</v>
      </c>
      <c r="B6" s="488" t="s">
        <v>545</v>
      </c>
      <c r="C6" s="489">
        <v>104.64896</v>
      </c>
      <c r="D6" s="489">
        <v>75.576449999999994</v>
      </c>
      <c r="E6" s="489"/>
      <c r="F6" s="489">
        <v>82.811620000000033</v>
      </c>
      <c r="G6" s="489">
        <v>100.00000195312499</v>
      </c>
      <c r="H6" s="489">
        <v>-17.18838195312496</v>
      </c>
      <c r="I6" s="490">
        <v>0.82811618382585617</v>
      </c>
      <c r="J6" s="491" t="s">
        <v>1</v>
      </c>
    </row>
    <row r="7" spans="1:10" ht="14.4" customHeight="1" x14ac:dyDescent="0.3">
      <c r="A7" s="487" t="s">
        <v>542</v>
      </c>
      <c r="B7" s="488" t="s">
        <v>546</v>
      </c>
      <c r="C7" s="489">
        <v>-19.845830000000003</v>
      </c>
      <c r="D7" s="489">
        <v>269.61486000000002</v>
      </c>
      <c r="E7" s="489"/>
      <c r="F7" s="489">
        <v>1.9303300000000001</v>
      </c>
      <c r="G7" s="489">
        <v>5.01041064453125</v>
      </c>
      <c r="H7" s="489">
        <v>-3.0800806445312499</v>
      </c>
      <c r="I7" s="490">
        <v>0.38526383104085726</v>
      </c>
      <c r="J7" s="491" t="s">
        <v>1</v>
      </c>
    </row>
    <row r="8" spans="1:10" ht="14.4" customHeight="1" x14ac:dyDescent="0.3">
      <c r="A8" s="487" t="s">
        <v>542</v>
      </c>
      <c r="B8" s="488" t="s">
        <v>547</v>
      </c>
      <c r="C8" s="489">
        <v>84.803129999999996</v>
      </c>
      <c r="D8" s="489">
        <v>345.19131000000004</v>
      </c>
      <c r="E8" s="489"/>
      <c r="F8" s="489">
        <v>84.741950000000031</v>
      </c>
      <c r="G8" s="489">
        <v>105.01041259765624</v>
      </c>
      <c r="H8" s="489">
        <v>-20.26846259765621</v>
      </c>
      <c r="I8" s="490">
        <v>0.80698616359775555</v>
      </c>
      <c r="J8" s="491" t="s">
        <v>548</v>
      </c>
    </row>
    <row r="10" spans="1:10" ht="14.4" customHeight="1" x14ac:dyDescent="0.3">
      <c r="A10" s="487" t="s">
        <v>542</v>
      </c>
      <c r="B10" s="488" t="s">
        <v>543</v>
      </c>
      <c r="C10" s="489" t="s">
        <v>544</v>
      </c>
      <c r="D10" s="489" t="s">
        <v>544</v>
      </c>
      <c r="E10" s="489"/>
      <c r="F10" s="489" t="s">
        <v>544</v>
      </c>
      <c r="G10" s="489" t="s">
        <v>544</v>
      </c>
      <c r="H10" s="489" t="s">
        <v>544</v>
      </c>
      <c r="I10" s="490" t="s">
        <v>544</v>
      </c>
      <c r="J10" s="491" t="s">
        <v>68</v>
      </c>
    </row>
    <row r="11" spans="1:10" ht="14.4" customHeight="1" x14ac:dyDescent="0.3">
      <c r="A11" s="487" t="s">
        <v>549</v>
      </c>
      <c r="B11" s="488" t="s">
        <v>550</v>
      </c>
      <c r="C11" s="489" t="s">
        <v>544</v>
      </c>
      <c r="D11" s="489" t="s">
        <v>544</v>
      </c>
      <c r="E11" s="489"/>
      <c r="F11" s="489" t="s">
        <v>544</v>
      </c>
      <c r="G11" s="489" t="s">
        <v>544</v>
      </c>
      <c r="H11" s="489" t="s">
        <v>544</v>
      </c>
      <c r="I11" s="490" t="s">
        <v>544</v>
      </c>
      <c r="J11" s="491" t="s">
        <v>0</v>
      </c>
    </row>
    <row r="12" spans="1:10" ht="14.4" customHeight="1" x14ac:dyDescent="0.3">
      <c r="A12" s="487" t="s">
        <v>549</v>
      </c>
      <c r="B12" s="488" t="s">
        <v>545</v>
      </c>
      <c r="C12" s="489">
        <v>15.363079999999998</v>
      </c>
      <c r="D12" s="489">
        <v>9.9647999999999985</v>
      </c>
      <c r="E12" s="489"/>
      <c r="F12" s="489">
        <v>7.9718400000000003</v>
      </c>
      <c r="G12" s="489">
        <v>17</v>
      </c>
      <c r="H12" s="489">
        <v>-9.0281599999999997</v>
      </c>
      <c r="I12" s="490">
        <v>0.46893176470588238</v>
      </c>
      <c r="J12" s="491" t="s">
        <v>1</v>
      </c>
    </row>
    <row r="13" spans="1:10" ht="14.4" customHeight="1" x14ac:dyDescent="0.3">
      <c r="A13" s="487" t="s">
        <v>549</v>
      </c>
      <c r="B13" s="488" t="s">
        <v>546</v>
      </c>
      <c r="C13" s="489">
        <v>0</v>
      </c>
      <c r="D13" s="489">
        <v>0</v>
      </c>
      <c r="E13" s="489"/>
      <c r="F13" s="489">
        <v>0.54955999999999994</v>
      </c>
      <c r="G13" s="489">
        <v>0</v>
      </c>
      <c r="H13" s="489">
        <v>0.54955999999999994</v>
      </c>
      <c r="I13" s="490" t="s">
        <v>544</v>
      </c>
      <c r="J13" s="491" t="s">
        <v>1</v>
      </c>
    </row>
    <row r="14" spans="1:10" ht="14.4" customHeight="1" x14ac:dyDescent="0.3">
      <c r="A14" s="487" t="s">
        <v>549</v>
      </c>
      <c r="B14" s="488" t="s">
        <v>551</v>
      </c>
      <c r="C14" s="489">
        <v>15.363079999999998</v>
      </c>
      <c r="D14" s="489">
        <v>9.9647999999999985</v>
      </c>
      <c r="E14" s="489"/>
      <c r="F14" s="489">
        <v>8.5213999999999999</v>
      </c>
      <c r="G14" s="489">
        <v>17</v>
      </c>
      <c r="H14" s="489">
        <v>-8.4786000000000001</v>
      </c>
      <c r="I14" s="490">
        <v>0.50125882352941176</v>
      </c>
      <c r="J14" s="491" t="s">
        <v>552</v>
      </c>
    </row>
    <row r="15" spans="1:10" ht="14.4" customHeight="1" x14ac:dyDescent="0.3">
      <c r="A15" s="487" t="s">
        <v>544</v>
      </c>
      <c r="B15" s="488" t="s">
        <v>544</v>
      </c>
      <c r="C15" s="489" t="s">
        <v>544</v>
      </c>
      <c r="D15" s="489" t="s">
        <v>544</v>
      </c>
      <c r="E15" s="489"/>
      <c r="F15" s="489" t="s">
        <v>544</v>
      </c>
      <c r="G15" s="489" t="s">
        <v>544</v>
      </c>
      <c r="H15" s="489" t="s">
        <v>544</v>
      </c>
      <c r="I15" s="490" t="s">
        <v>544</v>
      </c>
      <c r="J15" s="491" t="s">
        <v>553</v>
      </c>
    </row>
    <row r="16" spans="1:10" ht="14.4" customHeight="1" x14ac:dyDescent="0.3">
      <c r="A16" s="487" t="s">
        <v>554</v>
      </c>
      <c r="B16" s="488" t="s">
        <v>555</v>
      </c>
      <c r="C16" s="489" t="s">
        <v>544</v>
      </c>
      <c r="D16" s="489" t="s">
        <v>544</v>
      </c>
      <c r="E16" s="489"/>
      <c r="F16" s="489" t="s">
        <v>544</v>
      </c>
      <c r="G16" s="489" t="s">
        <v>544</v>
      </c>
      <c r="H16" s="489" t="s">
        <v>544</v>
      </c>
      <c r="I16" s="490" t="s">
        <v>544</v>
      </c>
      <c r="J16" s="491" t="s">
        <v>0</v>
      </c>
    </row>
    <row r="17" spans="1:10" ht="14.4" customHeight="1" x14ac:dyDescent="0.3">
      <c r="A17" s="487" t="s">
        <v>554</v>
      </c>
      <c r="B17" s="488" t="s">
        <v>545</v>
      </c>
      <c r="C17" s="489">
        <v>89.285880000000006</v>
      </c>
      <c r="D17" s="489">
        <v>65.611649999999997</v>
      </c>
      <c r="E17" s="489"/>
      <c r="F17" s="489">
        <v>74.839780000000033</v>
      </c>
      <c r="G17" s="489">
        <v>83</v>
      </c>
      <c r="H17" s="489">
        <v>-8.1602199999999669</v>
      </c>
      <c r="I17" s="490">
        <v>0.90168409638554259</v>
      </c>
      <c r="J17" s="491" t="s">
        <v>1</v>
      </c>
    </row>
    <row r="18" spans="1:10" ht="14.4" customHeight="1" x14ac:dyDescent="0.3">
      <c r="A18" s="487" t="s">
        <v>554</v>
      </c>
      <c r="B18" s="488" t="s">
        <v>546</v>
      </c>
      <c r="C18" s="489">
        <v>-19.845830000000003</v>
      </c>
      <c r="D18" s="489">
        <v>10.432859999999993</v>
      </c>
      <c r="E18" s="489"/>
      <c r="F18" s="489">
        <v>1.3807700000000001</v>
      </c>
      <c r="G18" s="489">
        <v>5</v>
      </c>
      <c r="H18" s="489">
        <v>-3.6192299999999999</v>
      </c>
      <c r="I18" s="490">
        <v>0.27615400000000001</v>
      </c>
      <c r="J18" s="491" t="s">
        <v>1</v>
      </c>
    </row>
    <row r="19" spans="1:10" ht="14.4" customHeight="1" x14ac:dyDescent="0.3">
      <c r="A19" s="487" t="s">
        <v>554</v>
      </c>
      <c r="B19" s="488" t="s">
        <v>556</v>
      </c>
      <c r="C19" s="489">
        <v>69.440049999999999</v>
      </c>
      <c r="D19" s="489">
        <v>76.044509999999988</v>
      </c>
      <c r="E19" s="489"/>
      <c r="F19" s="489">
        <v>76.220550000000031</v>
      </c>
      <c r="G19" s="489">
        <v>88</v>
      </c>
      <c r="H19" s="489">
        <v>-11.779449999999969</v>
      </c>
      <c r="I19" s="490">
        <v>0.86614261363636402</v>
      </c>
      <c r="J19" s="491" t="s">
        <v>552</v>
      </c>
    </row>
    <row r="20" spans="1:10" ht="14.4" customHeight="1" x14ac:dyDescent="0.3">
      <c r="A20" s="487" t="s">
        <v>544</v>
      </c>
      <c r="B20" s="488" t="s">
        <v>544</v>
      </c>
      <c r="C20" s="489" t="s">
        <v>544</v>
      </c>
      <c r="D20" s="489" t="s">
        <v>544</v>
      </c>
      <c r="E20" s="489"/>
      <c r="F20" s="489" t="s">
        <v>544</v>
      </c>
      <c r="G20" s="489" t="s">
        <v>544</v>
      </c>
      <c r="H20" s="489" t="s">
        <v>544</v>
      </c>
      <c r="I20" s="490" t="s">
        <v>544</v>
      </c>
      <c r="J20" s="491" t="s">
        <v>553</v>
      </c>
    </row>
    <row r="21" spans="1:10" ht="14.4" customHeight="1" x14ac:dyDescent="0.3">
      <c r="A21" s="487" t="s">
        <v>557</v>
      </c>
      <c r="B21" s="488" t="s">
        <v>558</v>
      </c>
      <c r="C21" s="489" t="s">
        <v>544</v>
      </c>
      <c r="D21" s="489" t="s">
        <v>544</v>
      </c>
      <c r="E21" s="489"/>
      <c r="F21" s="489" t="s">
        <v>544</v>
      </c>
      <c r="G21" s="489" t="s">
        <v>544</v>
      </c>
      <c r="H21" s="489" t="s">
        <v>544</v>
      </c>
      <c r="I21" s="490" t="s">
        <v>544</v>
      </c>
      <c r="J21" s="491" t="s">
        <v>0</v>
      </c>
    </row>
    <row r="22" spans="1:10" ht="14.4" customHeight="1" x14ac:dyDescent="0.3">
      <c r="A22" s="487" t="s">
        <v>557</v>
      </c>
      <c r="B22" s="488" t="s">
        <v>546</v>
      </c>
      <c r="C22" s="489">
        <v>0</v>
      </c>
      <c r="D22" s="489">
        <v>259.18200000000002</v>
      </c>
      <c r="E22" s="489"/>
      <c r="F22" s="489">
        <v>0</v>
      </c>
      <c r="G22" s="489">
        <v>0</v>
      </c>
      <c r="H22" s="489">
        <v>0</v>
      </c>
      <c r="I22" s="490" t="s">
        <v>544</v>
      </c>
      <c r="J22" s="491" t="s">
        <v>1</v>
      </c>
    </row>
    <row r="23" spans="1:10" ht="14.4" customHeight="1" x14ac:dyDescent="0.3">
      <c r="A23" s="487" t="s">
        <v>557</v>
      </c>
      <c r="B23" s="488" t="s">
        <v>559</v>
      </c>
      <c r="C23" s="489">
        <v>0</v>
      </c>
      <c r="D23" s="489">
        <v>259.18200000000002</v>
      </c>
      <c r="E23" s="489"/>
      <c r="F23" s="489">
        <v>0</v>
      </c>
      <c r="G23" s="489">
        <v>0</v>
      </c>
      <c r="H23" s="489">
        <v>0</v>
      </c>
      <c r="I23" s="490" t="s">
        <v>544</v>
      </c>
      <c r="J23" s="491" t="s">
        <v>552</v>
      </c>
    </row>
    <row r="24" spans="1:10" ht="14.4" customHeight="1" x14ac:dyDescent="0.3">
      <c r="A24" s="487" t="s">
        <v>544</v>
      </c>
      <c r="B24" s="488" t="s">
        <v>544</v>
      </c>
      <c r="C24" s="489" t="s">
        <v>544</v>
      </c>
      <c r="D24" s="489" t="s">
        <v>544</v>
      </c>
      <c r="E24" s="489"/>
      <c r="F24" s="489" t="s">
        <v>544</v>
      </c>
      <c r="G24" s="489" t="s">
        <v>544</v>
      </c>
      <c r="H24" s="489" t="s">
        <v>544</v>
      </c>
      <c r="I24" s="490" t="s">
        <v>544</v>
      </c>
      <c r="J24" s="491" t="s">
        <v>553</v>
      </c>
    </row>
    <row r="25" spans="1:10" ht="14.4" customHeight="1" x14ac:dyDescent="0.3">
      <c r="A25" s="487" t="s">
        <v>542</v>
      </c>
      <c r="B25" s="488" t="s">
        <v>547</v>
      </c>
      <c r="C25" s="489">
        <v>84.803129999999996</v>
      </c>
      <c r="D25" s="489">
        <v>345.19130999999999</v>
      </c>
      <c r="E25" s="489"/>
      <c r="F25" s="489">
        <v>84.741950000000031</v>
      </c>
      <c r="G25" s="489">
        <v>105</v>
      </c>
      <c r="H25" s="489">
        <v>-20.258049999999969</v>
      </c>
      <c r="I25" s="490">
        <v>0.80706619047619077</v>
      </c>
      <c r="J25" s="491" t="s">
        <v>548</v>
      </c>
    </row>
  </sheetData>
  <mergeCells count="3">
    <mergeCell ref="F3:I3"/>
    <mergeCell ref="C4:D4"/>
    <mergeCell ref="A1:I1"/>
  </mergeCells>
  <conditionalFormatting sqref="F9 F26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5">
    <cfRule type="expression" dxfId="45" priority="5">
      <formula>$H10&gt;0</formula>
    </cfRule>
  </conditionalFormatting>
  <conditionalFormatting sqref="A10:A25">
    <cfRule type="expression" dxfId="44" priority="2">
      <formula>AND($J10&lt;&gt;"mezeraKL",$J10&lt;&gt;"")</formula>
    </cfRule>
  </conditionalFormatting>
  <conditionalFormatting sqref="I10:I25">
    <cfRule type="expression" dxfId="43" priority="6">
      <formula>$I10&gt;1</formula>
    </cfRule>
  </conditionalFormatting>
  <conditionalFormatting sqref="B10:B25">
    <cfRule type="expression" dxfId="42" priority="1">
      <formula>OR($J10="NS",$J10="SumaNS",$J10="Účet")</formula>
    </cfRule>
  </conditionalFormatting>
  <conditionalFormatting sqref="A10:D25 F10:I25">
    <cfRule type="expression" dxfId="41" priority="8">
      <formula>AND($J10&lt;&gt;"",$J10&lt;&gt;"mezeraKL")</formula>
    </cfRule>
  </conditionalFormatting>
  <conditionalFormatting sqref="B10:D25 F10:I25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5 F10:I25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271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107.06102322076401</v>
      </c>
      <c r="M3" s="98">
        <f>SUBTOTAL(9,M5:M1048576)</f>
        <v>697.55</v>
      </c>
      <c r="N3" s="99">
        <f>SUBTOTAL(9,N5:N1048576)</f>
        <v>74680.416747643932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542</v>
      </c>
      <c r="B5" s="501" t="s">
        <v>543</v>
      </c>
      <c r="C5" s="502" t="s">
        <v>549</v>
      </c>
      <c r="D5" s="503" t="s">
        <v>550</v>
      </c>
      <c r="E5" s="504">
        <v>50113008</v>
      </c>
      <c r="F5" s="503" t="s">
        <v>560</v>
      </c>
      <c r="G5" s="502"/>
      <c r="H5" s="502"/>
      <c r="I5" s="502">
        <v>42144</v>
      </c>
      <c r="J5" s="502" t="s">
        <v>561</v>
      </c>
      <c r="K5" s="502" t="s">
        <v>562</v>
      </c>
      <c r="L5" s="505">
        <v>137.38999938964844</v>
      </c>
      <c r="M5" s="505">
        <v>4</v>
      </c>
      <c r="N5" s="506">
        <v>549.55999755859375</v>
      </c>
    </row>
    <row r="6" spans="1:14" ht="14.4" customHeight="1" x14ac:dyDescent="0.3">
      <c r="A6" s="507" t="s">
        <v>542</v>
      </c>
      <c r="B6" s="508" t="s">
        <v>543</v>
      </c>
      <c r="C6" s="509" t="s">
        <v>554</v>
      </c>
      <c r="D6" s="510" t="s">
        <v>555</v>
      </c>
      <c r="E6" s="511">
        <v>50113001</v>
      </c>
      <c r="F6" s="510" t="s">
        <v>563</v>
      </c>
      <c r="G6" s="509" t="s">
        <v>564</v>
      </c>
      <c r="H6" s="509">
        <v>100362</v>
      </c>
      <c r="I6" s="509">
        <v>362</v>
      </c>
      <c r="J6" s="509" t="s">
        <v>565</v>
      </c>
      <c r="K6" s="509" t="s">
        <v>566</v>
      </c>
      <c r="L6" s="512">
        <v>86.439999999999984</v>
      </c>
      <c r="M6" s="512">
        <v>2</v>
      </c>
      <c r="N6" s="513">
        <v>172.87999999999997</v>
      </c>
    </row>
    <row r="7" spans="1:14" ht="14.4" customHeight="1" x14ac:dyDescent="0.3">
      <c r="A7" s="507" t="s">
        <v>542</v>
      </c>
      <c r="B7" s="508" t="s">
        <v>543</v>
      </c>
      <c r="C7" s="509" t="s">
        <v>554</v>
      </c>
      <c r="D7" s="510" t="s">
        <v>555</v>
      </c>
      <c r="E7" s="511">
        <v>50113001</v>
      </c>
      <c r="F7" s="510" t="s">
        <v>563</v>
      </c>
      <c r="G7" s="509" t="s">
        <v>564</v>
      </c>
      <c r="H7" s="509">
        <v>176954</v>
      </c>
      <c r="I7" s="509">
        <v>176954</v>
      </c>
      <c r="J7" s="509" t="s">
        <v>567</v>
      </c>
      <c r="K7" s="509" t="s">
        <v>568</v>
      </c>
      <c r="L7" s="512">
        <v>95.42571428571425</v>
      </c>
      <c r="M7" s="512">
        <v>14</v>
      </c>
      <c r="N7" s="513">
        <v>1335.9599999999996</v>
      </c>
    </row>
    <row r="8" spans="1:14" ht="14.4" customHeight="1" x14ac:dyDescent="0.3">
      <c r="A8" s="507" t="s">
        <v>542</v>
      </c>
      <c r="B8" s="508" t="s">
        <v>543</v>
      </c>
      <c r="C8" s="509" t="s">
        <v>554</v>
      </c>
      <c r="D8" s="510" t="s">
        <v>555</v>
      </c>
      <c r="E8" s="511">
        <v>50113001</v>
      </c>
      <c r="F8" s="510" t="s">
        <v>563</v>
      </c>
      <c r="G8" s="509" t="s">
        <v>564</v>
      </c>
      <c r="H8" s="509">
        <v>145310</v>
      </c>
      <c r="I8" s="509">
        <v>45310</v>
      </c>
      <c r="J8" s="509" t="s">
        <v>569</v>
      </c>
      <c r="K8" s="509" t="s">
        <v>570</v>
      </c>
      <c r="L8" s="512">
        <v>44.640000000000008</v>
      </c>
      <c r="M8" s="512">
        <v>1</v>
      </c>
      <c r="N8" s="513">
        <v>44.640000000000008</v>
      </c>
    </row>
    <row r="9" spans="1:14" ht="14.4" customHeight="1" x14ac:dyDescent="0.3">
      <c r="A9" s="507" t="s">
        <v>542</v>
      </c>
      <c r="B9" s="508" t="s">
        <v>543</v>
      </c>
      <c r="C9" s="509" t="s">
        <v>554</v>
      </c>
      <c r="D9" s="510" t="s">
        <v>555</v>
      </c>
      <c r="E9" s="511">
        <v>50113001</v>
      </c>
      <c r="F9" s="510" t="s">
        <v>563</v>
      </c>
      <c r="G9" s="509" t="s">
        <v>564</v>
      </c>
      <c r="H9" s="509">
        <v>196610</v>
      </c>
      <c r="I9" s="509">
        <v>96610</v>
      </c>
      <c r="J9" s="509" t="s">
        <v>571</v>
      </c>
      <c r="K9" s="509" t="s">
        <v>572</v>
      </c>
      <c r="L9" s="512">
        <v>45.93</v>
      </c>
      <c r="M9" s="512">
        <v>1</v>
      </c>
      <c r="N9" s="513">
        <v>45.93</v>
      </c>
    </row>
    <row r="10" spans="1:14" ht="14.4" customHeight="1" x14ac:dyDescent="0.3">
      <c r="A10" s="507" t="s">
        <v>542</v>
      </c>
      <c r="B10" s="508" t="s">
        <v>543</v>
      </c>
      <c r="C10" s="509" t="s">
        <v>554</v>
      </c>
      <c r="D10" s="510" t="s">
        <v>555</v>
      </c>
      <c r="E10" s="511">
        <v>50113001</v>
      </c>
      <c r="F10" s="510" t="s">
        <v>563</v>
      </c>
      <c r="G10" s="509" t="s">
        <v>564</v>
      </c>
      <c r="H10" s="509">
        <v>208456</v>
      </c>
      <c r="I10" s="509">
        <v>208456</v>
      </c>
      <c r="J10" s="509" t="s">
        <v>573</v>
      </c>
      <c r="K10" s="509" t="s">
        <v>574</v>
      </c>
      <c r="L10" s="512">
        <v>738.54</v>
      </c>
      <c r="M10" s="512">
        <v>0.05</v>
      </c>
      <c r="N10" s="513">
        <v>36.927</v>
      </c>
    </row>
    <row r="11" spans="1:14" ht="14.4" customHeight="1" x14ac:dyDescent="0.3">
      <c r="A11" s="507" t="s">
        <v>542</v>
      </c>
      <c r="B11" s="508" t="s">
        <v>543</v>
      </c>
      <c r="C11" s="509" t="s">
        <v>554</v>
      </c>
      <c r="D11" s="510" t="s">
        <v>555</v>
      </c>
      <c r="E11" s="511">
        <v>50113001</v>
      </c>
      <c r="F11" s="510" t="s">
        <v>563</v>
      </c>
      <c r="G11" s="509" t="s">
        <v>564</v>
      </c>
      <c r="H11" s="509">
        <v>100394</v>
      </c>
      <c r="I11" s="509">
        <v>394</v>
      </c>
      <c r="J11" s="509" t="s">
        <v>575</v>
      </c>
      <c r="K11" s="509" t="s">
        <v>576</v>
      </c>
      <c r="L11" s="512">
        <v>65.739999999999981</v>
      </c>
      <c r="M11" s="512">
        <v>1</v>
      </c>
      <c r="N11" s="513">
        <v>65.739999999999981</v>
      </c>
    </row>
    <row r="12" spans="1:14" ht="14.4" customHeight="1" x14ac:dyDescent="0.3">
      <c r="A12" s="507" t="s">
        <v>542</v>
      </c>
      <c r="B12" s="508" t="s">
        <v>543</v>
      </c>
      <c r="C12" s="509" t="s">
        <v>554</v>
      </c>
      <c r="D12" s="510" t="s">
        <v>555</v>
      </c>
      <c r="E12" s="511">
        <v>50113001</v>
      </c>
      <c r="F12" s="510" t="s">
        <v>563</v>
      </c>
      <c r="G12" s="509" t="s">
        <v>564</v>
      </c>
      <c r="H12" s="509">
        <v>184279</v>
      </c>
      <c r="I12" s="509">
        <v>184279</v>
      </c>
      <c r="J12" s="509" t="s">
        <v>577</v>
      </c>
      <c r="K12" s="509" t="s">
        <v>578</v>
      </c>
      <c r="L12" s="512">
        <v>63.519300000000015</v>
      </c>
      <c r="M12" s="512">
        <v>100</v>
      </c>
      <c r="N12" s="513">
        <v>6351.9300000000012</v>
      </c>
    </row>
    <row r="13" spans="1:14" ht="14.4" customHeight="1" x14ac:dyDescent="0.3">
      <c r="A13" s="507" t="s">
        <v>542</v>
      </c>
      <c r="B13" s="508" t="s">
        <v>543</v>
      </c>
      <c r="C13" s="509" t="s">
        <v>554</v>
      </c>
      <c r="D13" s="510" t="s">
        <v>555</v>
      </c>
      <c r="E13" s="511">
        <v>50113001</v>
      </c>
      <c r="F13" s="510" t="s">
        <v>563</v>
      </c>
      <c r="G13" s="509" t="s">
        <v>564</v>
      </c>
      <c r="H13" s="509">
        <v>842161</v>
      </c>
      <c r="I13" s="509">
        <v>31950</v>
      </c>
      <c r="J13" s="509" t="s">
        <v>579</v>
      </c>
      <c r="K13" s="509" t="s">
        <v>544</v>
      </c>
      <c r="L13" s="512">
        <v>49.474999999999987</v>
      </c>
      <c r="M13" s="512">
        <v>4</v>
      </c>
      <c r="N13" s="513">
        <v>197.89999999999995</v>
      </c>
    </row>
    <row r="14" spans="1:14" ht="14.4" customHeight="1" x14ac:dyDescent="0.3">
      <c r="A14" s="507" t="s">
        <v>542</v>
      </c>
      <c r="B14" s="508" t="s">
        <v>543</v>
      </c>
      <c r="C14" s="509" t="s">
        <v>554</v>
      </c>
      <c r="D14" s="510" t="s">
        <v>555</v>
      </c>
      <c r="E14" s="511">
        <v>50113001</v>
      </c>
      <c r="F14" s="510" t="s">
        <v>563</v>
      </c>
      <c r="G14" s="509" t="s">
        <v>564</v>
      </c>
      <c r="H14" s="509">
        <v>920219</v>
      </c>
      <c r="I14" s="509">
        <v>0</v>
      </c>
      <c r="J14" s="509" t="s">
        <v>580</v>
      </c>
      <c r="K14" s="509" t="s">
        <v>544</v>
      </c>
      <c r="L14" s="512">
        <v>31.870999999999992</v>
      </c>
      <c r="M14" s="512">
        <v>6</v>
      </c>
      <c r="N14" s="513">
        <v>191.22599999999994</v>
      </c>
    </row>
    <row r="15" spans="1:14" ht="14.4" customHeight="1" x14ac:dyDescent="0.3">
      <c r="A15" s="507" t="s">
        <v>542</v>
      </c>
      <c r="B15" s="508" t="s">
        <v>543</v>
      </c>
      <c r="C15" s="509" t="s">
        <v>554</v>
      </c>
      <c r="D15" s="510" t="s">
        <v>555</v>
      </c>
      <c r="E15" s="511">
        <v>50113001</v>
      </c>
      <c r="F15" s="510" t="s">
        <v>563</v>
      </c>
      <c r="G15" s="509" t="s">
        <v>564</v>
      </c>
      <c r="H15" s="509">
        <v>930043</v>
      </c>
      <c r="I15" s="509">
        <v>0</v>
      </c>
      <c r="J15" s="509" t="s">
        <v>581</v>
      </c>
      <c r="K15" s="509" t="s">
        <v>544</v>
      </c>
      <c r="L15" s="512">
        <v>31.871298593280347</v>
      </c>
      <c r="M15" s="512">
        <v>48</v>
      </c>
      <c r="N15" s="513">
        <v>1529.8223324774567</v>
      </c>
    </row>
    <row r="16" spans="1:14" ht="14.4" customHeight="1" x14ac:dyDescent="0.3">
      <c r="A16" s="507" t="s">
        <v>542</v>
      </c>
      <c r="B16" s="508" t="s">
        <v>543</v>
      </c>
      <c r="C16" s="509" t="s">
        <v>554</v>
      </c>
      <c r="D16" s="510" t="s">
        <v>555</v>
      </c>
      <c r="E16" s="511">
        <v>50113001</v>
      </c>
      <c r="F16" s="510" t="s">
        <v>563</v>
      </c>
      <c r="G16" s="509" t="s">
        <v>564</v>
      </c>
      <c r="H16" s="509">
        <v>501596</v>
      </c>
      <c r="I16" s="509">
        <v>0</v>
      </c>
      <c r="J16" s="509" t="s">
        <v>582</v>
      </c>
      <c r="K16" s="509" t="s">
        <v>583</v>
      </c>
      <c r="L16" s="512">
        <v>115.43</v>
      </c>
      <c r="M16" s="512">
        <v>1</v>
      </c>
      <c r="N16" s="513">
        <v>115.43</v>
      </c>
    </row>
    <row r="17" spans="1:14" ht="14.4" customHeight="1" x14ac:dyDescent="0.3">
      <c r="A17" s="507" t="s">
        <v>542</v>
      </c>
      <c r="B17" s="508" t="s">
        <v>543</v>
      </c>
      <c r="C17" s="509" t="s">
        <v>554</v>
      </c>
      <c r="D17" s="510" t="s">
        <v>555</v>
      </c>
      <c r="E17" s="511">
        <v>50113001</v>
      </c>
      <c r="F17" s="510" t="s">
        <v>563</v>
      </c>
      <c r="G17" s="509" t="s">
        <v>564</v>
      </c>
      <c r="H17" s="509">
        <v>102818</v>
      </c>
      <c r="I17" s="509">
        <v>2818</v>
      </c>
      <c r="J17" s="509" t="s">
        <v>584</v>
      </c>
      <c r="K17" s="509" t="s">
        <v>585</v>
      </c>
      <c r="L17" s="512">
        <v>116.90666666666665</v>
      </c>
      <c r="M17" s="512">
        <v>6</v>
      </c>
      <c r="N17" s="513">
        <v>701.43999999999994</v>
      </c>
    </row>
    <row r="18" spans="1:14" ht="14.4" customHeight="1" x14ac:dyDescent="0.3">
      <c r="A18" s="507" t="s">
        <v>542</v>
      </c>
      <c r="B18" s="508" t="s">
        <v>543</v>
      </c>
      <c r="C18" s="509" t="s">
        <v>554</v>
      </c>
      <c r="D18" s="510" t="s">
        <v>555</v>
      </c>
      <c r="E18" s="511">
        <v>50113001</v>
      </c>
      <c r="F18" s="510" t="s">
        <v>563</v>
      </c>
      <c r="G18" s="509" t="s">
        <v>564</v>
      </c>
      <c r="H18" s="509">
        <v>159570</v>
      </c>
      <c r="I18" s="509">
        <v>59570</v>
      </c>
      <c r="J18" s="509" t="s">
        <v>586</v>
      </c>
      <c r="K18" s="509" t="s">
        <v>587</v>
      </c>
      <c r="L18" s="512">
        <v>119.92055555555558</v>
      </c>
      <c r="M18" s="512">
        <v>90</v>
      </c>
      <c r="N18" s="513">
        <v>10792.850000000002</v>
      </c>
    </row>
    <row r="19" spans="1:14" ht="14.4" customHeight="1" x14ac:dyDescent="0.3">
      <c r="A19" s="507" t="s">
        <v>542</v>
      </c>
      <c r="B19" s="508" t="s">
        <v>543</v>
      </c>
      <c r="C19" s="509" t="s">
        <v>554</v>
      </c>
      <c r="D19" s="510" t="s">
        <v>555</v>
      </c>
      <c r="E19" s="511">
        <v>50113001</v>
      </c>
      <c r="F19" s="510" t="s">
        <v>563</v>
      </c>
      <c r="G19" s="509" t="s">
        <v>588</v>
      </c>
      <c r="H19" s="509">
        <v>153639</v>
      </c>
      <c r="I19" s="509">
        <v>53639</v>
      </c>
      <c r="J19" s="509" t="s">
        <v>589</v>
      </c>
      <c r="K19" s="509" t="s">
        <v>590</v>
      </c>
      <c r="L19" s="512">
        <v>80.716666666666654</v>
      </c>
      <c r="M19" s="512">
        <v>12</v>
      </c>
      <c r="N19" s="513">
        <v>968.59999999999991</v>
      </c>
    </row>
    <row r="20" spans="1:14" ht="14.4" customHeight="1" x14ac:dyDescent="0.3">
      <c r="A20" s="507" t="s">
        <v>542</v>
      </c>
      <c r="B20" s="508" t="s">
        <v>543</v>
      </c>
      <c r="C20" s="509" t="s">
        <v>554</v>
      </c>
      <c r="D20" s="510" t="s">
        <v>555</v>
      </c>
      <c r="E20" s="511">
        <v>50113001</v>
      </c>
      <c r="F20" s="510" t="s">
        <v>563</v>
      </c>
      <c r="G20" s="509" t="s">
        <v>564</v>
      </c>
      <c r="H20" s="509">
        <v>198864</v>
      </c>
      <c r="I20" s="509">
        <v>98864</v>
      </c>
      <c r="J20" s="509" t="s">
        <v>591</v>
      </c>
      <c r="K20" s="509" t="s">
        <v>592</v>
      </c>
      <c r="L20" s="512">
        <v>537.86999999999989</v>
      </c>
      <c r="M20" s="512">
        <v>0.5</v>
      </c>
      <c r="N20" s="513">
        <v>268.93499999999995</v>
      </c>
    </row>
    <row r="21" spans="1:14" ht="14.4" customHeight="1" x14ac:dyDescent="0.3">
      <c r="A21" s="507" t="s">
        <v>542</v>
      </c>
      <c r="B21" s="508" t="s">
        <v>543</v>
      </c>
      <c r="C21" s="509" t="s">
        <v>554</v>
      </c>
      <c r="D21" s="510" t="s">
        <v>555</v>
      </c>
      <c r="E21" s="511">
        <v>50113001</v>
      </c>
      <c r="F21" s="510" t="s">
        <v>563</v>
      </c>
      <c r="G21" s="509" t="s">
        <v>564</v>
      </c>
      <c r="H21" s="509">
        <v>198872</v>
      </c>
      <c r="I21" s="509">
        <v>98872</v>
      </c>
      <c r="J21" s="509" t="s">
        <v>591</v>
      </c>
      <c r="K21" s="509" t="s">
        <v>593</v>
      </c>
      <c r="L21" s="512">
        <v>312.84000000000003</v>
      </c>
      <c r="M21" s="512">
        <v>14</v>
      </c>
      <c r="N21" s="513">
        <v>4379.76</v>
      </c>
    </row>
    <row r="22" spans="1:14" ht="14.4" customHeight="1" x14ac:dyDescent="0.3">
      <c r="A22" s="507" t="s">
        <v>542</v>
      </c>
      <c r="B22" s="508" t="s">
        <v>543</v>
      </c>
      <c r="C22" s="509" t="s">
        <v>554</v>
      </c>
      <c r="D22" s="510" t="s">
        <v>555</v>
      </c>
      <c r="E22" s="511">
        <v>50113001</v>
      </c>
      <c r="F22" s="510" t="s">
        <v>563</v>
      </c>
      <c r="G22" s="509" t="s">
        <v>564</v>
      </c>
      <c r="H22" s="509">
        <v>198876</v>
      </c>
      <c r="I22" s="509">
        <v>98876</v>
      </c>
      <c r="J22" s="509" t="s">
        <v>591</v>
      </c>
      <c r="K22" s="509" t="s">
        <v>594</v>
      </c>
      <c r="L22" s="512">
        <v>255.20000000000002</v>
      </c>
      <c r="M22" s="512">
        <v>33</v>
      </c>
      <c r="N22" s="513">
        <v>8421.6</v>
      </c>
    </row>
    <row r="23" spans="1:14" ht="14.4" customHeight="1" x14ac:dyDescent="0.3">
      <c r="A23" s="507" t="s">
        <v>542</v>
      </c>
      <c r="B23" s="508" t="s">
        <v>543</v>
      </c>
      <c r="C23" s="509" t="s">
        <v>554</v>
      </c>
      <c r="D23" s="510" t="s">
        <v>555</v>
      </c>
      <c r="E23" s="511">
        <v>50113001</v>
      </c>
      <c r="F23" s="510" t="s">
        <v>563</v>
      </c>
      <c r="G23" s="509" t="s">
        <v>564</v>
      </c>
      <c r="H23" s="509">
        <v>198880</v>
      </c>
      <c r="I23" s="509">
        <v>98880</v>
      </c>
      <c r="J23" s="509" t="s">
        <v>591</v>
      </c>
      <c r="K23" s="509" t="s">
        <v>595</v>
      </c>
      <c r="L23" s="512">
        <v>201.3</v>
      </c>
      <c r="M23" s="512">
        <v>1</v>
      </c>
      <c r="N23" s="513">
        <v>201.3</v>
      </c>
    </row>
    <row r="24" spans="1:14" ht="14.4" customHeight="1" x14ac:dyDescent="0.3">
      <c r="A24" s="507" t="s">
        <v>542</v>
      </c>
      <c r="B24" s="508" t="s">
        <v>543</v>
      </c>
      <c r="C24" s="509" t="s">
        <v>554</v>
      </c>
      <c r="D24" s="510" t="s">
        <v>555</v>
      </c>
      <c r="E24" s="511">
        <v>50113001</v>
      </c>
      <c r="F24" s="510" t="s">
        <v>563</v>
      </c>
      <c r="G24" s="509" t="s">
        <v>564</v>
      </c>
      <c r="H24" s="509">
        <v>106091</v>
      </c>
      <c r="I24" s="509">
        <v>6091</v>
      </c>
      <c r="J24" s="509" t="s">
        <v>596</v>
      </c>
      <c r="K24" s="509" t="s">
        <v>597</v>
      </c>
      <c r="L24" s="512">
        <v>90.38</v>
      </c>
      <c r="M24" s="512">
        <v>2</v>
      </c>
      <c r="N24" s="513">
        <v>180.76</v>
      </c>
    </row>
    <row r="25" spans="1:14" ht="14.4" customHeight="1" x14ac:dyDescent="0.3">
      <c r="A25" s="507" t="s">
        <v>542</v>
      </c>
      <c r="B25" s="508" t="s">
        <v>543</v>
      </c>
      <c r="C25" s="509" t="s">
        <v>554</v>
      </c>
      <c r="D25" s="510" t="s">
        <v>555</v>
      </c>
      <c r="E25" s="511">
        <v>50113001</v>
      </c>
      <c r="F25" s="510" t="s">
        <v>563</v>
      </c>
      <c r="G25" s="509" t="s">
        <v>564</v>
      </c>
      <c r="H25" s="509">
        <v>106093</v>
      </c>
      <c r="I25" s="509">
        <v>6093</v>
      </c>
      <c r="J25" s="509" t="s">
        <v>596</v>
      </c>
      <c r="K25" s="509" t="s">
        <v>598</v>
      </c>
      <c r="L25" s="512">
        <v>172.84</v>
      </c>
      <c r="M25" s="512">
        <v>5</v>
      </c>
      <c r="N25" s="513">
        <v>864.2</v>
      </c>
    </row>
    <row r="26" spans="1:14" ht="14.4" customHeight="1" x14ac:dyDescent="0.3">
      <c r="A26" s="507" t="s">
        <v>542</v>
      </c>
      <c r="B26" s="508" t="s">
        <v>543</v>
      </c>
      <c r="C26" s="509" t="s">
        <v>554</v>
      </c>
      <c r="D26" s="510" t="s">
        <v>555</v>
      </c>
      <c r="E26" s="511">
        <v>50113001</v>
      </c>
      <c r="F26" s="510" t="s">
        <v>563</v>
      </c>
      <c r="G26" s="509" t="s">
        <v>544</v>
      </c>
      <c r="H26" s="509">
        <v>103575</v>
      </c>
      <c r="I26" s="509">
        <v>3575</v>
      </c>
      <c r="J26" s="509" t="s">
        <v>599</v>
      </c>
      <c r="K26" s="509" t="s">
        <v>600</v>
      </c>
      <c r="L26" s="512">
        <v>66.435333333333347</v>
      </c>
      <c r="M26" s="512">
        <v>30</v>
      </c>
      <c r="N26" s="513">
        <v>1993.0600000000004</v>
      </c>
    </row>
    <row r="27" spans="1:14" ht="14.4" customHeight="1" x14ac:dyDescent="0.3">
      <c r="A27" s="507" t="s">
        <v>542</v>
      </c>
      <c r="B27" s="508" t="s">
        <v>543</v>
      </c>
      <c r="C27" s="509" t="s">
        <v>554</v>
      </c>
      <c r="D27" s="510" t="s">
        <v>555</v>
      </c>
      <c r="E27" s="511">
        <v>50113001</v>
      </c>
      <c r="F27" s="510" t="s">
        <v>563</v>
      </c>
      <c r="G27" s="509" t="s">
        <v>588</v>
      </c>
      <c r="H27" s="509">
        <v>100308</v>
      </c>
      <c r="I27" s="509">
        <v>100308</v>
      </c>
      <c r="J27" s="509" t="s">
        <v>601</v>
      </c>
      <c r="K27" s="509" t="s">
        <v>602</v>
      </c>
      <c r="L27" s="512">
        <v>64.255714285714291</v>
      </c>
      <c r="M27" s="512">
        <v>42</v>
      </c>
      <c r="N27" s="513">
        <v>2698.7400000000002</v>
      </c>
    </row>
    <row r="28" spans="1:14" ht="14.4" customHeight="1" x14ac:dyDescent="0.3">
      <c r="A28" s="507" t="s">
        <v>542</v>
      </c>
      <c r="B28" s="508" t="s">
        <v>543</v>
      </c>
      <c r="C28" s="509" t="s">
        <v>554</v>
      </c>
      <c r="D28" s="510" t="s">
        <v>555</v>
      </c>
      <c r="E28" s="511">
        <v>50113001</v>
      </c>
      <c r="F28" s="510" t="s">
        <v>563</v>
      </c>
      <c r="G28" s="509" t="s">
        <v>564</v>
      </c>
      <c r="H28" s="509">
        <v>846629</v>
      </c>
      <c r="I28" s="509">
        <v>100013</v>
      </c>
      <c r="J28" s="509" t="s">
        <v>603</v>
      </c>
      <c r="K28" s="509" t="s">
        <v>604</v>
      </c>
      <c r="L28" s="512">
        <v>37.479500000000009</v>
      </c>
      <c r="M28" s="512">
        <v>60</v>
      </c>
      <c r="N28" s="513">
        <v>2248.7700000000004</v>
      </c>
    </row>
    <row r="29" spans="1:14" ht="14.4" customHeight="1" x14ac:dyDescent="0.3">
      <c r="A29" s="507" t="s">
        <v>542</v>
      </c>
      <c r="B29" s="508" t="s">
        <v>543</v>
      </c>
      <c r="C29" s="509" t="s">
        <v>554</v>
      </c>
      <c r="D29" s="510" t="s">
        <v>555</v>
      </c>
      <c r="E29" s="511">
        <v>50113001</v>
      </c>
      <c r="F29" s="510" t="s">
        <v>563</v>
      </c>
      <c r="G29" s="509" t="s">
        <v>564</v>
      </c>
      <c r="H29" s="509">
        <v>395036</v>
      </c>
      <c r="I29" s="509">
        <v>180794</v>
      </c>
      <c r="J29" s="509" t="s">
        <v>605</v>
      </c>
      <c r="K29" s="509" t="s">
        <v>606</v>
      </c>
      <c r="L29" s="512">
        <v>181.74272727272728</v>
      </c>
      <c r="M29" s="512">
        <v>22</v>
      </c>
      <c r="N29" s="513">
        <v>3998.34</v>
      </c>
    </row>
    <row r="30" spans="1:14" ht="14.4" customHeight="1" x14ac:dyDescent="0.3">
      <c r="A30" s="507" t="s">
        <v>542</v>
      </c>
      <c r="B30" s="508" t="s">
        <v>543</v>
      </c>
      <c r="C30" s="509" t="s">
        <v>554</v>
      </c>
      <c r="D30" s="510" t="s">
        <v>555</v>
      </c>
      <c r="E30" s="511">
        <v>50113001</v>
      </c>
      <c r="F30" s="510" t="s">
        <v>563</v>
      </c>
      <c r="G30" s="509" t="s">
        <v>564</v>
      </c>
      <c r="H30" s="509">
        <v>152266</v>
      </c>
      <c r="I30" s="509">
        <v>52266</v>
      </c>
      <c r="J30" s="509" t="s">
        <v>607</v>
      </c>
      <c r="K30" s="509" t="s">
        <v>608</v>
      </c>
      <c r="L30" s="512">
        <v>40.235555555555564</v>
      </c>
      <c r="M30" s="512">
        <v>9</v>
      </c>
      <c r="N30" s="513">
        <v>362.12000000000006</v>
      </c>
    </row>
    <row r="31" spans="1:14" ht="14.4" customHeight="1" x14ac:dyDescent="0.3">
      <c r="A31" s="507" t="s">
        <v>542</v>
      </c>
      <c r="B31" s="508" t="s">
        <v>543</v>
      </c>
      <c r="C31" s="509" t="s">
        <v>554</v>
      </c>
      <c r="D31" s="510" t="s">
        <v>555</v>
      </c>
      <c r="E31" s="511">
        <v>50113001</v>
      </c>
      <c r="F31" s="510" t="s">
        <v>563</v>
      </c>
      <c r="G31" s="509" t="s">
        <v>564</v>
      </c>
      <c r="H31" s="509">
        <v>397412</v>
      </c>
      <c r="I31" s="509">
        <v>0</v>
      </c>
      <c r="J31" s="509" t="s">
        <v>609</v>
      </c>
      <c r="K31" s="509" t="s">
        <v>610</v>
      </c>
      <c r="L31" s="512">
        <v>206.99000000000004</v>
      </c>
      <c r="M31" s="512">
        <v>25</v>
      </c>
      <c r="N31" s="513">
        <v>5174.7500000000009</v>
      </c>
    </row>
    <row r="32" spans="1:14" ht="14.4" customHeight="1" x14ac:dyDescent="0.3">
      <c r="A32" s="507" t="s">
        <v>542</v>
      </c>
      <c r="B32" s="508" t="s">
        <v>543</v>
      </c>
      <c r="C32" s="509" t="s">
        <v>554</v>
      </c>
      <c r="D32" s="510" t="s">
        <v>555</v>
      </c>
      <c r="E32" s="511">
        <v>50113001</v>
      </c>
      <c r="F32" s="510" t="s">
        <v>563</v>
      </c>
      <c r="G32" s="509" t="s">
        <v>564</v>
      </c>
      <c r="H32" s="509">
        <v>901176</v>
      </c>
      <c r="I32" s="509">
        <v>1000</v>
      </c>
      <c r="J32" s="509" t="s">
        <v>611</v>
      </c>
      <c r="K32" s="509" t="s">
        <v>612</v>
      </c>
      <c r="L32" s="512">
        <v>65.605062805353697</v>
      </c>
      <c r="M32" s="512">
        <v>1</v>
      </c>
      <c r="N32" s="513">
        <v>65.605062805353697</v>
      </c>
    </row>
    <row r="33" spans="1:14" ht="14.4" customHeight="1" x14ac:dyDescent="0.3">
      <c r="A33" s="507" t="s">
        <v>542</v>
      </c>
      <c r="B33" s="508" t="s">
        <v>543</v>
      </c>
      <c r="C33" s="509" t="s">
        <v>554</v>
      </c>
      <c r="D33" s="510" t="s">
        <v>555</v>
      </c>
      <c r="E33" s="511">
        <v>50113001</v>
      </c>
      <c r="F33" s="510" t="s">
        <v>563</v>
      </c>
      <c r="G33" s="509" t="s">
        <v>564</v>
      </c>
      <c r="H33" s="509">
        <v>501582</v>
      </c>
      <c r="I33" s="509">
        <v>0</v>
      </c>
      <c r="J33" s="509" t="s">
        <v>613</v>
      </c>
      <c r="K33" s="509" t="s">
        <v>544</v>
      </c>
      <c r="L33" s="512">
        <v>183.90718820175661</v>
      </c>
      <c r="M33" s="512">
        <v>19</v>
      </c>
      <c r="N33" s="513">
        <v>3494.2365758333758</v>
      </c>
    </row>
    <row r="34" spans="1:14" ht="14.4" customHeight="1" x14ac:dyDescent="0.3">
      <c r="A34" s="507" t="s">
        <v>542</v>
      </c>
      <c r="B34" s="508" t="s">
        <v>543</v>
      </c>
      <c r="C34" s="509" t="s">
        <v>554</v>
      </c>
      <c r="D34" s="510" t="s">
        <v>555</v>
      </c>
      <c r="E34" s="511">
        <v>50113001</v>
      </c>
      <c r="F34" s="510" t="s">
        <v>563</v>
      </c>
      <c r="G34" s="509" t="s">
        <v>564</v>
      </c>
      <c r="H34" s="509">
        <v>100802</v>
      </c>
      <c r="I34" s="509">
        <v>0</v>
      </c>
      <c r="J34" s="509" t="s">
        <v>614</v>
      </c>
      <c r="K34" s="509" t="s">
        <v>615</v>
      </c>
      <c r="L34" s="512">
        <v>79.930438286476317</v>
      </c>
      <c r="M34" s="512">
        <v>9</v>
      </c>
      <c r="N34" s="513">
        <v>719.37394457828691</v>
      </c>
    </row>
    <row r="35" spans="1:14" ht="14.4" customHeight="1" x14ac:dyDescent="0.3">
      <c r="A35" s="507" t="s">
        <v>542</v>
      </c>
      <c r="B35" s="508" t="s">
        <v>543</v>
      </c>
      <c r="C35" s="509" t="s">
        <v>554</v>
      </c>
      <c r="D35" s="510" t="s">
        <v>555</v>
      </c>
      <c r="E35" s="511">
        <v>50113001</v>
      </c>
      <c r="F35" s="510" t="s">
        <v>563</v>
      </c>
      <c r="G35" s="509" t="s">
        <v>544</v>
      </c>
      <c r="H35" s="509">
        <v>501829</v>
      </c>
      <c r="I35" s="509">
        <v>0</v>
      </c>
      <c r="J35" s="509" t="s">
        <v>616</v>
      </c>
      <c r="K35" s="509" t="s">
        <v>617</v>
      </c>
      <c r="L35" s="512">
        <v>421.19749957963893</v>
      </c>
      <c r="M35" s="512">
        <v>2</v>
      </c>
      <c r="N35" s="513">
        <v>842.39499915927786</v>
      </c>
    </row>
    <row r="36" spans="1:14" ht="14.4" customHeight="1" x14ac:dyDescent="0.3">
      <c r="A36" s="507" t="s">
        <v>542</v>
      </c>
      <c r="B36" s="508" t="s">
        <v>543</v>
      </c>
      <c r="C36" s="509" t="s">
        <v>554</v>
      </c>
      <c r="D36" s="510" t="s">
        <v>555</v>
      </c>
      <c r="E36" s="511">
        <v>50113001</v>
      </c>
      <c r="F36" s="510" t="s">
        <v>563</v>
      </c>
      <c r="G36" s="509" t="s">
        <v>564</v>
      </c>
      <c r="H36" s="509">
        <v>930431</v>
      </c>
      <c r="I36" s="509">
        <v>1000</v>
      </c>
      <c r="J36" s="509" t="s">
        <v>618</v>
      </c>
      <c r="K36" s="509" t="s">
        <v>544</v>
      </c>
      <c r="L36" s="512">
        <v>103.25995707626376</v>
      </c>
      <c r="M36" s="512">
        <v>91</v>
      </c>
      <c r="N36" s="513">
        <v>9396.6560939400024</v>
      </c>
    </row>
    <row r="37" spans="1:14" ht="14.4" customHeight="1" x14ac:dyDescent="0.3">
      <c r="A37" s="507" t="s">
        <v>542</v>
      </c>
      <c r="B37" s="508" t="s">
        <v>543</v>
      </c>
      <c r="C37" s="509" t="s">
        <v>554</v>
      </c>
      <c r="D37" s="510" t="s">
        <v>555</v>
      </c>
      <c r="E37" s="511">
        <v>50113001</v>
      </c>
      <c r="F37" s="510" t="s">
        <v>563</v>
      </c>
      <c r="G37" s="509" t="s">
        <v>564</v>
      </c>
      <c r="H37" s="509">
        <v>500326</v>
      </c>
      <c r="I37" s="509">
        <v>1000</v>
      </c>
      <c r="J37" s="509" t="s">
        <v>619</v>
      </c>
      <c r="K37" s="509" t="s">
        <v>544</v>
      </c>
      <c r="L37" s="512">
        <v>110.93300473875479</v>
      </c>
      <c r="M37" s="512">
        <v>1</v>
      </c>
      <c r="N37" s="513">
        <v>110.93300473875479</v>
      </c>
    </row>
    <row r="38" spans="1:14" ht="14.4" customHeight="1" x14ac:dyDescent="0.3">
      <c r="A38" s="507" t="s">
        <v>542</v>
      </c>
      <c r="B38" s="508" t="s">
        <v>543</v>
      </c>
      <c r="C38" s="509" t="s">
        <v>554</v>
      </c>
      <c r="D38" s="510" t="s">
        <v>555</v>
      </c>
      <c r="E38" s="511">
        <v>50113001</v>
      </c>
      <c r="F38" s="510" t="s">
        <v>563</v>
      </c>
      <c r="G38" s="509" t="s">
        <v>564</v>
      </c>
      <c r="H38" s="509">
        <v>930224</v>
      </c>
      <c r="I38" s="509">
        <v>0</v>
      </c>
      <c r="J38" s="509" t="s">
        <v>620</v>
      </c>
      <c r="K38" s="509" t="s">
        <v>544</v>
      </c>
      <c r="L38" s="512">
        <v>75.018736552846732</v>
      </c>
      <c r="M38" s="512">
        <v>1</v>
      </c>
      <c r="N38" s="513">
        <v>75.018736552846732</v>
      </c>
    </row>
    <row r="39" spans="1:14" ht="14.4" customHeight="1" x14ac:dyDescent="0.3">
      <c r="A39" s="507" t="s">
        <v>542</v>
      </c>
      <c r="B39" s="508" t="s">
        <v>543</v>
      </c>
      <c r="C39" s="509" t="s">
        <v>554</v>
      </c>
      <c r="D39" s="510" t="s">
        <v>555</v>
      </c>
      <c r="E39" s="511">
        <v>50113001</v>
      </c>
      <c r="F39" s="510" t="s">
        <v>563</v>
      </c>
      <c r="G39" s="509" t="s">
        <v>564</v>
      </c>
      <c r="H39" s="509">
        <v>215978</v>
      </c>
      <c r="I39" s="509">
        <v>215978</v>
      </c>
      <c r="J39" s="509" t="s">
        <v>621</v>
      </c>
      <c r="K39" s="509" t="s">
        <v>622</v>
      </c>
      <c r="L39" s="512">
        <v>116.37249999999999</v>
      </c>
      <c r="M39" s="512">
        <v>24</v>
      </c>
      <c r="N39" s="513">
        <v>2792.9399999999996</v>
      </c>
    </row>
    <row r="40" spans="1:14" ht="14.4" customHeight="1" x14ac:dyDescent="0.3">
      <c r="A40" s="507" t="s">
        <v>542</v>
      </c>
      <c r="B40" s="508" t="s">
        <v>543</v>
      </c>
      <c r="C40" s="509" t="s">
        <v>554</v>
      </c>
      <c r="D40" s="510" t="s">
        <v>555</v>
      </c>
      <c r="E40" s="511">
        <v>50113001</v>
      </c>
      <c r="F40" s="510" t="s">
        <v>563</v>
      </c>
      <c r="G40" s="509" t="s">
        <v>564</v>
      </c>
      <c r="H40" s="509">
        <v>397982</v>
      </c>
      <c r="I40" s="509">
        <v>0</v>
      </c>
      <c r="J40" s="509" t="s">
        <v>623</v>
      </c>
      <c r="K40" s="509" t="s">
        <v>544</v>
      </c>
      <c r="L40" s="512">
        <v>17.267999999999997</v>
      </c>
      <c r="M40" s="512">
        <v>1</v>
      </c>
      <c r="N40" s="513">
        <v>17.267999999999997</v>
      </c>
    </row>
    <row r="41" spans="1:14" ht="14.4" customHeight="1" x14ac:dyDescent="0.3">
      <c r="A41" s="507" t="s">
        <v>542</v>
      </c>
      <c r="B41" s="508" t="s">
        <v>543</v>
      </c>
      <c r="C41" s="509" t="s">
        <v>554</v>
      </c>
      <c r="D41" s="510" t="s">
        <v>555</v>
      </c>
      <c r="E41" s="511">
        <v>50113001</v>
      </c>
      <c r="F41" s="510" t="s">
        <v>563</v>
      </c>
      <c r="G41" s="509" t="s">
        <v>588</v>
      </c>
      <c r="H41" s="509">
        <v>109709</v>
      </c>
      <c r="I41" s="509">
        <v>9709</v>
      </c>
      <c r="J41" s="509" t="s">
        <v>624</v>
      </c>
      <c r="K41" s="509" t="s">
        <v>625</v>
      </c>
      <c r="L41" s="512">
        <v>85.679999999999993</v>
      </c>
      <c r="M41" s="512">
        <v>12</v>
      </c>
      <c r="N41" s="513">
        <v>1028.1599999999999</v>
      </c>
    </row>
    <row r="42" spans="1:14" ht="14.4" customHeight="1" x14ac:dyDescent="0.3">
      <c r="A42" s="507" t="s">
        <v>542</v>
      </c>
      <c r="B42" s="508" t="s">
        <v>543</v>
      </c>
      <c r="C42" s="509" t="s">
        <v>554</v>
      </c>
      <c r="D42" s="510" t="s">
        <v>555</v>
      </c>
      <c r="E42" s="511">
        <v>50113001</v>
      </c>
      <c r="F42" s="510" t="s">
        <v>563</v>
      </c>
      <c r="G42" s="509" t="s">
        <v>588</v>
      </c>
      <c r="H42" s="509">
        <v>131934</v>
      </c>
      <c r="I42" s="509">
        <v>31934</v>
      </c>
      <c r="J42" s="509" t="s">
        <v>626</v>
      </c>
      <c r="K42" s="509" t="s">
        <v>627</v>
      </c>
      <c r="L42" s="512">
        <v>49.83</v>
      </c>
      <c r="M42" s="512">
        <v>2</v>
      </c>
      <c r="N42" s="513">
        <v>99.66</v>
      </c>
    </row>
    <row r="43" spans="1:14" ht="14.4" customHeight="1" thickBot="1" x14ac:dyDescent="0.35">
      <c r="A43" s="514" t="s">
        <v>542</v>
      </c>
      <c r="B43" s="515" t="s">
        <v>543</v>
      </c>
      <c r="C43" s="516" t="s">
        <v>554</v>
      </c>
      <c r="D43" s="517" t="s">
        <v>555</v>
      </c>
      <c r="E43" s="518">
        <v>50113001</v>
      </c>
      <c r="F43" s="517" t="s">
        <v>563</v>
      </c>
      <c r="G43" s="516" t="s">
        <v>564</v>
      </c>
      <c r="H43" s="516">
        <v>840813</v>
      </c>
      <c r="I43" s="516">
        <v>135844</v>
      </c>
      <c r="J43" s="516" t="s">
        <v>628</v>
      </c>
      <c r="K43" s="516" t="s">
        <v>629</v>
      </c>
      <c r="L43" s="519">
        <v>2145</v>
      </c>
      <c r="M43" s="519">
        <v>1</v>
      </c>
      <c r="N43" s="520">
        <v>2145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2" t="s">
        <v>630</v>
      </c>
      <c r="B5" s="498"/>
      <c r="C5" s="525">
        <v>0</v>
      </c>
      <c r="D5" s="498">
        <v>4795.16</v>
      </c>
      <c r="E5" s="525">
        <v>1</v>
      </c>
      <c r="F5" s="499">
        <v>4795.16</v>
      </c>
    </row>
    <row r="6" spans="1:6" ht="14.4" customHeight="1" thickBot="1" x14ac:dyDescent="0.35">
      <c r="A6" s="528" t="s">
        <v>3</v>
      </c>
      <c r="B6" s="529"/>
      <c r="C6" s="530">
        <v>0</v>
      </c>
      <c r="D6" s="529">
        <v>4795.16</v>
      </c>
      <c r="E6" s="530">
        <v>1</v>
      </c>
      <c r="F6" s="531">
        <v>4795.16</v>
      </c>
    </row>
    <row r="7" spans="1:6" ht="14.4" customHeight="1" thickBot="1" x14ac:dyDescent="0.35"/>
    <row r="8" spans="1:6" ht="14.4" customHeight="1" x14ac:dyDescent="0.3">
      <c r="A8" s="538" t="s">
        <v>631</v>
      </c>
      <c r="B8" s="505"/>
      <c r="C8" s="526">
        <v>0</v>
      </c>
      <c r="D8" s="505">
        <v>2698.7400000000002</v>
      </c>
      <c r="E8" s="526">
        <v>1</v>
      </c>
      <c r="F8" s="506">
        <v>2698.7400000000002</v>
      </c>
    </row>
    <row r="9" spans="1:6" ht="14.4" customHeight="1" x14ac:dyDescent="0.3">
      <c r="A9" s="539" t="s">
        <v>632</v>
      </c>
      <c r="B9" s="512"/>
      <c r="C9" s="534">
        <v>0</v>
      </c>
      <c r="D9" s="512">
        <v>1028.1599999999999</v>
      </c>
      <c r="E9" s="534">
        <v>1</v>
      </c>
      <c r="F9" s="513">
        <v>1028.1599999999999</v>
      </c>
    </row>
    <row r="10" spans="1:6" ht="14.4" customHeight="1" x14ac:dyDescent="0.3">
      <c r="A10" s="539" t="s">
        <v>633</v>
      </c>
      <c r="B10" s="512"/>
      <c r="C10" s="534">
        <v>0</v>
      </c>
      <c r="D10" s="512">
        <v>99.66</v>
      </c>
      <c r="E10" s="534">
        <v>1</v>
      </c>
      <c r="F10" s="513">
        <v>99.66</v>
      </c>
    </row>
    <row r="11" spans="1:6" ht="14.4" customHeight="1" thickBot="1" x14ac:dyDescent="0.35">
      <c r="A11" s="540" t="s">
        <v>634</v>
      </c>
      <c r="B11" s="535"/>
      <c r="C11" s="536">
        <v>0</v>
      </c>
      <c r="D11" s="535">
        <v>968.59999999999991</v>
      </c>
      <c r="E11" s="536">
        <v>1</v>
      </c>
      <c r="F11" s="537">
        <v>968.59999999999991</v>
      </c>
    </row>
    <row r="12" spans="1:6" ht="14.4" customHeight="1" thickBot="1" x14ac:dyDescent="0.35">
      <c r="A12" s="528" t="s">
        <v>3</v>
      </c>
      <c r="B12" s="529"/>
      <c r="C12" s="530">
        <v>0</v>
      </c>
      <c r="D12" s="529">
        <v>4795.16</v>
      </c>
      <c r="E12" s="530">
        <v>1</v>
      </c>
      <c r="F12" s="531">
        <v>4795.16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2018-01-31T13:11:37Z</dcterms:modified>
</cp:coreProperties>
</file>