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C14" i="431"/>
  <c r="E10" i="431"/>
  <c r="E18" i="431"/>
  <c r="F16" i="431"/>
  <c r="G14" i="431"/>
  <c r="H12" i="431"/>
  <c r="I14" i="431"/>
  <c r="J16" i="431"/>
  <c r="K10" i="431"/>
  <c r="K18" i="431"/>
  <c r="L16" i="431"/>
  <c r="M14" i="431"/>
  <c r="N12" i="431"/>
  <c r="O10" i="431"/>
  <c r="O18" i="431"/>
  <c r="P16" i="431"/>
  <c r="Q14" i="431"/>
  <c r="C11" i="431"/>
  <c r="D13" i="431"/>
  <c r="E11" i="431"/>
  <c r="F9" i="431"/>
  <c r="F17" i="431"/>
  <c r="G15" i="431"/>
  <c r="H13" i="431"/>
  <c r="I11" i="431"/>
  <c r="J9" i="431"/>
  <c r="J17" i="431"/>
  <c r="L9" i="431"/>
  <c r="L17" i="431"/>
  <c r="M15" i="431"/>
  <c r="N13" i="431"/>
  <c r="O11" i="431"/>
  <c r="P9" i="431"/>
  <c r="Q11" i="431"/>
  <c r="C10" i="431"/>
  <c r="I18" i="431"/>
  <c r="K15" i="431"/>
  <c r="P13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C18" i="431"/>
  <c r="D12" i="431"/>
  <c r="D16" i="431"/>
  <c r="E14" i="431"/>
  <c r="F12" i="431"/>
  <c r="G10" i="431"/>
  <c r="G18" i="431"/>
  <c r="H16" i="431"/>
  <c r="I10" i="431"/>
  <c r="J12" i="431"/>
  <c r="K14" i="431"/>
  <c r="L12" i="431"/>
  <c r="M10" i="431"/>
  <c r="M18" i="431"/>
  <c r="N16" i="431"/>
  <c r="O14" i="431"/>
  <c r="P12" i="431"/>
  <c r="Q10" i="431"/>
  <c r="Q18" i="431"/>
  <c r="C15" i="431"/>
  <c r="D9" i="431"/>
  <c r="D17" i="431"/>
  <c r="E15" i="431"/>
  <c r="F13" i="431"/>
  <c r="G11" i="431"/>
  <c r="H9" i="431"/>
  <c r="H17" i="431"/>
  <c r="I15" i="431"/>
  <c r="J13" i="431"/>
  <c r="K11" i="431"/>
  <c r="L13" i="431"/>
  <c r="M11" i="431"/>
  <c r="N9" i="431"/>
  <c r="N17" i="431"/>
  <c r="O15" i="431"/>
  <c r="P17" i="431"/>
  <c r="Q15" i="431"/>
  <c r="F8" i="431"/>
  <c r="M8" i="431"/>
  <c r="K8" i="431"/>
  <c r="D8" i="431"/>
  <c r="P8" i="431"/>
  <c r="E8" i="431"/>
  <c r="N8" i="431"/>
  <c r="Q8" i="431"/>
  <c r="C8" i="431"/>
  <c r="L8" i="431"/>
  <c r="O8" i="431"/>
  <c r="J8" i="431"/>
  <c r="G8" i="431"/>
  <c r="I8" i="431"/>
  <c r="H8" i="431"/>
  <c r="R15" i="431" l="1"/>
  <c r="S15" i="431"/>
  <c r="S18" i="431"/>
  <c r="R18" i="431"/>
  <c r="S10" i="431"/>
  <c r="R10" i="431"/>
  <c r="S16" i="431"/>
  <c r="R16" i="431"/>
  <c r="R12" i="431"/>
  <c r="S12" i="431"/>
  <c r="R11" i="431"/>
  <c r="S11" i="431"/>
  <c r="R14" i="431"/>
  <c r="S14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4" i="414"/>
  <c r="D14" i="414"/>
  <c r="D17" i="414"/>
  <c r="C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I12" i="339" l="1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<sst xmlns="http://schemas.openxmlformats.org/spreadsheetml/2006/main" count="3847" uniqueCount="951">
  <si>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</si>
  <si>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</si>
  <si>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</si>
  <si>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</si>
  <si>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</si>
  <si>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</si>
  <si>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</si>
  <si>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</si>
  <si>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</si>
  <si>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</si>
  <si>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</si>
  <si>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</si>
  <si>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</si>
  <si>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</si>
  <si>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</si>
  <si>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</si>
  <si>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</si>
  <si>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</si>
  <si>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</si>
  <si>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</si>
  <si>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</si>
  <si>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</si>
  <si>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</si>
  <si>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</si>
  <si>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</si>
  <si>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</si>
  <si>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</si>
  <si>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</si>
  <si>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</si>
  <si>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</si>
  <si>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</si>
  <si>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</si>
  <si>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</si>
  <si>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</si>
  <si>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</si>
  <si>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</si>
  <si>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</si>
  <si>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</si>
  <si>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</si>
  <si>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</si>
  <si>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</si>
  <si>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</si>
  <si>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</si>
  <si>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</si>
  <si>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</si>
  <si>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</si>
  <si>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</si>
  <si>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</si>
  <si>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</si>
  <si>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</si>
  <si>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</si>
  <si>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</si>
  <si>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</si>
  <si>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</si>
  <si>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</si>
  <si>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</si>
  <si>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</si>
  <si>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</si>
  <si>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</si>
  <si>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</si>
  <si>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</si>
  <si>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</si>
  <si>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</si>
  <si>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</si>
  <si>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</si>
  <si>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</si>
  <si>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</si>
  <si>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</si>
  <si>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</si>
  <si>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</si>
  <si>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</si>
  <si>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</si>
  <si>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</si>
  <si>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</si>
  <si>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</si>
  <si>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</si>
  <si>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</si>
  <si>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</si>
  <si>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</si>
  <si>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</si>
  <si>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</si>
  <si>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</si>
  <si>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</si>
  <si>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</si>
  <si>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</si>
  <si>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</si>
  <si>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</si>
  <si>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</si>
  <si>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</si>
  <si>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</si>
  <si>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</si>
  <si>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</si>
  <si>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</si>
  <si>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</si>
  <si>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</si>
  <si>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</si>
  <si>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</si>
  <si>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</si>
  <si>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</si>
  <si>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</si>
  <si>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</si>
  <si>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</si>
  <si>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</si>
  <si>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</si>
  <si>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</si>
  <si>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</si>
  <si>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</si>
  <si>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</si>
  <si>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</si>
  <si>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</si>
  <si>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</si>
  <si>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</si>
  <si>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</si>
  <si>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</si>
  <si>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</si>
  <si>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</si>
  <si>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</si>
  <si>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</si>
  <si>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</si>
  <si>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</si>
  <si>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</si>
  <si>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</si>
  <si>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</si>
  <si>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</si>
  <si>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</si>
  <si>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</si>
  <si>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</si>
  <si>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</si>
  <si>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</si>
  <si>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</si>
  <si>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</si>
  <si>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</si>
  <si>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</si>
  <si>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</si>
  <si>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</si>
  <si>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</si>
  <si>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</si>
  <si>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</si>
  <si>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</si>
  <si>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</si>
  <si>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</si>
  <si>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</si>
  <si>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</si>
  <si>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</si>
  <si>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</si>
  <si>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</si>
  <si>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</si>
  <si>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</si>
  <si>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</si>
  <si>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</si>
  <si>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</si>
  <si>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</si>
  <si>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</si>
  <si>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</si>
  <si>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</si>
  <si>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</si>
  <si>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</si>
  <si>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</si>
  <si>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</si>
  <si>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</si>
  <si>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</si>
  <si>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</si>
  <si>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</si>
  <si>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</si>
  <si>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</si>
  <si>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</si>
  <si>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</si>
  <si>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</si>
  <si>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</si>
  <si>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</si>
  <si>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</si>
  <si>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</si>
  <si>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</si>
  <si>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</si>
  <si>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</si>
  <si>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</si>
  <si>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</si>
  <si>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</si>
  <si>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</si>
  <si>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</si>
  <si>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</si>
  <si>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</si>
  <si>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</si>
  <si>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</si>
  <si>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</si>
  <si>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</si>
  <si>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</si>
  <si>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</si>
  <si>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</si>
  <si>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</si>
  <si>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</si>
  <si>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</si>
  <si>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</si>
  <si>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</si>
  <si>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</si>
  <si>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</si>
  <si>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</si>
  <si>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</si>
  <si>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</si>
  <si>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</si>
  <si>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</si>
  <si>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</si>
  <si>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</si>
  <si>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</si>
  <si>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</si>
  <si>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</si>
  <si>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</si>
  <si>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</si>
  <si>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</si>
  <si>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</si>
  <si>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</si>
  <si>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</si>
  <si>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</si>
  <si>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</si>
  <si>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</si>
  <si>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</si>
  <si>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</si>
  <si>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</si>
  <si>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</si>
  <si>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</si>
  <si>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</si>
  <si>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</si>
  <si>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</si>
  <si>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</si>
  <si>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</si>
  <si>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</si>
  <si>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</si>
  <si>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</si>
  <si>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</si>
  <si>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</si>
  <si>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</si>
  <si>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</si>
  <si>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</si>
  <si>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</si>
  <si>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</si>
  <si>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</si>
  <si>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</si>
  <si>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</si>
  <si>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</si>
  <si>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</si>
  <si>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</si>
  <si>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</si>
  <si>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</si>
  <si>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</si>
  <si>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</si>
  <si>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</si>
  <si>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</si>
  <si>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</si>
  <si>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LEM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</si>
  <si>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</si>
  <si>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</si>
  <si>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</si>
  <si>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</si>
  <si>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</si>
  <si>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</si>
  <si>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</si>
  <si>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</si>
  <si>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</si>
  <si>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</si>
  <si>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50113007     léky - krev.deriváty ZUL (LEK)</t>
  </si>
  <si>
    <t>50113013     léky - antibiotika (LEK)</t>
  </si>
  <si>
    <t>50113014     léky - antimykotika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</si>
  <si>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</si>
  <si>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</si>
  <si>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</si>
  <si>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</si>
  <si>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</si>
  <si>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</si>
  <si>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</si>
  <si>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</si>
  <si>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</si>
  <si>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</si>
  <si>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</si>
  <si>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</si>
  <si>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</si>
  <si>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</si>
  <si>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</si>
  <si>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</si>
  <si>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</si>
  <si>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</si>
  <si>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</si>
  <si>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</si>
  <si>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</si>
  <si>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</si>
  <si>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</si>
  <si>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</si>
  <si>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</si>
  <si>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</si>
  <si>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</si>
  <si>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</si>
  <si>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</si>
  <si>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</si>
  <si>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</si>
  <si>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</si>
  <si>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</si>
  <si>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</si>
  <si>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</si>
  <si>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</si>
  <si>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</si>
  <si>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</si>
  <si>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</si>
  <si>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</si>
  <si>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</si>
  <si>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</si>
  <si>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</si>
  <si>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</si>
  <si>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</si>
  <si>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</si>
  <si>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</si>
  <si>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</si>
  <si>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</si>
  <si>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</si>
  <si>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</si>
  <si>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</si>
  <si>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</si>
  <si>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</si>
  <si>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</si>
  <si>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</si>
  <si>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</si>
  <si>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</si>
  <si>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</si>
  <si>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</si>
  <si>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</si>
  <si>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</si>
  <si>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</si>
  <si>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</si>
  <si>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</si>
  <si>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</si>
  <si>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</si>
  <si>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</si>
  <si>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</si>
  <si>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</si>
  <si>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</si>
  <si>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</si>
  <si>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</si>
  <si>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</si>
  <si>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</si>
  <si>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</si>
  <si>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</si>
  <si>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</si>
  <si>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</si>
  <si>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</si>
  <si>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</si>
  <si>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</si>
  <si>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</si>
  <si>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</si>
  <si>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</si>
  <si>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</si>
  <si>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</si>
  <si>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</si>
  <si>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</si>
  <si>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</si>
  <si>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</si>
  <si>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</si>
  <si>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</si>
  <si>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</si>
  <si>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</si>
  <si>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</si>
  <si>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</si>
  <si>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</si>
  <si>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</si>
  <si>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</si>
  <si>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</si>
  <si>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</si>
  <si>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</si>
  <si>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</si>
  <si>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</si>
  <si>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</si>
  <si>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</si>
  <si>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</si>
  <si>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</si>
  <si>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</si>
  <si>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</si>
  <si>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</si>
  <si>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</si>
  <si>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</si>
  <si>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79950007     režie Biomedreg</t>
  </si>
  <si>
    <t>8     Účtová třída 8 - Vnitropodnikové účetnictví - výnosy</t>
  </si>
  <si>
    <t>89     Vnitropodnikové výnosy</t>
  </si>
  <si>
    <t>899     Vnitropodnikové výnosy</t>
  </si>
  <si>
    <t>89950     VPV - správní režie</t>
  </si>
  <si>
    <t>89950007     režie Biomedreg</t>
  </si>
  <si>
    <t>44</t>
  </si>
  <si>
    <t>LEM: LEM</t>
  </si>
  <si>
    <t/>
  </si>
  <si>
    <t>50113001 - léky - paušál (LEK)</t>
  </si>
  <si>
    <t>50113007 - léky - krev.deriváty ZUL (LEK)</t>
  </si>
  <si>
    <t>50113013 - léky - antibiotika (LEK)</t>
  </si>
  <si>
    <t>50113014 - léky - antimykotika (LEK)</t>
  </si>
  <si>
    <t>LEM: LEM Celkem</t>
  </si>
  <si>
    <t>SumaKL</t>
  </si>
  <si>
    <t>4441</t>
  </si>
  <si>
    <t>LEM: LEM - laboratoř experimentální medicíny</t>
  </si>
  <si>
    <t>LEM: LEM - laboratoř experimentální medicíny Celkem</t>
  </si>
  <si>
    <t>SumaNS</t>
  </si>
  <si>
    <t>mezeraNS</t>
  </si>
  <si>
    <t>4442</t>
  </si>
  <si>
    <t>LEM: LEM - referenční diagnostika</t>
  </si>
  <si>
    <t>LEM: LEM - referenční diagnostika Celkem</t>
  </si>
  <si>
    <t>léky - paušál (LEK)</t>
  </si>
  <si>
    <t>AERIUS</t>
  </si>
  <si>
    <t>POR TBL FLM 50X5MG</t>
  </si>
  <si>
    <t>O</t>
  </si>
  <si>
    <t>CODEIN SLOVAKOFARMA 30MG</t>
  </si>
  <si>
    <t>TBL 10X30MG-BLISTR</t>
  </si>
  <si>
    <t>P</t>
  </si>
  <si>
    <t>CONTROLOC I.V.</t>
  </si>
  <si>
    <t>INJ PLV SOL 1X40MG</t>
  </si>
  <si>
    <t>DORSIFLEX</t>
  </si>
  <si>
    <t>TBL 30X200MG</t>
  </si>
  <si>
    <t>EUPHYLLIN CR N 100</t>
  </si>
  <si>
    <t>POR CPS PRO 50X100MG</t>
  </si>
  <si>
    <t>HELICID 20 ZENTIVA</t>
  </si>
  <si>
    <t>POR CPS ETD 90X20MG</t>
  </si>
  <si>
    <t>INDAP</t>
  </si>
  <si>
    <t>CPS 30X2.5MG</t>
  </si>
  <si>
    <t>INDAPAMID PMCS 2,5 MG</t>
  </si>
  <si>
    <t>POR TBL NOB 30X2.5MG</t>
  </si>
  <si>
    <t>ISOPRINOSINE</t>
  </si>
  <si>
    <t>POR TBL NOB 100X500MG</t>
  </si>
  <si>
    <t>KL SOL.LUGOLI 10G</t>
  </si>
  <si>
    <t>KLACID SR</t>
  </si>
  <si>
    <t>500MG TBL RET 7</t>
  </si>
  <si>
    <t>MAGNOSOLV</t>
  </si>
  <si>
    <t>GRA 30X6.1GM(SACKY)</t>
  </si>
  <si>
    <t>PARALEN 500</t>
  </si>
  <si>
    <t>POR TBL NOB 12X500MG</t>
  </si>
  <si>
    <t>SANVAL 10 MG</t>
  </si>
  <si>
    <t>POR TBL FLM 100X10MG</t>
  </si>
  <si>
    <t>TRIAMCINOLON TEVA</t>
  </si>
  <si>
    <t>DRM EML 1X30GM</t>
  </si>
  <si>
    <t>TWYNSTA 80 MG/10 MG</t>
  </si>
  <si>
    <t>POR TBL NOB 28</t>
  </si>
  <si>
    <t>VENTOLIN INHALER N</t>
  </si>
  <si>
    <t>INHSUSPSS200X100RG</t>
  </si>
  <si>
    <t>XANAX</t>
  </si>
  <si>
    <t>TBL 30X0.5MG</t>
  </si>
  <si>
    <t>ZODAC</t>
  </si>
  <si>
    <t>TBL OBD 30X10MG</t>
  </si>
  <si>
    <t>ZOLPIDEM MYLAN</t>
  </si>
  <si>
    <t>POR TBL FLM 50X10MG</t>
  </si>
  <si>
    <t>léky - krev.deriváty ZUL (LEK)</t>
  </si>
  <si>
    <t>ALBUNORM 20%</t>
  </si>
  <si>
    <t>200G/L INF SOL 1X50ML</t>
  </si>
  <si>
    <t>léky - antibiotika (LEK)</t>
  </si>
  <si>
    <t>DEOXYMYKOIN</t>
  </si>
  <si>
    <t>TBL 10X100MG</t>
  </si>
  <si>
    <t>DOXYBENE 200 MG TABLETY</t>
  </si>
  <si>
    <t>POR TBL NOB10X200MG</t>
  </si>
  <si>
    <t>DURACEF 500 MG</t>
  </si>
  <si>
    <t>POR CPS DUR 12X500MG</t>
  </si>
  <si>
    <t>FRAMYKOIN</t>
  </si>
  <si>
    <t>UNG 1X10GM</t>
  </si>
  <si>
    <t>500MG TBL RET 14 DOUBLE</t>
  </si>
  <si>
    <t>OSPEN 1500</t>
  </si>
  <si>
    <t>TBL OBD 30X1500KU</t>
  </si>
  <si>
    <t>léky - antimykotika (LEK)</t>
  </si>
  <si>
    <t>MYFUNGAR</t>
  </si>
  <si>
    <t>CRM 1X30GM</t>
  </si>
  <si>
    <t>AZITROMYCIN MYLAN 500 MG</t>
  </si>
  <si>
    <t>POR TBL FLM 3X500MG</t>
  </si>
  <si>
    <t>DIMEXOL</t>
  </si>
  <si>
    <t>HYPNOGEN</t>
  </si>
  <si>
    <t>10MG TBL FLM 100</t>
  </si>
  <si>
    <t>4441 - LEM: LEM - laboratoř experimentální medicíny</t>
  </si>
  <si>
    <t>4442 - LEM: LEM - referenční diagnostika</t>
  </si>
  <si>
    <t>A02BC02 - PANTOPRAZOL</t>
  </si>
  <si>
    <t>C09DB04 - TELMISARTAN A AMLODIPIN</t>
  </si>
  <si>
    <t>J01FA10 - AZITHROMYCIN</t>
  </si>
  <si>
    <t>N05BA12 - ALPRAZOLAM</t>
  </si>
  <si>
    <t>N05CF02 - ZOLPIDEM</t>
  </si>
  <si>
    <t>R03AC02 - SALBUTAMOL</t>
  </si>
  <si>
    <t>R06AE07 - CETIRIZIN</t>
  </si>
  <si>
    <t>R06AX27 - DESLORATADIN</t>
  </si>
  <si>
    <t>J05AX05 - INOSIN PRANOBEX</t>
  </si>
  <si>
    <t>A02BC02</t>
  </si>
  <si>
    <t>214427</t>
  </si>
  <si>
    <t>40MG INJ PLV SOL 1</t>
  </si>
  <si>
    <t>C09DB04</t>
  </si>
  <si>
    <t>167859</t>
  </si>
  <si>
    <t>TWYNSTA</t>
  </si>
  <si>
    <t>80MG/10MG TBL NOB 28</t>
  </si>
  <si>
    <t>J05AX05</t>
  </si>
  <si>
    <t>162748</t>
  </si>
  <si>
    <t>500MG TBL NOB 100</t>
  </si>
  <si>
    <t>N05BA12</t>
  </si>
  <si>
    <t>90959</t>
  </si>
  <si>
    <t>0,5MG TBL NOB 30</t>
  </si>
  <si>
    <t>N05CF02</t>
  </si>
  <si>
    <t>146899</t>
  </si>
  <si>
    <t>10MG TBL FLM 50</t>
  </si>
  <si>
    <t>198058</t>
  </si>
  <si>
    <t>SANVAL</t>
  </si>
  <si>
    <t>R03AC02</t>
  </si>
  <si>
    <t>31934</t>
  </si>
  <si>
    <t>100MCG/DÁV INH SUS PSS 200DÁV</t>
  </si>
  <si>
    <t>R06AE07</t>
  </si>
  <si>
    <t>66030</t>
  </si>
  <si>
    <t>10MG TBL FLM 30</t>
  </si>
  <si>
    <t>R06AX27</t>
  </si>
  <si>
    <t>26330</t>
  </si>
  <si>
    <t>5MG TBL FLM 50</t>
  </si>
  <si>
    <t>J01FA10</t>
  </si>
  <si>
    <t>153973</t>
  </si>
  <si>
    <t>AZITROMYCIN MYLAN</t>
  </si>
  <si>
    <t>500MG TBL FLM 3</t>
  </si>
  <si>
    <t>163149</t>
  </si>
  <si>
    <t>Přehled plnění pozitivního listu - spotřeba léčivých přípravků - orientační přehled</t>
  </si>
  <si>
    <t>44 - LEM</t>
  </si>
  <si>
    <t>4441 - LEM - laboratoř experimentální medicíny</t>
  </si>
  <si>
    <t>4442 - LEM - referenční diagnostika</t>
  </si>
  <si>
    <t xml:space="preserve">4443 - LEM - laboratoř kardiogenomiky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</si>
  <si>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</si>
  <si>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</si>
  <si>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</si>
  <si>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</si>
  <si>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</si>
  <si>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</si>
  <si>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50115079 - ZPr - internzivní péče (Z542)</t>
  </si>
  <si>
    <t>4443</t>
  </si>
  <si>
    <t xml:space="preserve">LEM: LEM - laboratoř kardiogenomiky </t>
  </si>
  <si>
    <t>LEM: LEM - laboratoř kardiogenomiky  Celkem</t>
  </si>
  <si>
    <t>50115020</t>
  </si>
  <si>
    <t>laboratorní diagnostika-LEK (Z501)</t>
  </si>
  <si>
    <t>DH425</t>
  </si>
  <si>
    <t>BENZINUM., 1L</t>
  </si>
  <si>
    <t>DF824</t>
  </si>
  <si>
    <t>cobas 4800 HPV control kits</t>
  </si>
  <si>
    <t>DF826</t>
  </si>
  <si>
    <t>cobas 4800 system liquid cytology prep kit</t>
  </si>
  <si>
    <t>DF828</t>
  </si>
  <si>
    <t>cobas 4800 system sample prep. kit</t>
  </si>
  <si>
    <t>DF827</t>
  </si>
  <si>
    <t>cobas 4800 system wash buffer kit</t>
  </si>
  <si>
    <t>DB572</t>
  </si>
  <si>
    <t>Counterstain DAPI 1ug/1ml</t>
  </si>
  <si>
    <t>DC236</t>
  </si>
  <si>
    <t>DIETHYLETER P.A. NESTAB.</t>
  </si>
  <si>
    <t>DG393</t>
  </si>
  <si>
    <t>Ethanol 96%</t>
  </si>
  <si>
    <t>DH577</t>
  </si>
  <si>
    <t>Formaldehyd 36-38% p.a., 1 L</t>
  </si>
  <si>
    <t>DH975</t>
  </si>
  <si>
    <t>gb Pharm TPMT, 25 rxn</t>
  </si>
  <si>
    <t>DD176</t>
  </si>
  <si>
    <t>Go Taq MDx Hot Start Polymerase 500U</t>
  </si>
  <si>
    <t>DE352</t>
  </si>
  <si>
    <t>KAPA HiFi HotStart Uracil+ ReadyMix (1 x 1.25 mL)</t>
  </si>
  <si>
    <t>DA903</t>
  </si>
  <si>
    <t>Mounting medium (Antifade pro ředění DAPI counterstain)</t>
  </si>
  <si>
    <t>DA055</t>
  </si>
  <si>
    <t>ON ALK(2p23)Break-10T</t>
  </si>
  <si>
    <t>DE447</t>
  </si>
  <si>
    <t>QIAquick PCR purification kit (250)</t>
  </si>
  <si>
    <t>DH022</t>
  </si>
  <si>
    <t>Qubit assay tubes set of 500</t>
  </si>
  <si>
    <t>50115067</t>
  </si>
  <si>
    <t>ZPr - rukavice (Z532)</t>
  </si>
  <si>
    <t>ZM292</t>
  </si>
  <si>
    <t>Rukavice nitril sempercare bez p. M bal. á 200 ks 30803</t>
  </si>
  <si>
    <t>DF354</t>
  </si>
  <si>
    <t>CEP17(green)/LSI Her-2/neu (orange), 20 assays</t>
  </si>
  <si>
    <t>DF356</t>
  </si>
  <si>
    <t>CEP7(Green)/EGFR1(Orange)/ 20 assays</t>
  </si>
  <si>
    <t>DD644</t>
  </si>
  <si>
    <t>Cobas cfDNA Sample Preparation Kit</t>
  </si>
  <si>
    <t>DA231</t>
  </si>
  <si>
    <t>Cobas DNA Sample Preparation Kit</t>
  </si>
  <si>
    <t>DH532</t>
  </si>
  <si>
    <t>Cobas EGFR Mutation test v2</t>
  </si>
  <si>
    <t>DG640</t>
  </si>
  <si>
    <t>CYTOSCAN HD ARRAY AND REAGENT KIT BUNDLE</t>
  </si>
  <si>
    <t>DH884</t>
  </si>
  <si>
    <t>CYTOSCAN Optima Kit,Arrays/24 Reaktions</t>
  </si>
  <si>
    <t>DF103</t>
  </si>
  <si>
    <t>DEPC-treated Water (10 x 50 mL)</t>
  </si>
  <si>
    <t>DA689</t>
  </si>
  <si>
    <t>DNA-ExitusPlus 1000 ml refill</t>
  </si>
  <si>
    <t>DD548</t>
  </si>
  <si>
    <t>Doxorubicin hydrochloride  10 mg</t>
  </si>
  <si>
    <t>DE668</t>
  </si>
  <si>
    <t>Dulbecoss Mod. Eagles Medium - high glucose (6x500ml)</t>
  </si>
  <si>
    <t>DC421</t>
  </si>
  <si>
    <t>EGFR Gene-Specific Multiplex Refrence Standard</t>
  </si>
  <si>
    <t>DC422</t>
  </si>
  <si>
    <t>EGFR Wild type Refrence Standard</t>
  </si>
  <si>
    <t>DH789</t>
  </si>
  <si>
    <t>ERBB2, Her-2-neu(17q12)/SE17</t>
  </si>
  <si>
    <t>DG231</t>
  </si>
  <si>
    <t>Ethanol 99,8% UV spektroskopie, 1L</t>
  </si>
  <si>
    <t>DE858</t>
  </si>
  <si>
    <t>EWSR(22q12)</t>
  </si>
  <si>
    <t>DB285</t>
  </si>
  <si>
    <t>EZ DNA Methylation - GOLD kit</t>
  </si>
  <si>
    <t>DF197</t>
  </si>
  <si>
    <t>FISHgrade Cot, 500 µg</t>
  </si>
  <si>
    <t>DF980</t>
  </si>
  <si>
    <t>Formamide (Deionized) 500g</t>
  </si>
  <si>
    <t>DG623</t>
  </si>
  <si>
    <t>High Sensitivity DNA Kit</t>
  </si>
  <si>
    <t>DH988</t>
  </si>
  <si>
    <t>HiSpeed Plasmid Midi kit</t>
  </si>
  <si>
    <t>DG669</t>
  </si>
  <si>
    <t>HotStarTaq DNA Polymerase (1000 U) -DYNEX</t>
  </si>
  <si>
    <t>DH673</t>
  </si>
  <si>
    <t>Hybridisation solution B, Cytocell</t>
  </si>
  <si>
    <t>DG598</t>
  </si>
  <si>
    <t>Illumina MiSeq reagent kit v3 (150 cycles)</t>
  </si>
  <si>
    <t>DF984</t>
  </si>
  <si>
    <t>KAPA 2G Robust Hot START DNA polymerase 250U</t>
  </si>
  <si>
    <t>DH441</t>
  </si>
  <si>
    <t>L-Glutamine solution, 100 ml</t>
  </si>
  <si>
    <t>DD657</t>
  </si>
  <si>
    <t>LightCycler-FastStart DNA M 96 test</t>
  </si>
  <si>
    <t>DH800</t>
  </si>
  <si>
    <t>LSI Cyclin D1( Orange)/ CEP 11, Green, 20assays</t>
  </si>
  <si>
    <t>DF355</t>
  </si>
  <si>
    <t>LSI TOP 2A(Orange)/ 20 assays</t>
  </si>
  <si>
    <t>DF159</t>
  </si>
  <si>
    <t>MCCOY´S 5A MEDIUM,MODIF,WITH SODIUM</t>
  </si>
  <si>
    <t>DH987</t>
  </si>
  <si>
    <t>MET (7q31)SE 7</t>
  </si>
  <si>
    <t>DD311</t>
  </si>
  <si>
    <t>Methyl-cellulóza 500g</t>
  </si>
  <si>
    <t>DA943</t>
  </si>
  <si>
    <t>MiSeq Reag. cartr. Nano Kit v2, 300 cycl Illumina</t>
  </si>
  <si>
    <t>DG637</t>
  </si>
  <si>
    <t>MiSeq Reagent Kit v3 (150 cycles)</t>
  </si>
  <si>
    <t>DD843</t>
  </si>
  <si>
    <t>Nutrient Mixture F-12 Ham</t>
  </si>
  <si>
    <t>DH443</t>
  </si>
  <si>
    <t>Nutrient Mixture F-12 Ham, 6x500 ml</t>
  </si>
  <si>
    <t>DE083</t>
  </si>
  <si>
    <t>ON ROS1 (6Q22) break zelená/červená</t>
  </si>
  <si>
    <t>DB396</t>
  </si>
  <si>
    <t>PapilloCheck</t>
  </si>
  <si>
    <t>DH986</t>
  </si>
  <si>
    <t>Platinum Bright: Nucleic Acid Labeling Kit (495 Green)</t>
  </si>
  <si>
    <t>DH985</t>
  </si>
  <si>
    <t>Platinum Bright: Nucleic Acid Labeling Kit (547 red/orange)</t>
  </si>
  <si>
    <t>DH218</t>
  </si>
  <si>
    <t>QIAamp DNA Micro Kit (50), QIAgen</t>
  </si>
  <si>
    <t>DH992</t>
  </si>
  <si>
    <t>QIAsure Methylation test kit</t>
  </si>
  <si>
    <t>DB051</t>
  </si>
  <si>
    <t>RB1 Deletion Probe</t>
  </si>
  <si>
    <t>DH308</t>
  </si>
  <si>
    <t>Repli-g Mini kit 25</t>
  </si>
  <si>
    <t>DD472</t>
  </si>
  <si>
    <t>Set dATP, dCTP, dGTP, dTTP</t>
  </si>
  <si>
    <t>DE681</t>
  </si>
  <si>
    <t>SS18(18q11)Break</t>
  </si>
  <si>
    <t>DD318</t>
  </si>
  <si>
    <t>TB COLOR KARBOL-FUCHSIN 500ml</t>
  </si>
  <si>
    <t>DA490</t>
  </si>
  <si>
    <t>Tissue Digestion Pretreatment Kit 2</t>
  </si>
  <si>
    <t>DG386</t>
  </si>
  <si>
    <t>Titanium DNA amplification kit</t>
  </si>
  <si>
    <t>DG843</t>
  </si>
  <si>
    <t>TruSight Cardio Sequencing Kit for MiSeq and MiSeqDx ( 12 indexes, 12 samples, 1 enrichment), ( libary prep+sequencing chemistry), v2</t>
  </si>
  <si>
    <t>DB282</t>
  </si>
  <si>
    <t>Tryple Expres 1x</t>
  </si>
  <si>
    <t>50115040</t>
  </si>
  <si>
    <t>laboratorní materiál (Z505)</t>
  </si>
  <si>
    <t>ZN445</t>
  </si>
  <si>
    <t>Destička kultivační NUNC Nuclon Delta kulaté dno 24 jamek s víčkem sterilní bal. á 75 ks 142475</t>
  </si>
  <si>
    <t>ZP857</t>
  </si>
  <si>
    <t>Destička PCR pro Affymetrix 96 jamek vysoký profil 20.70 mm reakční objem 5–125 µl max. objem 330 µl PP čirá bal. á 25 ks MLP9601</t>
  </si>
  <si>
    <t>ZB125</t>
  </si>
  <si>
    <t>Láhev kultivační 25 cm2 á 360 ks 90026</t>
  </si>
  <si>
    <t>ZH765</t>
  </si>
  <si>
    <t>Láhev kultivační 75 cm2 á 100 ks 90076</t>
  </si>
  <si>
    <t>ZF212</t>
  </si>
  <si>
    <t>Mikrozkumavka eppendorf 3810X 1,5 ml s víčkem bal. á 1000 ks 0030125150</t>
  </si>
  <si>
    <t>ZH993</t>
  </si>
  <si>
    <t>Mikrozkumavka eppendorf DNA LoBind Tubes 1,5 ml ploché víčko bal. á 250 ks 0030108051</t>
  </si>
  <si>
    <t>ZE455</t>
  </si>
  <si>
    <t>Mikrozkumavka maximum recovery 1,5 ml bal. á 250 ks U121010 ( U344601)</t>
  </si>
  <si>
    <t>ZD574</t>
  </si>
  <si>
    <t>Mikrozkumavka PCR 0,2 ml flat cap tubes bal. á 1000 ks AB-0620</t>
  </si>
  <si>
    <t>ZF216</t>
  </si>
  <si>
    <t>Mikrozkumavka Safe-Lock 2,0 ml ba. á 1000 ks 0030123344</t>
  </si>
  <si>
    <t>ZA740</t>
  </si>
  <si>
    <t>Miska petri UH 90 mm bal. á 480 ks 400974</t>
  </si>
  <si>
    <t>ZE157</t>
  </si>
  <si>
    <t>Špička epDuafilter Tips 0,1-10 ul M bal. á 960 ks 0030077512</t>
  </si>
  <si>
    <t>ZA768</t>
  </si>
  <si>
    <t>Špička epDualfilter Tips 0,1-10 ul S bal. á 960 ks 0030077504</t>
  </si>
  <si>
    <t>ZD637</t>
  </si>
  <si>
    <t>Špička epDualfilter Tips 2,0-20 ul bal. á 960 ks 0030077539</t>
  </si>
  <si>
    <t>ZD638</t>
  </si>
  <si>
    <t>Špička epDualfilter Tips 200 ul bal. á 960 ks 0030077555</t>
  </si>
  <si>
    <t>ZD594</t>
  </si>
  <si>
    <t>Špička epDualfilter Tips 2-100ul bal. á 960 ks 0030077547</t>
  </si>
  <si>
    <t>ZB261</t>
  </si>
  <si>
    <t>Špička epDualfilter Tips 50-1000 ul bal. á 960 ks 0030077571</t>
  </si>
  <si>
    <t>ZF213</t>
  </si>
  <si>
    <t>Špička eppendorf Tips 0,1-10ul bal. á 960 ks 0030073746</t>
  </si>
  <si>
    <t>ZE821</t>
  </si>
  <si>
    <t>Špička eppendorf Tips 50-1000 ul á 2 x 500 ks 0030000919</t>
  </si>
  <si>
    <t>ZC934</t>
  </si>
  <si>
    <t>Špička pipetovací 0,5-10ul bal. á 96 ks Z331850199646</t>
  </si>
  <si>
    <t>ZE198</t>
  </si>
  <si>
    <t>Špička pipetovací eppendorf Tips 100-5000 ul bal. á 500 ks 0030000978</t>
  </si>
  <si>
    <t>ZB861</t>
  </si>
  <si>
    <t>Špička pipetovací standard Tips 0,1-10 ul 0030000811</t>
  </si>
  <si>
    <t>ZF195</t>
  </si>
  <si>
    <t>Válec odměrný vysoký sklo 250 ml KAVA632432111238</t>
  </si>
  <si>
    <t>ZB225</t>
  </si>
  <si>
    <t>Zkumavka centrifugační 15 ml bal. á 800 ks 91015</t>
  </si>
  <si>
    <t>ZI959</t>
  </si>
  <si>
    <t>Zkumavka PCR jednotlivá Low profile tube(unuversal) B77201</t>
  </si>
  <si>
    <t>ZC796</t>
  </si>
  <si>
    <t>Zkumavka zamražovací 2 ml stoj. vnější á 100 ks R529231</t>
  </si>
  <si>
    <t>ZC590</t>
  </si>
  <si>
    <t>Zkumavky centrifugační 50 ml á 360 ks 91050</t>
  </si>
  <si>
    <t>50115050</t>
  </si>
  <si>
    <t>obvazový materiál (Z502)</t>
  </si>
  <si>
    <t>ZA602</t>
  </si>
  <si>
    <t>Kompresa gáza 5,0 x 5,0 cm/2 ks sterilní karton á 1000 ks 26001</t>
  </si>
  <si>
    <t>ZA446</t>
  </si>
  <si>
    <t>Vata buničitá přířezy 20 x 30 cm 1230200129</t>
  </si>
  <si>
    <t>50115060</t>
  </si>
  <si>
    <t>ZPr - ostatní (Z503)</t>
  </si>
  <si>
    <t>ZI957</t>
  </si>
  <si>
    <t>Destička čirá PCR Eu 96 plate Roche 480 I-II natural B17480</t>
  </si>
  <si>
    <t>ZF370</t>
  </si>
  <si>
    <t>Filtr syringe 0,22 um, pr. 33 mm á 200 ks 99722</t>
  </si>
  <si>
    <t>ZE323</t>
  </si>
  <si>
    <t>Filtr top 500 ml bal. á 21 ks 99505</t>
  </si>
  <si>
    <t>ZI956</t>
  </si>
  <si>
    <t>Fólie těsnící na PCR destičky SEAL 157300</t>
  </si>
  <si>
    <t>ZD675</t>
  </si>
  <si>
    <t>Láhev kultivační 150 cm2 á 36 ks 90151</t>
  </si>
  <si>
    <t>ZN946</t>
  </si>
  <si>
    <t>Mikrozkumavka 0,5 ml safe Lock micro test tubes cooureless sterilní bal. á 500 ks 0030123301</t>
  </si>
  <si>
    <t>ZF104</t>
  </si>
  <si>
    <t>Nádoba na kontaminovaný odpad 10 l 15-0006</t>
  </si>
  <si>
    <t>ZF192</t>
  </si>
  <si>
    <t>Nádoba na kontaminovaný odpad 4 l 15-0004</t>
  </si>
  <si>
    <t>ZB862</t>
  </si>
  <si>
    <t>Pipeta serologická 10 ml á 200 ks 94010</t>
  </si>
  <si>
    <t>ZM089</t>
  </si>
  <si>
    <t>Pipeta serologická 25 ml á 100 ks 94024</t>
  </si>
  <si>
    <t>ZM867</t>
  </si>
  <si>
    <t>Pipeta serologická 5 ml bal. á 500 ks 86.1253.001</t>
  </si>
  <si>
    <t>ZC589</t>
  </si>
  <si>
    <t>Plato testovací 96 jamkové á 108 ks 92696</t>
  </si>
  <si>
    <t>ZD678</t>
  </si>
  <si>
    <t>Sigmaware lab.tape-white bal. á 5 ks L-8394</t>
  </si>
  <si>
    <t>ZD030</t>
  </si>
  <si>
    <t>Skalpel jednorázový cutfix sterilní bal. á 10 ks 5518040</t>
  </si>
  <si>
    <t>ZI961</t>
  </si>
  <si>
    <t>Strip 8-zkumavkový EU 0,2mil thin wall 8 tuibe strip B72711</t>
  </si>
  <si>
    <t>ZI963</t>
  </si>
  <si>
    <t>Strip 8-zkumavkový EU 0,2mil thin wall 8 tuibe strip B72811</t>
  </si>
  <si>
    <t>ZA789</t>
  </si>
  <si>
    <t>Stříkačka injekční 2-dílná 2 ml L Inject Solo 4606027V</t>
  </si>
  <si>
    <t>ZA788</t>
  </si>
  <si>
    <t>Stříkačka injekční 2-dílná 20 ml L Inject Solo 4606205V</t>
  </si>
  <si>
    <t>ZD676</t>
  </si>
  <si>
    <t>Systém filtrační rapid á 10 ks 99500</t>
  </si>
  <si>
    <t>ZF037</t>
  </si>
  <si>
    <t>Špička žlutá eppendorf Tips 2-200ul bal. á 1000 ks 0030000870</t>
  </si>
  <si>
    <t>ZI962</t>
  </si>
  <si>
    <t>Víčka na stripy EU Optical Wide area 8 Cap strip B57801</t>
  </si>
  <si>
    <t>ZB757</t>
  </si>
  <si>
    <t>Zkumavka 6 ml K3 edta fialová 456036</t>
  </si>
  <si>
    <t>ZB764</t>
  </si>
  <si>
    <t>Zkumavka zelená 4 ml 454051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</si>
  <si>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</si>
  <si>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</si>
  <si>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</si>
  <si>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</si>
  <si>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</si>
  <si>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</si>
  <si>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</si>
  <si>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</si>
  <si>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</si>
  <si>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</si>
  <si>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ZM293</t>
  </si>
  <si>
    <t>Rukavice nitril sempercare bez p. L bal. á 200 ks 30804</t>
  </si>
  <si>
    <t>ZM291</t>
  </si>
  <si>
    <t>Rukavice nitril sempercare bez p. S bal. á 200 ks 30802</t>
  </si>
  <si>
    <t>ZM294</t>
  </si>
  <si>
    <t>Rukavice nitril sempercare bez p. XL bal. á 180 ks 30818</t>
  </si>
  <si>
    <t>DF985</t>
  </si>
  <si>
    <t>10x96 iPLEX GOLD Compl.Genot. w SpectroCHIP II</t>
  </si>
  <si>
    <t>DB155</t>
  </si>
  <si>
    <t>AIM V medium, liquid 500 ml</t>
  </si>
  <si>
    <t>DF772</t>
  </si>
  <si>
    <t>Arrow DNA Blood kit 500, 96preps</t>
  </si>
  <si>
    <t>DE556</t>
  </si>
  <si>
    <t>Blue/Orange 6x loading Dye</t>
  </si>
  <si>
    <t>DA005</t>
  </si>
  <si>
    <t>DNA remover, 4x500ml refill bottle</t>
  </si>
  <si>
    <t>DF436</t>
  </si>
  <si>
    <t>LABType SSO Class I A Locus Typing Test</t>
  </si>
  <si>
    <t>DF437</t>
  </si>
  <si>
    <t>LABType SSO Class I B Locus Typing Test</t>
  </si>
  <si>
    <t>DB153</t>
  </si>
  <si>
    <t>Leucosep tube 14 ml, sterile w Ficoll-Pacque</t>
  </si>
  <si>
    <t>DG806</t>
  </si>
  <si>
    <t>Molecular genetics 03/No 774</t>
  </si>
  <si>
    <t>DG971</t>
  </si>
  <si>
    <t>Molecular genetics VIII/No 775</t>
  </si>
  <si>
    <t>DF440</t>
  </si>
  <si>
    <t>PE-Conjugated Streptavidin</t>
  </si>
  <si>
    <t>DC858</t>
  </si>
  <si>
    <t>PRIMER</t>
  </si>
  <si>
    <t>DA696</t>
  </si>
  <si>
    <t>Proteinase K 100mg, Amresco</t>
  </si>
  <si>
    <t>DB154</t>
  </si>
  <si>
    <t>RPMI 1640,Gibco,w L-Glutamine,Phenol red, 500 ml</t>
  </si>
  <si>
    <t>DC197</t>
  </si>
  <si>
    <t>Sterile water 1000 ml PP</t>
  </si>
  <si>
    <t>DG648</t>
  </si>
  <si>
    <t>T-Cell Xtend (40 tests)</t>
  </si>
  <si>
    <t>DA190</t>
  </si>
  <si>
    <t>T-Spot.TB 8 Kit</t>
  </si>
  <si>
    <t>ZK776</t>
  </si>
  <si>
    <t>Zkumavka centrifugační samostojná falconka 50 ml bal. á 500 ks D1002</t>
  </si>
  <si>
    <t>ZK775</t>
  </si>
  <si>
    <t>Zkumavka kónická falconka PS 15 ml bal. á 1000 ks D1003</t>
  </si>
  <si>
    <t>ZC100</t>
  </si>
  <si>
    <t>Vata buničitá dělená 2 role / 500 ks 40 x 50 mm 1230200310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</si>
  <si>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</si>
  <si>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</si>
  <si>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</si>
  <si>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</si>
  <si>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</si>
  <si>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</si>
  <si>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</si>
  <si>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</si>
  <si>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</si>
  <si>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</si>
  <si>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</si>
  <si>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</si>
  <si>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</si>
  <si>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</si>
  <si>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</si>
  <si>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</si>
  <si>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</si>
  <si>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dohledem</t>
  </si>
  <si>
    <t>lékaři specialisté</t>
  </si>
  <si>
    <t>odborní pracovníci v lab. metodách</t>
  </si>
  <si>
    <t>abs. stud. oboru mat.-fyz. zaměření</t>
  </si>
  <si>
    <t>abs. stud. oboru přirodověd. zaměření</t>
  </si>
  <si>
    <t>zdravotní laboranti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</si>
  <si>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</si>
  <si>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</si>
  <si>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</si>
  <si>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</si>
  <si>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</si>
  <si>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</si>
  <si>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</si>
  <si>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</si>
  <si>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</si>
  <si>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</si>
  <si>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</si>
  <si>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Hajdúch Marián</t>
  </si>
  <si>
    <t>Heinc Petr</t>
  </si>
  <si>
    <t>Zdravotní výkony vykázané na pracovišti v rámci ambulantní péče dle lékařů *</t>
  </si>
  <si>
    <t>09</t>
  </si>
  <si>
    <t>807</t>
  </si>
  <si>
    <t>V</t>
  </si>
  <si>
    <t>94189</t>
  </si>
  <si>
    <t>HYBRIDIZACE DNA SE ZNAČENOU SONDOU</t>
  </si>
  <si>
    <t>94123</t>
  </si>
  <si>
    <t>PCR ANALÝZA LIDSKÉ DNA</t>
  </si>
  <si>
    <t>816</t>
  </si>
  <si>
    <t>91431</t>
  </si>
  <si>
    <t>ZVLÁŠTĚ NÁROČNÉ IZOLACE BUNĚK GRADIENTOVOU CENTRIF</t>
  </si>
  <si>
    <t>94201</t>
  </si>
  <si>
    <t>(VZP) FLUORESCENČNÍ IN SITU HYBRIDIZACE LIDSKÉ DNA</t>
  </si>
  <si>
    <t>94211</t>
  </si>
  <si>
    <t>DLOUHODOBÁ KULTIVACE BUNĚK RŮZNÝCH TKÁNÍ Z PRENATÁ</t>
  </si>
  <si>
    <t>94119</t>
  </si>
  <si>
    <t>IZOLACE A UCHOVÁNÍ LIDSKÉ DNA (RNA)</t>
  </si>
  <si>
    <t>94115</t>
  </si>
  <si>
    <t>IN SITU HYBRIDIZACE LIDSKÉ DNA SE ZNAČENOU SONDOU</t>
  </si>
  <si>
    <t>87415</t>
  </si>
  <si>
    <t>CYTOLOGICKÉ OTISKY A STĚRY -  ZA 4-10 PREPARÁTŮ</t>
  </si>
  <si>
    <t>94199</t>
  </si>
  <si>
    <t>AMPLIFIKACE METODOU PCR</t>
  </si>
  <si>
    <t>94195</t>
  </si>
  <si>
    <t>SYNTÉZA cDNA REVERZNÍ TRANSKRIPCÍ</t>
  </si>
  <si>
    <t>94215</t>
  </si>
  <si>
    <t>DOT BLOTTING DNA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</si>
  <si>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</si>
  <si>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</si>
  <si>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</si>
  <si>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</si>
  <si>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</si>
  <si>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</si>
  <si>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</si>
  <si>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</si>
  <si>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99797</t>
  </si>
  <si>
    <t>(VZP) MUTACE NRAS</t>
  </si>
  <si>
    <t>99791</t>
  </si>
  <si>
    <t>(VZP) AMPLIFIKACE HER2-ISH</t>
  </si>
  <si>
    <t>94183</t>
  </si>
  <si>
    <t>ŠTĚPENÍ DNA RESTRIKČNÍMI ENZYMY</t>
  </si>
  <si>
    <t>99796</t>
  </si>
  <si>
    <t>(VZP) MUTACE KRAS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</si>
  <si>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</si>
  <si>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</si>
  <si>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</si>
  <si>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</si>
  <si>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</si>
  <si>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</si>
  <si>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</si>
  <si>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</si>
  <si>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</si>
  <si>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</si>
  <si>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</si>
  <si>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</si>
  <si>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</si>
  <si>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</si>
  <si>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</si>
  <si>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</si>
  <si>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21 - Onkologická klinika</t>
  </si>
  <si>
    <t>26 - Oddělení rehabilitace</t>
  </si>
  <si>
    <t>30 - Oddělení geriatrie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</si>
  <si>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</si>
  <si>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</si>
  <si>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</si>
  <si>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</si>
  <si>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</si>
  <si>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</si>
  <si>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</si>
  <si>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07</t>
  </si>
  <si>
    <t>87435</t>
  </si>
  <si>
    <t>STANDARDNÍ CYTOLOGICKÉ BARVENÍ,  ZA 4-10  PREPARÁT</t>
  </si>
  <si>
    <t>08</t>
  </si>
  <si>
    <t>87447</t>
  </si>
  <si>
    <t>CYTOLOGICKÉ PREPARÁTY ZHOTOVENÉ CYTOCENTRIFUGOU</t>
  </si>
  <si>
    <t>10</t>
  </si>
  <si>
    <t>94127</t>
  </si>
  <si>
    <t>ELEKTROFORÉZA NUKLEOVÝCH KYSELIN V POLYAKRYLAMIDU</t>
  </si>
  <si>
    <t>11</t>
  </si>
  <si>
    <t>12</t>
  </si>
  <si>
    <t>13</t>
  </si>
  <si>
    <t>16</t>
  </si>
  <si>
    <t>17</t>
  </si>
  <si>
    <t>21</t>
  </si>
  <si>
    <t>26</t>
  </si>
  <si>
    <t>30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</si>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</sst>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8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5" xfId="0" applyNumberFormat="1" applyFont="1" applyBorder="1" applyAlignment="1">
      <alignment horizontal="right" vertical="center"/>
    </xf>
    <xf numFmtId="173" fontId="39" fillId="0" borderId="95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7" xfId="0" applyNumberFormat="1" applyFont="1" applyBorder="1" applyAlignment="1">
      <alignment vertical="center"/>
    </xf>
    <xf numFmtId="174" fontId="39" fillId="0" borderId="98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9" xfId="0" applyNumberFormat="1" applyFont="1" applyBorder="1" applyAlignment="1">
      <alignment vertical="center"/>
    </xf>
    <xf numFmtId="0" fontId="32" fillId="0" borderId="96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4" xfId="0" applyNumberFormat="1" applyFont="1" applyFill="1" applyBorder="1"/>
    <xf numFmtId="3" fontId="0" fillId="7" borderId="64" xfId="0" applyNumberFormat="1" applyFont="1" applyFill="1" applyBorder="1"/>
    <xf numFmtId="0" fontId="0" fillId="0" borderId="105" xfId="0" applyNumberFormat="1" applyFont="1" applyBorder="1"/>
    <xf numFmtId="3" fontId="0" fillId="0" borderId="106" xfId="0" applyNumberFormat="1" applyFont="1" applyBorder="1"/>
    <xf numFmtId="0" fontId="0" fillId="7" borderId="105" xfId="0" applyNumberFormat="1" applyFont="1" applyFill="1" applyBorder="1"/>
    <xf numFmtId="3" fontId="0" fillId="7" borderId="106" xfId="0" applyNumberFormat="1" applyFont="1" applyFill="1" applyBorder="1"/>
    <xf numFmtId="0" fontId="53" fillId="8" borderId="105" xfId="0" applyNumberFormat="1" applyFont="1" applyFill="1" applyBorder="1"/>
    <xf numFmtId="3" fontId="53" fillId="8" borderId="106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3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3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4" xfId="0" applyNumberFormat="1" applyFont="1" applyFill="1" applyBorder="1" applyAlignment="1">
      <alignment horizontal="center" vertical="center" wrapText="1"/>
    </xf>
    <xf numFmtId="0" fontId="39" fillId="2" borderId="101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3" xfId="0" applyFont="1" applyFill="1" applyBorder="1" applyAlignment="1">
      <alignment horizontal="center"/>
    </xf>
    <xf numFmtId="0" fontId="55" fillId="9" borderId="102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4" xfId="0" applyFont="1" applyFill="1" applyBorder="1" applyAlignment="1">
      <alignment horizontal="center" vertical="center" wrapText="1"/>
    </xf>
    <xf numFmtId="0" fontId="39" fillId="4" borderId="89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6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9" xfId="0" applyFont="1" applyBorder="1" applyAlignment="1">
      <alignment horizontal="center" vertical="center"/>
    </xf>
    <xf numFmtId="0" fontId="55" fillId="4" borderId="92" xfId="0" applyFont="1" applyFill="1" applyBorder="1" applyAlignment="1">
      <alignment horizontal="center" vertical="center" wrapText="1"/>
    </xf>
    <xf numFmtId="0" fontId="55" fillId="4" borderId="100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4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2" xfId="0" applyNumberFormat="1" applyFont="1" applyFill="1" applyBorder="1" applyAlignment="1">
      <alignment horizontal="center" vertical="center" wrapText="1"/>
    </xf>
    <xf numFmtId="168" fontId="55" fillId="2" borderId="100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8" xfId="0" applyNumberFormat="1" applyFont="1" applyFill="1" applyBorder="1" applyAlignment="1">
      <alignment horizontal="right" vertical="top"/>
    </xf>
    <xf numFmtId="3" fontId="33" fillId="10" borderId="109" xfId="0" applyNumberFormat="1" applyFont="1" applyFill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3" fillId="0" borderId="108" xfId="0" applyNumberFormat="1" applyFont="1" applyBorder="1" applyAlignment="1">
      <alignment horizontal="right" vertical="top"/>
    </xf>
    <xf numFmtId="177" fontId="33" fillId="10" borderId="111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3" fontId="35" fillId="10" borderId="114" xfId="0" applyNumberFormat="1" applyFont="1" applyFill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3" fontId="35" fillId="0" borderId="113" xfId="0" applyNumberFormat="1" applyFont="1" applyBorder="1" applyAlignment="1">
      <alignment horizontal="right" vertical="top"/>
    </xf>
    <xf numFmtId="0" fontId="35" fillId="10" borderId="116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0" fontId="33" fillId="10" borderId="111" xfId="0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177" fontId="35" fillId="10" borderId="116" xfId="0" applyNumberFormat="1" applyFont="1" applyFill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0" fontId="35" fillId="0" borderId="119" xfId="0" applyFont="1" applyBorder="1" applyAlignment="1">
      <alignment horizontal="right" vertical="top"/>
    </xf>
    <xf numFmtId="177" fontId="35" fillId="10" borderId="120" xfId="0" applyNumberFormat="1" applyFont="1" applyFill="1" applyBorder="1" applyAlignment="1">
      <alignment horizontal="right" vertical="top"/>
    </xf>
    <xf numFmtId="0" fontId="37" fillId="11" borderId="107" xfId="0" applyFont="1" applyFill="1" applyBorder="1" applyAlignment="1">
      <alignment vertical="top"/>
    </xf>
    <xf numFmtId="0" fontId="37" fillId="11" borderId="107" xfId="0" applyFont="1" applyFill="1" applyBorder="1" applyAlignment="1">
      <alignment vertical="top" indent="2"/>
    </xf>
    <xf numFmtId="0" fontId="37" fillId="11" borderId="107" xfId="0" applyFont="1" applyFill="1" applyBorder="1" applyAlignment="1">
      <alignment vertical="top" indent="4"/>
    </xf>
    <xf numFmtId="0" fontId="38" fillId="11" borderId="112" xfId="0" applyFont="1" applyFill="1" applyBorder="1" applyAlignment="1">
      <alignment vertical="top" indent="6"/>
    </xf>
    <xf numFmtId="0" fontId="37" fillId="11" borderId="107" xfId="0" applyFont="1" applyFill="1" applyBorder="1" applyAlignment="1">
      <alignment vertical="top" indent="8"/>
    </xf>
    <xf numFmtId="0" fontId="38" fillId="11" borderId="112" xfId="0" applyFont="1" applyFill="1" applyBorder="1" applyAlignment="1">
      <alignment vertical="top" indent="2"/>
    </xf>
    <xf numFmtId="0" fontId="37" fillId="11" borderId="107" xfId="0" applyFont="1" applyFill="1" applyBorder="1" applyAlignment="1">
      <alignment vertical="top" indent="6"/>
    </xf>
    <xf numFmtId="0" fontId="38" fillId="11" borderId="112" xfId="0" applyFont="1" applyFill="1" applyBorder="1" applyAlignment="1">
      <alignment vertical="top" indent="4"/>
    </xf>
    <xf numFmtId="0" fontId="32" fillId="11" borderId="107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7" xfId="53" applyNumberFormat="1" applyFont="1" applyFill="1" applyBorder="1" applyAlignment="1">
      <alignment horizontal="left"/>
    </xf>
    <xf numFmtId="164" fontId="31" fillId="2" borderId="121" xfId="53" applyNumberFormat="1" applyFont="1" applyFill="1" applyBorder="1" applyAlignment="1">
      <alignment horizontal="left"/>
    </xf>
    <xf numFmtId="0" fontId="31" fillId="2" borderId="121" xfId="53" applyNumberFormat="1" applyFont="1" applyFill="1" applyBorder="1" applyAlignment="1">
      <alignment horizontal="left"/>
    </xf>
    <xf numFmtId="164" fontId="31" fillId="2" borderId="95" xfId="53" applyNumberFormat="1" applyFont="1" applyFill="1" applyBorder="1" applyAlignment="1">
      <alignment horizontal="left"/>
    </xf>
    <xf numFmtId="3" fontId="31" fillId="2" borderId="95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7" xfId="0" applyFont="1" applyFill="1" applyBorder="1"/>
    <xf numFmtId="3" fontId="39" fillId="2" borderId="98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68" xfId="0" applyNumberFormat="1" applyFont="1" applyFill="1" applyBorder="1"/>
    <xf numFmtId="9" fontId="32" fillId="0" borderId="76" xfId="0" applyNumberFormat="1" applyFont="1" applyFill="1" applyBorder="1"/>
    <xf numFmtId="9" fontId="32" fillId="0" borderId="71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7" xfId="0" applyFont="1" applyFill="1" applyBorder="1"/>
    <xf numFmtId="0" fontId="39" fillId="0" borderId="92" xfId="0" applyFont="1" applyFill="1" applyBorder="1"/>
    <xf numFmtId="0" fontId="32" fillId="5" borderId="11" xfId="0" applyFont="1" applyFill="1" applyBorder="1" applyAlignment="1">
      <alignment wrapText="1"/>
    </xf>
    <xf numFmtId="0" fontId="39" fillId="0" borderId="75" xfId="0" applyFont="1" applyFill="1" applyBorder="1"/>
    <xf numFmtId="0" fontId="39" fillId="2" borderId="12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7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9" fontId="32" fillId="0" borderId="72" xfId="0" applyNumberFormat="1" applyFont="1" applyFill="1" applyBorder="1"/>
    <xf numFmtId="0" fontId="39" fillId="0" borderId="88" xfId="0" applyFont="1" applyFill="1" applyBorder="1"/>
    <xf numFmtId="0" fontId="39" fillId="0" borderId="103" xfId="0" applyFont="1" applyFill="1" applyBorder="1" applyAlignment="1">
      <alignment horizontal="left" indent="1"/>
    </xf>
    <xf numFmtId="0" fontId="39" fillId="0" borderId="87" xfId="0" applyFont="1" applyFill="1" applyBorder="1" applyAlignment="1">
      <alignment horizontal="left" indent="1"/>
    </xf>
    <xf numFmtId="9" fontId="32" fillId="0" borderId="123" xfId="0" applyNumberFormat="1" applyFont="1" applyFill="1" applyBorder="1"/>
    <xf numFmtId="9" fontId="32" fillId="0" borderId="78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5" xfId="0" applyNumberFormat="1" applyFont="1" applyFill="1" applyBorder="1"/>
    <xf numFmtId="3" fontId="32" fillId="0" borderId="70" xfId="0" applyNumberFormat="1" applyFont="1" applyFill="1" applyBorder="1"/>
    <xf numFmtId="9" fontId="32" fillId="0" borderId="124" xfId="0" applyNumberFormat="1" applyFont="1" applyFill="1" applyBorder="1"/>
    <xf numFmtId="9" fontId="32" fillId="0" borderId="85" xfId="0" applyNumberFormat="1" applyFont="1" applyFill="1" applyBorder="1"/>
    <xf numFmtId="9" fontId="32" fillId="0" borderId="99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6.5386205190093669</c:v>
                </c:pt>
                <c:pt idx="1">
                  <c:v>4.4273054516326749</c:v>
                </c:pt>
                <c:pt idx="2">
                  <c:v>2.9196783026655351</c:v>
                </c:pt>
                <c:pt idx="3">
                  <c:v>3.186294425246305</c:v>
                </c:pt>
                <c:pt idx="4">
                  <c:v>3.0439647046140421</c:v>
                </c:pt>
                <c:pt idx="5">
                  <c:v>3.2180674418528348</c:v>
                </c:pt>
                <c:pt idx="6">
                  <c:v>3.0080091097163995</c:v>
                </c:pt>
                <c:pt idx="7">
                  <c:v>3.0877122597605551</c:v>
                </c:pt>
                <c:pt idx="8">
                  <c:v>3.0251250861677672</c:v>
                </c:pt>
                <c:pt idx="9">
                  <c:v>2.9347443235985771</c:v>
                </c:pt>
                <c:pt idx="10">
                  <c:v>2.7281201704551288</c:v>
                </c:pt>
                <c:pt idx="11">
                  <c:v>2.5984475506297882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08400"/>
        <c:axId val="-20257100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2.7813366906978478</c:v>
                </c:pt>
                <c:pt idx="1">
                  <c:v>2.7813366906978478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09488"/>
        <c:axId val="-2025713296"/>
      </c:scatterChart>
      <c:catAx>
        <c:axId val="-202570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1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10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25708400"/>
        <c:crosses val="autoZero"/>
        <c:crossBetween val="between"/>
      </c:valAx>
      <c:valAx>
        <c:axId val="-202570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13296"/>
        <c:crosses val="max"/>
        <c:crossBetween val="midCat"/>
      </c:valAx>
      <c:valAx>
        <c:axId val="-2025713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2570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75" tableBorderDxfId="74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3" totalsRowShown="0">
  <autoFilter ref="C3:S14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248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251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500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507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826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854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862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905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906</v>
      </c>
      <c r="C24" s="47" t="s">
        <v>211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950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507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248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12</v>
      </c>
      <c r="G3" s="43">
        <f>SUBTOTAL(9,G6:G1048576)</f>
        <v>2562.7799999999988</v>
      </c>
      <c r="H3" s="44">
        <f>IF(M3=0,0,G3/M3)</f>
        <v>0.51472401756197095</v>
      </c>
      <c r="I3" s="43">
        <f>SUBTOTAL(9,I6:I1048576)</f>
        <v>16</v>
      </c>
      <c r="J3" s="43">
        <f>SUBTOTAL(9,J6:J1048576)</f>
        <v>2416.1600000000003</v>
      </c>
      <c r="K3" s="44">
        <f>IF(M3=0,0,J3/M3)</f>
        <v>0.48527598243802916</v>
      </c>
      <c r="L3" s="43">
        <f>SUBTOTAL(9,L6:L1048576)</f>
        <v>28</v>
      </c>
      <c r="M3" s="45">
        <f>SUBTOTAL(9,M6:M1048576)</f>
        <v>4978.9399999999987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4" t="s">
        <v>115</v>
      </c>
      <c r="B5" s="502" t="s">
        <v>116</v>
      </c>
      <c r="C5" s="502" t="s">
        <v>57</v>
      </c>
      <c r="D5" s="502" t="s">
        <v>117</v>
      </c>
      <c r="E5" s="502" t="s">
        <v>118</v>
      </c>
      <c r="F5" s="503" t="s">
        <v>15</v>
      </c>
      <c r="G5" s="503" t="s">
        <v>14</v>
      </c>
      <c r="H5" s="486" t="s">
        <v>119</v>
      </c>
      <c r="I5" s="485" t="s">
        <v>15</v>
      </c>
      <c r="J5" s="503" t="s">
        <v>14</v>
      </c>
      <c r="K5" s="486" t="s">
        <v>119</v>
      </c>
      <c r="L5" s="485" t="s">
        <v>15</v>
      </c>
      <c r="M5" s="504" t="s">
        <v>14</v>
      </c>
    </row>
    <row r="6" spans="1:13" ht="14.4" customHeight="1" x14ac:dyDescent="0.3">
      <c r="A6" s="463" t="s">
        <v>391</v>
      </c>
      <c r="B6" s="464" t="s">
        <v>475</v>
      </c>
      <c r="C6" s="464" t="s">
        <v>476</v>
      </c>
      <c r="D6" s="464" t="s">
        <v>406</v>
      </c>
      <c r="E6" s="464" t="s">
        <v>477</v>
      </c>
      <c r="F6" s="468"/>
      <c r="G6" s="468"/>
      <c r="H6" s="488">
        <v>0</v>
      </c>
      <c r="I6" s="468">
        <v>5</v>
      </c>
      <c r="J6" s="468">
        <v>339.15000000000009</v>
      </c>
      <c r="K6" s="488">
        <v>1</v>
      </c>
      <c r="L6" s="468">
        <v>5</v>
      </c>
      <c r="M6" s="469">
        <v>339.15000000000009</v>
      </c>
    </row>
    <row r="7" spans="1:13" ht="14.4" customHeight="1" x14ac:dyDescent="0.3">
      <c r="A7" s="470" t="s">
        <v>391</v>
      </c>
      <c r="B7" s="471" t="s">
        <v>478</v>
      </c>
      <c r="C7" s="471" t="s">
        <v>479</v>
      </c>
      <c r="D7" s="471" t="s">
        <v>480</v>
      </c>
      <c r="E7" s="471" t="s">
        <v>481</v>
      </c>
      <c r="F7" s="475"/>
      <c r="G7" s="475"/>
      <c r="H7" s="489">
        <v>0</v>
      </c>
      <c r="I7" s="475">
        <v>5</v>
      </c>
      <c r="J7" s="475">
        <v>1360.8000000000002</v>
      </c>
      <c r="K7" s="489">
        <v>1</v>
      </c>
      <c r="L7" s="475">
        <v>5</v>
      </c>
      <c r="M7" s="476">
        <v>1360.8000000000002</v>
      </c>
    </row>
    <row r="8" spans="1:13" ht="14.4" customHeight="1" x14ac:dyDescent="0.3">
      <c r="A8" s="470" t="s">
        <v>391</v>
      </c>
      <c r="B8" s="471" t="s">
        <v>482</v>
      </c>
      <c r="C8" s="471" t="s">
        <v>483</v>
      </c>
      <c r="D8" s="471" t="s">
        <v>418</v>
      </c>
      <c r="E8" s="471" t="s">
        <v>484</v>
      </c>
      <c r="F8" s="475">
        <v>2</v>
      </c>
      <c r="G8" s="475">
        <v>1573.2999999999988</v>
      </c>
      <c r="H8" s="489">
        <v>1</v>
      </c>
      <c r="I8" s="475"/>
      <c r="J8" s="475"/>
      <c r="K8" s="489">
        <v>0</v>
      </c>
      <c r="L8" s="475">
        <v>2</v>
      </c>
      <c r="M8" s="476">
        <v>1573.2999999999988</v>
      </c>
    </row>
    <row r="9" spans="1:13" ht="14.4" customHeight="1" x14ac:dyDescent="0.3">
      <c r="A9" s="470" t="s">
        <v>391</v>
      </c>
      <c r="B9" s="471" t="s">
        <v>485</v>
      </c>
      <c r="C9" s="471" t="s">
        <v>486</v>
      </c>
      <c r="D9" s="471" t="s">
        <v>435</v>
      </c>
      <c r="E9" s="471" t="s">
        <v>487</v>
      </c>
      <c r="F9" s="475">
        <v>4</v>
      </c>
      <c r="G9" s="475">
        <v>245.2</v>
      </c>
      <c r="H9" s="489">
        <v>1</v>
      </c>
      <c r="I9" s="475"/>
      <c r="J9" s="475"/>
      <c r="K9" s="489">
        <v>0</v>
      </c>
      <c r="L9" s="475">
        <v>4</v>
      </c>
      <c r="M9" s="476">
        <v>245.2</v>
      </c>
    </row>
    <row r="10" spans="1:13" ht="14.4" customHeight="1" x14ac:dyDescent="0.3">
      <c r="A10" s="470" t="s">
        <v>391</v>
      </c>
      <c r="B10" s="471" t="s">
        <v>488</v>
      </c>
      <c r="C10" s="471" t="s">
        <v>489</v>
      </c>
      <c r="D10" s="471" t="s">
        <v>439</v>
      </c>
      <c r="E10" s="471" t="s">
        <v>490</v>
      </c>
      <c r="F10" s="475"/>
      <c r="G10" s="475"/>
      <c r="H10" s="489">
        <v>0</v>
      </c>
      <c r="I10" s="475">
        <v>2</v>
      </c>
      <c r="J10" s="475">
        <v>91.5</v>
      </c>
      <c r="K10" s="489">
        <v>1</v>
      </c>
      <c r="L10" s="475">
        <v>2</v>
      </c>
      <c r="M10" s="476">
        <v>91.5</v>
      </c>
    </row>
    <row r="11" spans="1:13" ht="14.4" customHeight="1" x14ac:dyDescent="0.3">
      <c r="A11" s="470" t="s">
        <v>391</v>
      </c>
      <c r="B11" s="471" t="s">
        <v>488</v>
      </c>
      <c r="C11" s="471" t="s">
        <v>491</v>
      </c>
      <c r="D11" s="471" t="s">
        <v>492</v>
      </c>
      <c r="E11" s="471" t="s">
        <v>463</v>
      </c>
      <c r="F11" s="475">
        <v>2</v>
      </c>
      <c r="G11" s="475">
        <v>220</v>
      </c>
      <c r="H11" s="489">
        <v>1</v>
      </c>
      <c r="I11" s="475"/>
      <c r="J11" s="475"/>
      <c r="K11" s="489">
        <v>0</v>
      </c>
      <c r="L11" s="475">
        <v>2</v>
      </c>
      <c r="M11" s="476">
        <v>220</v>
      </c>
    </row>
    <row r="12" spans="1:13" ht="14.4" customHeight="1" x14ac:dyDescent="0.3">
      <c r="A12" s="470" t="s">
        <v>391</v>
      </c>
      <c r="B12" s="471" t="s">
        <v>493</v>
      </c>
      <c r="C12" s="471" t="s">
        <v>494</v>
      </c>
      <c r="D12" s="471" t="s">
        <v>433</v>
      </c>
      <c r="E12" s="471" t="s">
        <v>495</v>
      </c>
      <c r="F12" s="475"/>
      <c r="G12" s="475"/>
      <c r="H12" s="489">
        <v>0</v>
      </c>
      <c r="I12" s="475">
        <v>1</v>
      </c>
      <c r="J12" s="475">
        <v>50.17000000000003</v>
      </c>
      <c r="K12" s="489">
        <v>1</v>
      </c>
      <c r="L12" s="475">
        <v>1</v>
      </c>
      <c r="M12" s="476">
        <v>50.17000000000003</v>
      </c>
    </row>
    <row r="13" spans="1:13" ht="14.4" customHeight="1" x14ac:dyDescent="0.3">
      <c r="A13" s="470" t="s">
        <v>391</v>
      </c>
      <c r="B13" s="471" t="s">
        <v>496</v>
      </c>
      <c r="C13" s="471" t="s">
        <v>497</v>
      </c>
      <c r="D13" s="471" t="s">
        <v>437</v>
      </c>
      <c r="E13" s="471" t="s">
        <v>498</v>
      </c>
      <c r="F13" s="475"/>
      <c r="G13" s="475"/>
      <c r="H13" s="489">
        <v>0</v>
      </c>
      <c r="I13" s="475">
        <v>1</v>
      </c>
      <c r="J13" s="475">
        <v>30.219999999999992</v>
      </c>
      <c r="K13" s="489">
        <v>1</v>
      </c>
      <c r="L13" s="475">
        <v>1</v>
      </c>
      <c r="M13" s="476">
        <v>30.219999999999992</v>
      </c>
    </row>
    <row r="14" spans="1:13" ht="14.4" customHeight="1" x14ac:dyDescent="0.3">
      <c r="A14" s="470" t="s">
        <v>391</v>
      </c>
      <c r="B14" s="471" t="s">
        <v>499</v>
      </c>
      <c r="C14" s="471" t="s">
        <v>500</v>
      </c>
      <c r="D14" s="471" t="s">
        <v>400</v>
      </c>
      <c r="E14" s="471" t="s">
        <v>501</v>
      </c>
      <c r="F14" s="475">
        <v>1</v>
      </c>
      <c r="G14" s="475">
        <v>186.97</v>
      </c>
      <c r="H14" s="489">
        <v>1</v>
      </c>
      <c r="I14" s="475"/>
      <c r="J14" s="475"/>
      <c r="K14" s="489">
        <v>0</v>
      </c>
      <c r="L14" s="475">
        <v>1</v>
      </c>
      <c r="M14" s="476">
        <v>186.97</v>
      </c>
    </row>
    <row r="15" spans="1:13" ht="14.4" customHeight="1" x14ac:dyDescent="0.3">
      <c r="A15" s="470" t="s">
        <v>396</v>
      </c>
      <c r="B15" s="471" t="s">
        <v>478</v>
      </c>
      <c r="C15" s="471" t="s">
        <v>479</v>
      </c>
      <c r="D15" s="471" t="s">
        <v>480</v>
      </c>
      <c r="E15" s="471" t="s">
        <v>481</v>
      </c>
      <c r="F15" s="475"/>
      <c r="G15" s="475"/>
      <c r="H15" s="489">
        <v>0</v>
      </c>
      <c r="I15" s="475">
        <v>2</v>
      </c>
      <c r="J15" s="475">
        <v>544.32000000000005</v>
      </c>
      <c r="K15" s="489">
        <v>1</v>
      </c>
      <c r="L15" s="475">
        <v>2</v>
      </c>
      <c r="M15" s="476">
        <v>544.32000000000005</v>
      </c>
    </row>
    <row r="16" spans="1:13" ht="14.4" customHeight="1" x14ac:dyDescent="0.3">
      <c r="A16" s="470" t="s">
        <v>396</v>
      </c>
      <c r="B16" s="471" t="s">
        <v>502</v>
      </c>
      <c r="C16" s="471" t="s">
        <v>503</v>
      </c>
      <c r="D16" s="471" t="s">
        <v>504</v>
      </c>
      <c r="E16" s="471" t="s">
        <v>505</v>
      </c>
      <c r="F16" s="475">
        <v>2</v>
      </c>
      <c r="G16" s="475">
        <v>149.68</v>
      </c>
      <c r="H16" s="489">
        <v>1</v>
      </c>
      <c r="I16" s="475"/>
      <c r="J16" s="475"/>
      <c r="K16" s="489">
        <v>0</v>
      </c>
      <c r="L16" s="475">
        <v>2</v>
      </c>
      <c r="M16" s="476">
        <v>149.68</v>
      </c>
    </row>
    <row r="17" spans="1:13" ht="14.4" customHeight="1" thickBot="1" x14ac:dyDescent="0.35">
      <c r="A17" s="477" t="s">
        <v>396</v>
      </c>
      <c r="B17" s="478" t="s">
        <v>488</v>
      </c>
      <c r="C17" s="478" t="s">
        <v>506</v>
      </c>
      <c r="D17" s="478" t="s">
        <v>462</v>
      </c>
      <c r="E17" s="478" t="s">
        <v>463</v>
      </c>
      <c r="F17" s="482">
        <v>1</v>
      </c>
      <c r="G17" s="482">
        <v>187.63</v>
      </c>
      <c r="H17" s="490">
        <v>1</v>
      </c>
      <c r="I17" s="482"/>
      <c r="J17" s="482"/>
      <c r="K17" s="490">
        <v>0</v>
      </c>
      <c r="L17" s="482">
        <v>1</v>
      </c>
      <c r="M17" s="483">
        <v>187.63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248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6</v>
      </c>
      <c r="C3" s="232">
        <f>SUM(C6:C1048576)</f>
        <v>0</v>
      </c>
      <c r="D3" s="232">
        <f>SUM(D6:D1048576)</f>
        <v>0</v>
      </c>
      <c r="E3" s="233">
        <f>SUM(E6:E1048576)</f>
        <v>0</v>
      </c>
      <c r="F3" s="230">
        <f>IF(SUM($B3:$E3)=0,"",B3/SUM($B3:$E3))</f>
        <v>1</v>
      </c>
      <c r="G3" s="228">
        <f t="shared" ref="G3:I3" si="0">IF(SUM($B3:$E3)=0,"",C3/SUM($B3:$E3))</f>
        <v>0</v>
      </c>
      <c r="H3" s="228">
        <f t="shared" si="0"/>
        <v>0</v>
      </c>
      <c r="I3" s="229">
        <f t="shared" si="0"/>
        <v>0</v>
      </c>
      <c r="J3" s="232">
        <f>SUM(J6:J1048576)</f>
        <v>5</v>
      </c>
      <c r="K3" s="232">
        <f>SUM(K6:K1048576)</f>
        <v>0</v>
      </c>
      <c r="L3" s="232">
        <f>SUM(L6:L1048576)</f>
        <v>0</v>
      </c>
      <c r="M3" s="233">
        <f>SUM(M6:M1048576)</f>
        <v>0</v>
      </c>
      <c r="N3" s="230">
        <f>IF(SUM($J3:$M3)=0,"",J3/SUM($J3:$M3))</f>
        <v>1</v>
      </c>
      <c r="O3" s="228">
        <f t="shared" ref="O3:Q3" si="1">IF(SUM($J3:$M3)=0,"",K3/SUM($J3:$M3))</f>
        <v>0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5" t="s">
        <v>174</v>
      </c>
      <c r="B5" s="506" t="s">
        <v>176</v>
      </c>
      <c r="C5" s="506" t="s">
        <v>177</v>
      </c>
      <c r="D5" s="506" t="s">
        <v>178</v>
      </c>
      <c r="E5" s="507" t="s">
        <v>179</v>
      </c>
      <c r="F5" s="508" t="s">
        <v>176</v>
      </c>
      <c r="G5" s="509" t="s">
        <v>177</v>
      </c>
      <c r="H5" s="509" t="s">
        <v>178</v>
      </c>
      <c r="I5" s="510" t="s">
        <v>179</v>
      </c>
      <c r="J5" s="506" t="s">
        <v>176</v>
      </c>
      <c r="K5" s="506" t="s">
        <v>177</v>
      </c>
      <c r="L5" s="506" t="s">
        <v>178</v>
      </c>
      <c r="M5" s="507" t="s">
        <v>179</v>
      </c>
      <c r="N5" s="508" t="s">
        <v>176</v>
      </c>
      <c r="O5" s="509" t="s">
        <v>177</v>
      </c>
      <c r="P5" s="509" t="s">
        <v>178</v>
      </c>
      <c r="Q5" s="510" t="s">
        <v>179</v>
      </c>
    </row>
    <row r="6" spans="1:17" ht="14.4" customHeight="1" x14ac:dyDescent="0.3">
      <c r="A6" s="514" t="s">
        <v>508</v>
      </c>
      <c r="B6" s="520"/>
      <c r="C6" s="468"/>
      <c r="D6" s="468"/>
      <c r="E6" s="469"/>
      <c r="F6" s="517"/>
      <c r="G6" s="488"/>
      <c r="H6" s="488"/>
      <c r="I6" s="523"/>
      <c r="J6" s="520"/>
      <c r="K6" s="468"/>
      <c r="L6" s="468"/>
      <c r="M6" s="469"/>
      <c r="N6" s="517"/>
      <c r="O6" s="488"/>
      <c r="P6" s="488"/>
      <c r="Q6" s="511"/>
    </row>
    <row r="7" spans="1:17" ht="14.4" customHeight="1" x14ac:dyDescent="0.3">
      <c r="A7" s="515" t="s">
        <v>509</v>
      </c>
      <c r="B7" s="521">
        <v>2</v>
      </c>
      <c r="C7" s="475"/>
      <c r="D7" s="475"/>
      <c r="E7" s="476"/>
      <c r="F7" s="518">
        <v>1</v>
      </c>
      <c r="G7" s="489">
        <v>0</v>
      </c>
      <c r="H7" s="489">
        <v>0</v>
      </c>
      <c r="I7" s="524">
        <v>0</v>
      </c>
      <c r="J7" s="521">
        <v>2</v>
      </c>
      <c r="K7" s="475"/>
      <c r="L7" s="475"/>
      <c r="M7" s="476"/>
      <c r="N7" s="518">
        <v>1</v>
      </c>
      <c r="O7" s="489">
        <v>0</v>
      </c>
      <c r="P7" s="489">
        <v>0</v>
      </c>
      <c r="Q7" s="512">
        <v>0</v>
      </c>
    </row>
    <row r="8" spans="1:17" ht="14.4" customHeight="1" x14ac:dyDescent="0.3">
      <c r="A8" s="515" t="s">
        <v>510</v>
      </c>
      <c r="B8" s="521">
        <v>2</v>
      </c>
      <c r="C8" s="475"/>
      <c r="D8" s="475"/>
      <c r="E8" s="476"/>
      <c r="F8" s="518">
        <v>1</v>
      </c>
      <c r="G8" s="489">
        <v>0</v>
      </c>
      <c r="H8" s="489">
        <v>0</v>
      </c>
      <c r="I8" s="524">
        <v>0</v>
      </c>
      <c r="J8" s="521">
        <v>1</v>
      </c>
      <c r="K8" s="475"/>
      <c r="L8" s="475"/>
      <c r="M8" s="476"/>
      <c r="N8" s="518">
        <v>1</v>
      </c>
      <c r="O8" s="489">
        <v>0</v>
      </c>
      <c r="P8" s="489">
        <v>0</v>
      </c>
      <c r="Q8" s="512">
        <v>0</v>
      </c>
    </row>
    <row r="9" spans="1:17" ht="14.4" customHeight="1" thickBot="1" x14ac:dyDescent="0.35">
      <c r="A9" s="516" t="s">
        <v>511</v>
      </c>
      <c r="B9" s="522">
        <v>2</v>
      </c>
      <c r="C9" s="482"/>
      <c r="D9" s="482"/>
      <c r="E9" s="483"/>
      <c r="F9" s="519">
        <v>1</v>
      </c>
      <c r="G9" s="490">
        <v>0</v>
      </c>
      <c r="H9" s="490">
        <v>0</v>
      </c>
      <c r="I9" s="525">
        <v>0</v>
      </c>
      <c r="J9" s="522">
        <v>2</v>
      </c>
      <c r="K9" s="482"/>
      <c r="L9" s="482"/>
      <c r="M9" s="483"/>
      <c r="N9" s="519">
        <v>1</v>
      </c>
      <c r="O9" s="490">
        <v>0</v>
      </c>
      <c r="P9" s="490">
        <v>0</v>
      </c>
      <c r="Q9" s="51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248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382</v>
      </c>
      <c r="B5" s="453" t="s">
        <v>383</v>
      </c>
      <c r="C5" s="454" t="s">
        <v>384</v>
      </c>
      <c r="D5" s="454" t="s">
        <v>384</v>
      </c>
      <c r="E5" s="454"/>
      <c r="F5" s="454" t="s">
        <v>384</v>
      </c>
      <c r="G5" s="454" t="s">
        <v>384</v>
      </c>
      <c r="H5" s="454" t="s">
        <v>384</v>
      </c>
      <c r="I5" s="455" t="s">
        <v>384</v>
      </c>
      <c r="J5" s="456" t="s">
        <v>55</v>
      </c>
    </row>
    <row r="6" spans="1:10" ht="14.4" customHeight="1" x14ac:dyDescent="0.3">
      <c r="A6" s="452" t="s">
        <v>382</v>
      </c>
      <c r="B6" s="453" t="s">
        <v>512</v>
      </c>
      <c r="C6" s="454">
        <v>5798.9134000000013</v>
      </c>
      <c r="D6" s="454">
        <v>5777.3190400000003</v>
      </c>
      <c r="E6" s="454"/>
      <c r="F6" s="454">
        <v>5384.3530799999999</v>
      </c>
      <c r="G6" s="454">
        <v>5585.8743593749996</v>
      </c>
      <c r="H6" s="454">
        <v>-201.52127937499972</v>
      </c>
      <c r="I6" s="455">
        <v>0.9639230554771111</v>
      </c>
      <c r="J6" s="456" t="s">
        <v>1</v>
      </c>
    </row>
    <row r="7" spans="1:10" ht="14.4" customHeight="1" x14ac:dyDescent="0.3">
      <c r="A7" s="452" t="s">
        <v>382</v>
      </c>
      <c r="B7" s="453" t="s">
        <v>513</v>
      </c>
      <c r="C7" s="454">
        <v>1260.6201900000003</v>
      </c>
      <c r="D7" s="454">
        <v>1357.2824600000001</v>
      </c>
      <c r="E7" s="454"/>
      <c r="F7" s="454">
        <v>1235.5741</v>
      </c>
      <c r="G7" s="454">
        <v>1399.9999882812499</v>
      </c>
      <c r="H7" s="454">
        <v>-164.42588828124985</v>
      </c>
      <c r="I7" s="455">
        <v>0.88255293595886952</v>
      </c>
      <c r="J7" s="456" t="s">
        <v>1</v>
      </c>
    </row>
    <row r="8" spans="1:10" ht="14.4" customHeight="1" x14ac:dyDescent="0.3">
      <c r="A8" s="452" t="s">
        <v>382</v>
      </c>
      <c r="B8" s="453" t="s">
        <v>514</v>
      </c>
      <c r="C8" s="454">
        <v>7.6548099999999994</v>
      </c>
      <c r="D8" s="454">
        <v>6.1089900000000004</v>
      </c>
      <c r="E8" s="454"/>
      <c r="F8" s="454">
        <v>6.3957200000000007</v>
      </c>
      <c r="G8" s="454">
        <v>10</v>
      </c>
      <c r="H8" s="454">
        <v>-3.6042799999999993</v>
      </c>
      <c r="I8" s="455">
        <v>0.63957200000000003</v>
      </c>
      <c r="J8" s="456" t="s">
        <v>1</v>
      </c>
    </row>
    <row r="9" spans="1:10" ht="14.4" customHeight="1" x14ac:dyDescent="0.3">
      <c r="A9" s="452" t="s">
        <v>382</v>
      </c>
      <c r="B9" s="453" t="s">
        <v>515</v>
      </c>
      <c r="C9" s="454">
        <v>656.65574000000015</v>
      </c>
      <c r="D9" s="454">
        <v>625.21634000000006</v>
      </c>
      <c r="E9" s="454"/>
      <c r="F9" s="454">
        <v>714.81065000000001</v>
      </c>
      <c r="G9" s="454">
        <v>580.00004693603523</v>
      </c>
      <c r="H9" s="454">
        <v>134.81060306396478</v>
      </c>
      <c r="I9" s="455">
        <v>1.2324320554388373</v>
      </c>
      <c r="J9" s="456" t="s">
        <v>1</v>
      </c>
    </row>
    <row r="10" spans="1:10" ht="14.4" customHeight="1" x14ac:dyDescent="0.3">
      <c r="A10" s="452" t="s">
        <v>382</v>
      </c>
      <c r="B10" s="453" t="s">
        <v>516</v>
      </c>
      <c r="C10" s="454">
        <v>4.9050000000000002</v>
      </c>
      <c r="D10" s="454">
        <v>3.5575100000000002</v>
      </c>
      <c r="E10" s="454"/>
      <c r="F10" s="454">
        <v>4.1429999999999998</v>
      </c>
      <c r="G10" s="454">
        <v>5</v>
      </c>
      <c r="H10" s="454">
        <v>-0.85700000000000021</v>
      </c>
      <c r="I10" s="455">
        <v>0.8286</v>
      </c>
      <c r="J10" s="456" t="s">
        <v>1</v>
      </c>
    </row>
    <row r="11" spans="1:10" ht="14.4" customHeight="1" x14ac:dyDescent="0.3">
      <c r="A11" s="452" t="s">
        <v>382</v>
      </c>
      <c r="B11" s="453" t="s">
        <v>517</v>
      </c>
      <c r="C11" s="454">
        <v>62.338000000000008</v>
      </c>
      <c r="D11" s="454">
        <v>42.856000000000002</v>
      </c>
      <c r="E11" s="454"/>
      <c r="F11" s="454">
        <v>50.870199999999997</v>
      </c>
      <c r="G11" s="454">
        <v>49.999999755859378</v>
      </c>
      <c r="H11" s="454">
        <v>0.87020024414061936</v>
      </c>
      <c r="I11" s="455">
        <v>1.0174040049677928</v>
      </c>
      <c r="J11" s="456" t="s">
        <v>1</v>
      </c>
    </row>
    <row r="12" spans="1:10" ht="14.4" customHeight="1" x14ac:dyDescent="0.3">
      <c r="A12" s="452" t="s">
        <v>382</v>
      </c>
      <c r="B12" s="453" t="s">
        <v>518</v>
      </c>
      <c r="C12" s="454">
        <v>4.41716</v>
      </c>
      <c r="D12" s="454">
        <v>0</v>
      </c>
      <c r="E12" s="454"/>
      <c r="F12" s="454">
        <v>0</v>
      </c>
      <c r="G12" s="454">
        <v>5</v>
      </c>
      <c r="H12" s="454">
        <v>-5</v>
      </c>
      <c r="I12" s="455">
        <v>0</v>
      </c>
      <c r="J12" s="456" t="s">
        <v>1</v>
      </c>
    </row>
    <row r="13" spans="1:10" ht="14.4" customHeight="1" x14ac:dyDescent="0.3">
      <c r="A13" s="452" t="s">
        <v>382</v>
      </c>
      <c r="B13" s="453" t="s">
        <v>389</v>
      </c>
      <c r="C13" s="454">
        <v>7795.5043000000014</v>
      </c>
      <c r="D13" s="454">
        <v>7812.3403399999997</v>
      </c>
      <c r="E13" s="454"/>
      <c r="F13" s="454">
        <v>7396.1467500000008</v>
      </c>
      <c r="G13" s="454">
        <v>7635.874394348145</v>
      </c>
      <c r="H13" s="454">
        <v>-239.72764434814417</v>
      </c>
      <c r="I13" s="455">
        <v>0.96860508280157365</v>
      </c>
      <c r="J13" s="456" t="s">
        <v>390</v>
      </c>
    </row>
    <row r="15" spans="1:10" ht="14.4" customHeight="1" x14ac:dyDescent="0.3">
      <c r="A15" s="452" t="s">
        <v>382</v>
      </c>
      <c r="B15" s="453" t="s">
        <v>383</v>
      </c>
      <c r="C15" s="454" t="s">
        <v>384</v>
      </c>
      <c r="D15" s="454" t="s">
        <v>384</v>
      </c>
      <c r="E15" s="454"/>
      <c r="F15" s="454" t="s">
        <v>384</v>
      </c>
      <c r="G15" s="454" t="s">
        <v>384</v>
      </c>
      <c r="H15" s="454" t="s">
        <v>384</v>
      </c>
      <c r="I15" s="455" t="s">
        <v>384</v>
      </c>
      <c r="J15" s="456" t="s">
        <v>55</v>
      </c>
    </row>
    <row r="16" spans="1:10" ht="14.4" customHeight="1" x14ac:dyDescent="0.3">
      <c r="A16" s="452" t="s">
        <v>391</v>
      </c>
      <c r="B16" s="453" t="s">
        <v>392</v>
      </c>
      <c r="C16" s="454" t="s">
        <v>384</v>
      </c>
      <c r="D16" s="454" t="s">
        <v>384</v>
      </c>
      <c r="E16" s="454"/>
      <c r="F16" s="454" t="s">
        <v>384</v>
      </c>
      <c r="G16" s="454" t="s">
        <v>384</v>
      </c>
      <c r="H16" s="454" t="s">
        <v>384</v>
      </c>
      <c r="I16" s="455" t="s">
        <v>384</v>
      </c>
      <c r="J16" s="456" t="s">
        <v>0</v>
      </c>
    </row>
    <row r="17" spans="1:10" ht="14.4" customHeight="1" x14ac:dyDescent="0.3">
      <c r="A17" s="452" t="s">
        <v>391</v>
      </c>
      <c r="B17" s="453" t="s">
        <v>512</v>
      </c>
      <c r="C17" s="454">
        <v>151.95241999999999</v>
      </c>
      <c r="D17" s="454">
        <v>121.2</v>
      </c>
      <c r="E17" s="454"/>
      <c r="F17" s="454">
        <v>129.10789</v>
      </c>
      <c r="G17" s="454">
        <v>157</v>
      </c>
      <c r="H17" s="454">
        <v>-27.892110000000002</v>
      </c>
      <c r="I17" s="455">
        <v>0.82234324840764328</v>
      </c>
      <c r="J17" s="456" t="s">
        <v>1</v>
      </c>
    </row>
    <row r="18" spans="1:10" ht="14.4" customHeight="1" x14ac:dyDescent="0.3">
      <c r="A18" s="452" t="s">
        <v>391</v>
      </c>
      <c r="B18" s="453" t="s">
        <v>513</v>
      </c>
      <c r="C18" s="454">
        <v>0</v>
      </c>
      <c r="D18" s="454">
        <v>0</v>
      </c>
      <c r="E18" s="454"/>
      <c r="F18" s="454">
        <v>0</v>
      </c>
      <c r="G18" s="454">
        <v>0</v>
      </c>
      <c r="H18" s="454">
        <v>0</v>
      </c>
      <c r="I18" s="455" t="s">
        <v>384</v>
      </c>
      <c r="J18" s="456" t="s">
        <v>1</v>
      </c>
    </row>
    <row r="19" spans="1:10" ht="14.4" customHeight="1" x14ac:dyDescent="0.3">
      <c r="A19" s="452" t="s">
        <v>391</v>
      </c>
      <c r="B19" s="453" t="s">
        <v>514</v>
      </c>
      <c r="C19" s="454">
        <v>0</v>
      </c>
      <c r="D19" s="454">
        <v>0</v>
      </c>
      <c r="E19" s="454"/>
      <c r="F19" s="454">
        <v>0</v>
      </c>
      <c r="G19" s="454">
        <v>0</v>
      </c>
      <c r="H19" s="454">
        <v>0</v>
      </c>
      <c r="I19" s="455" t="s">
        <v>384</v>
      </c>
      <c r="J19" s="456" t="s">
        <v>1</v>
      </c>
    </row>
    <row r="20" spans="1:10" ht="14.4" customHeight="1" x14ac:dyDescent="0.3">
      <c r="A20" s="452" t="s">
        <v>391</v>
      </c>
      <c r="B20" s="453" t="s">
        <v>515</v>
      </c>
      <c r="C20" s="454">
        <v>0</v>
      </c>
      <c r="D20" s="454">
        <v>0</v>
      </c>
      <c r="E20" s="454"/>
      <c r="F20" s="454">
        <v>0</v>
      </c>
      <c r="G20" s="454">
        <v>0</v>
      </c>
      <c r="H20" s="454">
        <v>0</v>
      </c>
      <c r="I20" s="455" t="s">
        <v>384</v>
      </c>
      <c r="J20" s="456" t="s">
        <v>1</v>
      </c>
    </row>
    <row r="21" spans="1:10" ht="14.4" customHeight="1" x14ac:dyDescent="0.3">
      <c r="A21" s="452" t="s">
        <v>391</v>
      </c>
      <c r="B21" s="453" t="s">
        <v>517</v>
      </c>
      <c r="C21" s="454">
        <v>1.5620000000000001</v>
      </c>
      <c r="D21" s="454">
        <v>0.84</v>
      </c>
      <c r="E21" s="454"/>
      <c r="F21" s="454">
        <v>0.82799999999999996</v>
      </c>
      <c r="G21" s="454">
        <v>1</v>
      </c>
      <c r="H21" s="454">
        <v>-0.17200000000000004</v>
      </c>
      <c r="I21" s="455">
        <v>0.82799999999999996</v>
      </c>
      <c r="J21" s="456" t="s">
        <v>1</v>
      </c>
    </row>
    <row r="22" spans="1:10" ht="14.4" customHeight="1" x14ac:dyDescent="0.3">
      <c r="A22" s="452" t="s">
        <v>391</v>
      </c>
      <c r="B22" s="453" t="s">
        <v>393</v>
      </c>
      <c r="C22" s="454">
        <v>153.51442</v>
      </c>
      <c r="D22" s="454">
        <v>122.04</v>
      </c>
      <c r="E22" s="454"/>
      <c r="F22" s="454">
        <v>129.93589</v>
      </c>
      <c r="G22" s="454">
        <v>158</v>
      </c>
      <c r="H22" s="454">
        <v>-28.064109999999999</v>
      </c>
      <c r="I22" s="455">
        <v>0.82237905063291139</v>
      </c>
      <c r="J22" s="456" t="s">
        <v>394</v>
      </c>
    </row>
    <row r="23" spans="1:10" ht="14.4" customHeight="1" x14ac:dyDescent="0.3">
      <c r="A23" s="452" t="s">
        <v>384</v>
      </c>
      <c r="B23" s="453" t="s">
        <v>384</v>
      </c>
      <c r="C23" s="454" t="s">
        <v>384</v>
      </c>
      <c r="D23" s="454" t="s">
        <v>384</v>
      </c>
      <c r="E23" s="454"/>
      <c r="F23" s="454" t="s">
        <v>384</v>
      </c>
      <c r="G23" s="454" t="s">
        <v>384</v>
      </c>
      <c r="H23" s="454" t="s">
        <v>384</v>
      </c>
      <c r="I23" s="455" t="s">
        <v>384</v>
      </c>
      <c r="J23" s="456" t="s">
        <v>395</v>
      </c>
    </row>
    <row r="24" spans="1:10" ht="14.4" customHeight="1" x14ac:dyDescent="0.3">
      <c r="A24" s="452" t="s">
        <v>396</v>
      </c>
      <c r="B24" s="453" t="s">
        <v>397</v>
      </c>
      <c r="C24" s="454" t="s">
        <v>384</v>
      </c>
      <c r="D24" s="454" t="s">
        <v>384</v>
      </c>
      <c r="E24" s="454"/>
      <c r="F24" s="454" t="s">
        <v>384</v>
      </c>
      <c r="G24" s="454" t="s">
        <v>384</v>
      </c>
      <c r="H24" s="454" t="s">
        <v>384</v>
      </c>
      <c r="I24" s="455" t="s">
        <v>384</v>
      </c>
      <c r="J24" s="456" t="s">
        <v>0</v>
      </c>
    </row>
    <row r="25" spans="1:10" ht="14.4" customHeight="1" x14ac:dyDescent="0.3">
      <c r="A25" s="452" t="s">
        <v>396</v>
      </c>
      <c r="B25" s="453" t="s">
        <v>512</v>
      </c>
      <c r="C25" s="454">
        <v>5065.1838800000014</v>
      </c>
      <c r="D25" s="454">
        <v>4950.8712500000011</v>
      </c>
      <c r="E25" s="454"/>
      <c r="F25" s="454">
        <v>4729.1543599999995</v>
      </c>
      <c r="G25" s="454">
        <v>4949</v>
      </c>
      <c r="H25" s="454">
        <v>-219.84564000000046</v>
      </c>
      <c r="I25" s="455">
        <v>0.95557776520509186</v>
      </c>
      <c r="J25" s="456" t="s">
        <v>1</v>
      </c>
    </row>
    <row r="26" spans="1:10" ht="14.4" customHeight="1" x14ac:dyDescent="0.3">
      <c r="A26" s="452" t="s">
        <v>396</v>
      </c>
      <c r="B26" s="453" t="s">
        <v>513</v>
      </c>
      <c r="C26" s="454">
        <v>1216.6266500000004</v>
      </c>
      <c r="D26" s="454">
        <v>1319.5658900000001</v>
      </c>
      <c r="E26" s="454"/>
      <c r="F26" s="454">
        <v>1227.1041</v>
      </c>
      <c r="G26" s="454">
        <v>1351</v>
      </c>
      <c r="H26" s="454">
        <v>-123.89589999999998</v>
      </c>
      <c r="I26" s="455">
        <v>0.90829319022945965</v>
      </c>
      <c r="J26" s="456" t="s">
        <v>1</v>
      </c>
    </row>
    <row r="27" spans="1:10" ht="14.4" customHeight="1" x14ac:dyDescent="0.3">
      <c r="A27" s="452" t="s">
        <v>396</v>
      </c>
      <c r="B27" s="453" t="s">
        <v>514</v>
      </c>
      <c r="C27" s="454">
        <v>7.6548099999999994</v>
      </c>
      <c r="D27" s="454">
        <v>6.1089900000000004</v>
      </c>
      <c r="E27" s="454"/>
      <c r="F27" s="454">
        <v>6.3391300000000008</v>
      </c>
      <c r="G27" s="454">
        <v>10</v>
      </c>
      <c r="H27" s="454">
        <v>-3.6608699999999992</v>
      </c>
      <c r="I27" s="455">
        <v>0.63391300000000006</v>
      </c>
      <c r="J27" s="456" t="s">
        <v>1</v>
      </c>
    </row>
    <row r="28" spans="1:10" ht="14.4" customHeight="1" x14ac:dyDescent="0.3">
      <c r="A28" s="452" t="s">
        <v>396</v>
      </c>
      <c r="B28" s="453" t="s">
        <v>515</v>
      </c>
      <c r="C28" s="454">
        <v>624.59910000000013</v>
      </c>
      <c r="D28" s="454">
        <v>621.32404000000008</v>
      </c>
      <c r="E28" s="454"/>
      <c r="F28" s="454">
        <v>714.81065000000001</v>
      </c>
      <c r="G28" s="454">
        <v>579</v>
      </c>
      <c r="H28" s="454">
        <v>135.81065000000001</v>
      </c>
      <c r="I28" s="455">
        <v>1.2345607081174439</v>
      </c>
      <c r="J28" s="456" t="s">
        <v>1</v>
      </c>
    </row>
    <row r="29" spans="1:10" ht="14.4" customHeight="1" x14ac:dyDescent="0.3">
      <c r="A29" s="452" t="s">
        <v>396</v>
      </c>
      <c r="B29" s="453" t="s">
        <v>516</v>
      </c>
      <c r="C29" s="454">
        <v>4.9050000000000002</v>
      </c>
      <c r="D29" s="454">
        <v>3.5575100000000002</v>
      </c>
      <c r="E29" s="454"/>
      <c r="F29" s="454">
        <v>4.1429999999999998</v>
      </c>
      <c r="G29" s="454">
        <v>5</v>
      </c>
      <c r="H29" s="454">
        <v>-0.85700000000000021</v>
      </c>
      <c r="I29" s="455">
        <v>0.8286</v>
      </c>
      <c r="J29" s="456" t="s">
        <v>1</v>
      </c>
    </row>
    <row r="30" spans="1:10" ht="14.4" customHeight="1" x14ac:dyDescent="0.3">
      <c r="A30" s="452" t="s">
        <v>396</v>
      </c>
      <c r="B30" s="453" t="s">
        <v>517</v>
      </c>
      <c r="C30" s="454">
        <v>60.77600000000001</v>
      </c>
      <c r="D30" s="454">
        <v>42.015999999999998</v>
      </c>
      <c r="E30" s="454"/>
      <c r="F30" s="454">
        <v>50.042199999999994</v>
      </c>
      <c r="G30" s="454">
        <v>49</v>
      </c>
      <c r="H30" s="454">
        <v>1.042199999999994</v>
      </c>
      <c r="I30" s="455">
        <v>1.021269387755102</v>
      </c>
      <c r="J30" s="456" t="s">
        <v>1</v>
      </c>
    </row>
    <row r="31" spans="1:10" ht="14.4" customHeight="1" x14ac:dyDescent="0.3">
      <c r="A31" s="452" t="s">
        <v>396</v>
      </c>
      <c r="B31" s="453" t="s">
        <v>398</v>
      </c>
      <c r="C31" s="454">
        <v>6979.7454400000015</v>
      </c>
      <c r="D31" s="454">
        <v>6943.4436800000003</v>
      </c>
      <c r="E31" s="454"/>
      <c r="F31" s="454">
        <v>6731.5934399999996</v>
      </c>
      <c r="G31" s="454">
        <v>6943</v>
      </c>
      <c r="H31" s="454">
        <v>-211.40656000000035</v>
      </c>
      <c r="I31" s="455">
        <v>0.96955112199337457</v>
      </c>
      <c r="J31" s="456" t="s">
        <v>394</v>
      </c>
    </row>
    <row r="32" spans="1:10" ht="14.4" customHeight="1" x14ac:dyDescent="0.3">
      <c r="A32" s="452" t="s">
        <v>384</v>
      </c>
      <c r="B32" s="453" t="s">
        <v>384</v>
      </c>
      <c r="C32" s="454" t="s">
        <v>384</v>
      </c>
      <c r="D32" s="454" t="s">
        <v>384</v>
      </c>
      <c r="E32" s="454"/>
      <c r="F32" s="454" t="s">
        <v>384</v>
      </c>
      <c r="G32" s="454" t="s">
        <v>384</v>
      </c>
      <c r="H32" s="454" t="s">
        <v>384</v>
      </c>
      <c r="I32" s="455" t="s">
        <v>384</v>
      </c>
      <c r="J32" s="456" t="s">
        <v>395</v>
      </c>
    </row>
    <row r="33" spans="1:10" ht="14.4" customHeight="1" x14ac:dyDescent="0.3">
      <c r="A33" s="452" t="s">
        <v>519</v>
      </c>
      <c r="B33" s="453" t="s">
        <v>520</v>
      </c>
      <c r="C33" s="454" t="s">
        <v>384</v>
      </c>
      <c r="D33" s="454" t="s">
        <v>384</v>
      </c>
      <c r="E33" s="454"/>
      <c r="F33" s="454" t="s">
        <v>384</v>
      </c>
      <c r="G33" s="454" t="s">
        <v>384</v>
      </c>
      <c r="H33" s="454" t="s">
        <v>384</v>
      </c>
      <c r="I33" s="455" t="s">
        <v>384</v>
      </c>
      <c r="J33" s="456" t="s">
        <v>0</v>
      </c>
    </row>
    <row r="34" spans="1:10" ht="14.4" customHeight="1" x14ac:dyDescent="0.3">
      <c r="A34" s="452" t="s">
        <v>519</v>
      </c>
      <c r="B34" s="453" t="s">
        <v>512</v>
      </c>
      <c r="C34" s="454">
        <v>581.77710000000002</v>
      </c>
      <c r="D34" s="454">
        <v>705.2477899999999</v>
      </c>
      <c r="E34" s="454"/>
      <c r="F34" s="454">
        <v>526.0908300000001</v>
      </c>
      <c r="G34" s="454">
        <v>480</v>
      </c>
      <c r="H34" s="454">
        <v>46.090830000000096</v>
      </c>
      <c r="I34" s="455">
        <v>1.0960225625000002</v>
      </c>
      <c r="J34" s="456" t="s">
        <v>1</v>
      </c>
    </row>
    <row r="35" spans="1:10" ht="14.4" customHeight="1" x14ac:dyDescent="0.3">
      <c r="A35" s="452" t="s">
        <v>519</v>
      </c>
      <c r="B35" s="453" t="s">
        <v>513</v>
      </c>
      <c r="C35" s="454">
        <v>43.993540000000003</v>
      </c>
      <c r="D35" s="454">
        <v>37.716569999999997</v>
      </c>
      <c r="E35" s="454"/>
      <c r="F35" s="454">
        <v>8.4700000000000006</v>
      </c>
      <c r="G35" s="454">
        <v>49</v>
      </c>
      <c r="H35" s="454">
        <v>-40.53</v>
      </c>
      <c r="I35" s="455">
        <v>0.17285714285714288</v>
      </c>
      <c r="J35" s="456" t="s">
        <v>1</v>
      </c>
    </row>
    <row r="36" spans="1:10" ht="14.4" customHeight="1" x14ac:dyDescent="0.3">
      <c r="A36" s="452" t="s">
        <v>519</v>
      </c>
      <c r="B36" s="453" t="s">
        <v>514</v>
      </c>
      <c r="C36" s="454">
        <v>0</v>
      </c>
      <c r="D36" s="454">
        <v>0</v>
      </c>
      <c r="E36" s="454"/>
      <c r="F36" s="454">
        <v>5.6590000000000001E-2</v>
      </c>
      <c r="G36" s="454">
        <v>0</v>
      </c>
      <c r="H36" s="454">
        <v>5.6590000000000001E-2</v>
      </c>
      <c r="I36" s="455" t="s">
        <v>384</v>
      </c>
      <c r="J36" s="456" t="s">
        <v>1</v>
      </c>
    </row>
    <row r="37" spans="1:10" ht="14.4" customHeight="1" x14ac:dyDescent="0.3">
      <c r="A37" s="452" t="s">
        <v>519</v>
      </c>
      <c r="B37" s="453" t="s">
        <v>515</v>
      </c>
      <c r="C37" s="454">
        <v>32.056640000000002</v>
      </c>
      <c r="D37" s="454">
        <v>3.8923000000000001</v>
      </c>
      <c r="E37" s="454"/>
      <c r="F37" s="454">
        <v>0</v>
      </c>
      <c r="G37" s="454">
        <v>1</v>
      </c>
      <c r="H37" s="454">
        <v>-1</v>
      </c>
      <c r="I37" s="455">
        <v>0</v>
      </c>
      <c r="J37" s="456" t="s">
        <v>1</v>
      </c>
    </row>
    <row r="38" spans="1:10" ht="14.4" customHeight="1" x14ac:dyDescent="0.3">
      <c r="A38" s="452" t="s">
        <v>519</v>
      </c>
      <c r="B38" s="453" t="s">
        <v>518</v>
      </c>
      <c r="C38" s="454">
        <v>4.41716</v>
      </c>
      <c r="D38" s="454">
        <v>0</v>
      </c>
      <c r="E38" s="454"/>
      <c r="F38" s="454">
        <v>0</v>
      </c>
      <c r="G38" s="454">
        <v>5</v>
      </c>
      <c r="H38" s="454">
        <v>-5</v>
      </c>
      <c r="I38" s="455">
        <v>0</v>
      </c>
      <c r="J38" s="456" t="s">
        <v>1</v>
      </c>
    </row>
    <row r="39" spans="1:10" ht="14.4" customHeight="1" x14ac:dyDescent="0.3">
      <c r="A39" s="452" t="s">
        <v>519</v>
      </c>
      <c r="B39" s="453" t="s">
        <v>521</v>
      </c>
      <c r="C39" s="454">
        <v>662.24444000000005</v>
      </c>
      <c r="D39" s="454">
        <v>746.85665999999992</v>
      </c>
      <c r="E39" s="454"/>
      <c r="F39" s="454">
        <v>534.61742000000015</v>
      </c>
      <c r="G39" s="454">
        <v>535</v>
      </c>
      <c r="H39" s="454">
        <v>-0.38257999999984804</v>
      </c>
      <c r="I39" s="455">
        <v>0.99928489719626201</v>
      </c>
      <c r="J39" s="456" t="s">
        <v>394</v>
      </c>
    </row>
    <row r="40" spans="1:10" ht="14.4" customHeight="1" x14ac:dyDescent="0.3">
      <c r="A40" s="452" t="s">
        <v>384</v>
      </c>
      <c r="B40" s="453" t="s">
        <v>384</v>
      </c>
      <c r="C40" s="454" t="s">
        <v>384</v>
      </c>
      <c r="D40" s="454" t="s">
        <v>384</v>
      </c>
      <c r="E40" s="454"/>
      <c r="F40" s="454" t="s">
        <v>384</v>
      </c>
      <c r="G40" s="454" t="s">
        <v>384</v>
      </c>
      <c r="H40" s="454" t="s">
        <v>384</v>
      </c>
      <c r="I40" s="455" t="s">
        <v>384</v>
      </c>
      <c r="J40" s="456" t="s">
        <v>395</v>
      </c>
    </row>
    <row r="41" spans="1:10" ht="14.4" customHeight="1" x14ac:dyDescent="0.3">
      <c r="A41" s="452" t="s">
        <v>382</v>
      </c>
      <c r="B41" s="453" t="s">
        <v>389</v>
      </c>
      <c r="C41" s="454">
        <v>7795.5043000000023</v>
      </c>
      <c r="D41" s="454">
        <v>7812.3403400000007</v>
      </c>
      <c r="E41" s="454"/>
      <c r="F41" s="454">
        <v>7396.1467500000008</v>
      </c>
      <c r="G41" s="454">
        <v>7636</v>
      </c>
      <c r="H41" s="454">
        <v>-239.85324999999921</v>
      </c>
      <c r="I41" s="455">
        <v>0.96858915007857527</v>
      </c>
      <c r="J41" s="456" t="s">
        <v>390</v>
      </c>
    </row>
  </sheetData>
  <mergeCells count="3">
    <mergeCell ref="A1:I1"/>
    <mergeCell ref="F3:I3"/>
    <mergeCell ref="C4:D4"/>
  </mergeCells>
  <conditionalFormatting sqref="F14 F42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1">
    <cfRule type="expression" dxfId="11" priority="6">
      <formula>$H15&gt;0</formula>
    </cfRule>
  </conditionalFormatting>
  <conditionalFormatting sqref="A15:A41">
    <cfRule type="expression" dxfId="10" priority="5">
      <formula>AND($J15&lt;&gt;"mezeraKL",$J15&lt;&gt;"")</formula>
    </cfRule>
  </conditionalFormatting>
  <conditionalFormatting sqref="I15:I41">
    <cfRule type="expression" dxfId="9" priority="7">
      <formula>$I15&gt;1</formula>
    </cfRule>
  </conditionalFormatting>
  <conditionalFormatting sqref="B15:B41">
    <cfRule type="expression" dxfId="8" priority="4">
      <formula>OR($J15="NS",$J15="SumaNS",$J15="Účet")</formula>
    </cfRule>
  </conditionalFormatting>
  <conditionalFormatting sqref="A15:D41 F15:I41">
    <cfRule type="expression" dxfId="7" priority="8">
      <formula>AND($J15&lt;&gt;"",$J15&lt;&gt;"mezeraKL")</formula>
    </cfRule>
  </conditionalFormatting>
  <conditionalFormatting sqref="B15:D41 F15:I41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1 F15:I41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826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248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15.468026642775362</v>
      </c>
      <c r="J3" s="84">
        <f>SUBTOTAL(9,J5:J1048576)</f>
        <v>421724</v>
      </c>
      <c r="K3" s="85">
        <f>SUBTOTAL(9,K5:K1048576)</f>
        <v>6523238.0678977966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3" t="s">
        <v>382</v>
      </c>
      <c r="B5" s="464" t="s">
        <v>383</v>
      </c>
      <c r="C5" s="465" t="s">
        <v>391</v>
      </c>
      <c r="D5" s="466" t="s">
        <v>392</v>
      </c>
      <c r="E5" s="465" t="s">
        <v>522</v>
      </c>
      <c r="F5" s="466" t="s">
        <v>523</v>
      </c>
      <c r="G5" s="465" t="s">
        <v>524</v>
      </c>
      <c r="H5" s="465" t="s">
        <v>525</v>
      </c>
      <c r="I5" s="468">
        <v>75.089996337890625</v>
      </c>
      <c r="J5" s="468">
        <v>1</v>
      </c>
      <c r="K5" s="469">
        <v>75.089996337890625</v>
      </c>
    </row>
    <row r="6" spans="1:11" ht="14.4" customHeight="1" x14ac:dyDescent="0.3">
      <c r="A6" s="470" t="s">
        <v>382</v>
      </c>
      <c r="B6" s="471" t="s">
        <v>383</v>
      </c>
      <c r="C6" s="472" t="s">
        <v>391</v>
      </c>
      <c r="D6" s="473" t="s">
        <v>392</v>
      </c>
      <c r="E6" s="472" t="s">
        <v>522</v>
      </c>
      <c r="F6" s="473" t="s">
        <v>523</v>
      </c>
      <c r="G6" s="472" t="s">
        <v>526</v>
      </c>
      <c r="H6" s="472" t="s">
        <v>527</v>
      </c>
      <c r="I6" s="475">
        <v>5603.509765625</v>
      </c>
      <c r="J6" s="475">
        <v>1</v>
      </c>
      <c r="K6" s="476">
        <v>5603.509765625</v>
      </c>
    </row>
    <row r="7" spans="1:11" ht="14.4" customHeight="1" x14ac:dyDescent="0.3">
      <c r="A7" s="470" t="s">
        <v>382</v>
      </c>
      <c r="B7" s="471" t="s">
        <v>383</v>
      </c>
      <c r="C7" s="472" t="s">
        <v>391</v>
      </c>
      <c r="D7" s="473" t="s">
        <v>392</v>
      </c>
      <c r="E7" s="472" t="s">
        <v>522</v>
      </c>
      <c r="F7" s="473" t="s">
        <v>523</v>
      </c>
      <c r="G7" s="472" t="s">
        <v>528</v>
      </c>
      <c r="H7" s="472" t="s">
        <v>529</v>
      </c>
      <c r="I7" s="475">
        <v>10202.7197265625</v>
      </c>
      <c r="J7" s="475">
        <v>1</v>
      </c>
      <c r="K7" s="476">
        <v>10202.7197265625</v>
      </c>
    </row>
    <row r="8" spans="1:11" ht="14.4" customHeight="1" x14ac:dyDescent="0.3">
      <c r="A8" s="470" t="s">
        <v>382</v>
      </c>
      <c r="B8" s="471" t="s">
        <v>383</v>
      </c>
      <c r="C8" s="472" t="s">
        <v>391</v>
      </c>
      <c r="D8" s="473" t="s">
        <v>392</v>
      </c>
      <c r="E8" s="472" t="s">
        <v>522</v>
      </c>
      <c r="F8" s="473" t="s">
        <v>523</v>
      </c>
      <c r="G8" s="472" t="s">
        <v>530</v>
      </c>
      <c r="H8" s="472" t="s">
        <v>531</v>
      </c>
      <c r="I8" s="475">
        <v>9803.419921875</v>
      </c>
      <c r="J8" s="475">
        <v>1</v>
      </c>
      <c r="K8" s="476">
        <v>9803.419921875</v>
      </c>
    </row>
    <row r="9" spans="1:11" ht="14.4" customHeight="1" x14ac:dyDescent="0.3">
      <c r="A9" s="470" t="s">
        <v>382</v>
      </c>
      <c r="B9" s="471" t="s">
        <v>383</v>
      </c>
      <c r="C9" s="472" t="s">
        <v>391</v>
      </c>
      <c r="D9" s="473" t="s">
        <v>392</v>
      </c>
      <c r="E9" s="472" t="s">
        <v>522</v>
      </c>
      <c r="F9" s="473" t="s">
        <v>523</v>
      </c>
      <c r="G9" s="472" t="s">
        <v>532</v>
      </c>
      <c r="H9" s="472" t="s">
        <v>533</v>
      </c>
      <c r="I9" s="475">
        <v>1712.1500244140625</v>
      </c>
      <c r="J9" s="475">
        <v>2</v>
      </c>
      <c r="K9" s="476">
        <v>3424.300048828125</v>
      </c>
    </row>
    <row r="10" spans="1:11" ht="14.4" customHeight="1" x14ac:dyDescent="0.3">
      <c r="A10" s="470" t="s">
        <v>382</v>
      </c>
      <c r="B10" s="471" t="s">
        <v>383</v>
      </c>
      <c r="C10" s="472" t="s">
        <v>391</v>
      </c>
      <c r="D10" s="473" t="s">
        <v>392</v>
      </c>
      <c r="E10" s="472" t="s">
        <v>522</v>
      </c>
      <c r="F10" s="473" t="s">
        <v>523</v>
      </c>
      <c r="G10" s="472" t="s">
        <v>534</v>
      </c>
      <c r="H10" s="472" t="s">
        <v>535</v>
      </c>
      <c r="I10" s="475">
        <v>2700.5</v>
      </c>
      <c r="J10" s="475">
        <v>2</v>
      </c>
      <c r="K10" s="476">
        <v>5401</v>
      </c>
    </row>
    <row r="11" spans="1:11" ht="14.4" customHeight="1" x14ac:dyDescent="0.3">
      <c r="A11" s="470" t="s">
        <v>382</v>
      </c>
      <c r="B11" s="471" t="s">
        <v>383</v>
      </c>
      <c r="C11" s="472" t="s">
        <v>391</v>
      </c>
      <c r="D11" s="473" t="s">
        <v>392</v>
      </c>
      <c r="E11" s="472" t="s">
        <v>522</v>
      </c>
      <c r="F11" s="473" t="s">
        <v>523</v>
      </c>
      <c r="G11" s="472" t="s">
        <v>536</v>
      </c>
      <c r="H11" s="472" t="s">
        <v>537</v>
      </c>
      <c r="I11" s="475">
        <v>267.52999877929687</v>
      </c>
      <c r="J11" s="475">
        <v>1</v>
      </c>
      <c r="K11" s="476">
        <v>267.52999877929687</v>
      </c>
    </row>
    <row r="12" spans="1:11" ht="14.4" customHeight="1" x14ac:dyDescent="0.3">
      <c r="A12" s="470" t="s">
        <v>382</v>
      </c>
      <c r="B12" s="471" t="s">
        <v>383</v>
      </c>
      <c r="C12" s="472" t="s">
        <v>391</v>
      </c>
      <c r="D12" s="473" t="s">
        <v>392</v>
      </c>
      <c r="E12" s="472" t="s">
        <v>522</v>
      </c>
      <c r="F12" s="473" t="s">
        <v>523</v>
      </c>
      <c r="G12" s="472" t="s">
        <v>538</v>
      </c>
      <c r="H12" s="472" t="s">
        <v>539</v>
      </c>
      <c r="I12" s="475">
        <v>478</v>
      </c>
      <c r="J12" s="475">
        <v>5</v>
      </c>
      <c r="K12" s="476">
        <v>2390</v>
      </c>
    </row>
    <row r="13" spans="1:11" ht="14.4" customHeight="1" x14ac:dyDescent="0.3">
      <c r="A13" s="470" t="s">
        <v>382</v>
      </c>
      <c r="B13" s="471" t="s">
        <v>383</v>
      </c>
      <c r="C13" s="472" t="s">
        <v>391</v>
      </c>
      <c r="D13" s="473" t="s">
        <v>392</v>
      </c>
      <c r="E13" s="472" t="s">
        <v>522</v>
      </c>
      <c r="F13" s="473" t="s">
        <v>523</v>
      </c>
      <c r="G13" s="472" t="s">
        <v>540</v>
      </c>
      <c r="H13" s="472" t="s">
        <v>541</v>
      </c>
      <c r="I13" s="475">
        <v>119.91000366210937</v>
      </c>
      <c r="J13" s="475">
        <v>1</v>
      </c>
      <c r="K13" s="476">
        <v>119.91000366210937</v>
      </c>
    </row>
    <row r="14" spans="1:11" ht="14.4" customHeight="1" x14ac:dyDescent="0.3">
      <c r="A14" s="470" t="s">
        <v>382</v>
      </c>
      <c r="B14" s="471" t="s">
        <v>383</v>
      </c>
      <c r="C14" s="472" t="s">
        <v>391</v>
      </c>
      <c r="D14" s="473" t="s">
        <v>392</v>
      </c>
      <c r="E14" s="472" t="s">
        <v>522</v>
      </c>
      <c r="F14" s="473" t="s">
        <v>523</v>
      </c>
      <c r="G14" s="472" t="s">
        <v>542</v>
      </c>
      <c r="H14" s="472" t="s">
        <v>543</v>
      </c>
      <c r="I14" s="475">
        <v>12668</v>
      </c>
      <c r="J14" s="475">
        <v>1</v>
      </c>
      <c r="K14" s="476">
        <v>12668</v>
      </c>
    </row>
    <row r="15" spans="1:11" ht="14.4" customHeight="1" x14ac:dyDescent="0.3">
      <c r="A15" s="470" t="s">
        <v>382</v>
      </c>
      <c r="B15" s="471" t="s">
        <v>383</v>
      </c>
      <c r="C15" s="472" t="s">
        <v>391</v>
      </c>
      <c r="D15" s="473" t="s">
        <v>392</v>
      </c>
      <c r="E15" s="472" t="s">
        <v>522</v>
      </c>
      <c r="F15" s="473" t="s">
        <v>523</v>
      </c>
      <c r="G15" s="472" t="s">
        <v>544</v>
      </c>
      <c r="H15" s="472" t="s">
        <v>545</v>
      </c>
      <c r="I15" s="475">
        <v>10118</v>
      </c>
      <c r="J15" s="475">
        <v>1</v>
      </c>
      <c r="K15" s="476">
        <v>10118</v>
      </c>
    </row>
    <row r="16" spans="1:11" ht="14.4" customHeight="1" x14ac:dyDescent="0.3">
      <c r="A16" s="470" t="s">
        <v>382</v>
      </c>
      <c r="B16" s="471" t="s">
        <v>383</v>
      </c>
      <c r="C16" s="472" t="s">
        <v>391</v>
      </c>
      <c r="D16" s="473" t="s">
        <v>392</v>
      </c>
      <c r="E16" s="472" t="s">
        <v>522</v>
      </c>
      <c r="F16" s="473" t="s">
        <v>523</v>
      </c>
      <c r="G16" s="472" t="s">
        <v>546</v>
      </c>
      <c r="H16" s="472" t="s">
        <v>547</v>
      </c>
      <c r="I16" s="475">
        <v>7544.35009765625</v>
      </c>
      <c r="J16" s="475">
        <v>2</v>
      </c>
      <c r="K16" s="476">
        <v>15088.7001953125</v>
      </c>
    </row>
    <row r="17" spans="1:11" ht="14.4" customHeight="1" x14ac:dyDescent="0.3">
      <c r="A17" s="470" t="s">
        <v>382</v>
      </c>
      <c r="B17" s="471" t="s">
        <v>383</v>
      </c>
      <c r="C17" s="472" t="s">
        <v>391</v>
      </c>
      <c r="D17" s="473" t="s">
        <v>392</v>
      </c>
      <c r="E17" s="472" t="s">
        <v>522</v>
      </c>
      <c r="F17" s="473" t="s">
        <v>523</v>
      </c>
      <c r="G17" s="472" t="s">
        <v>548</v>
      </c>
      <c r="H17" s="472" t="s">
        <v>549</v>
      </c>
      <c r="I17" s="475">
        <v>4998.5</v>
      </c>
      <c r="J17" s="475">
        <v>2</v>
      </c>
      <c r="K17" s="476">
        <v>9997</v>
      </c>
    </row>
    <row r="18" spans="1:11" ht="14.4" customHeight="1" x14ac:dyDescent="0.3">
      <c r="A18" s="470" t="s">
        <v>382</v>
      </c>
      <c r="B18" s="471" t="s">
        <v>383</v>
      </c>
      <c r="C18" s="472" t="s">
        <v>391</v>
      </c>
      <c r="D18" s="473" t="s">
        <v>392</v>
      </c>
      <c r="E18" s="472" t="s">
        <v>522</v>
      </c>
      <c r="F18" s="473" t="s">
        <v>523</v>
      </c>
      <c r="G18" s="472" t="s">
        <v>550</v>
      </c>
      <c r="H18" s="472" t="s">
        <v>551</v>
      </c>
      <c r="I18" s="475">
        <v>14375</v>
      </c>
      <c r="J18" s="475">
        <v>1</v>
      </c>
      <c r="K18" s="476">
        <v>14375</v>
      </c>
    </row>
    <row r="19" spans="1:11" ht="14.4" customHeight="1" x14ac:dyDescent="0.3">
      <c r="A19" s="470" t="s">
        <v>382</v>
      </c>
      <c r="B19" s="471" t="s">
        <v>383</v>
      </c>
      <c r="C19" s="472" t="s">
        <v>391</v>
      </c>
      <c r="D19" s="473" t="s">
        <v>392</v>
      </c>
      <c r="E19" s="472" t="s">
        <v>522</v>
      </c>
      <c r="F19" s="473" t="s">
        <v>523</v>
      </c>
      <c r="G19" s="472" t="s">
        <v>552</v>
      </c>
      <c r="H19" s="472" t="s">
        <v>553</v>
      </c>
      <c r="I19" s="475">
        <v>10493</v>
      </c>
      <c r="J19" s="475">
        <v>2</v>
      </c>
      <c r="K19" s="476">
        <v>20986</v>
      </c>
    </row>
    <row r="20" spans="1:11" ht="14.4" customHeight="1" x14ac:dyDescent="0.3">
      <c r="A20" s="470" t="s">
        <v>382</v>
      </c>
      <c r="B20" s="471" t="s">
        <v>383</v>
      </c>
      <c r="C20" s="472" t="s">
        <v>391</v>
      </c>
      <c r="D20" s="473" t="s">
        <v>392</v>
      </c>
      <c r="E20" s="472" t="s">
        <v>522</v>
      </c>
      <c r="F20" s="473" t="s">
        <v>523</v>
      </c>
      <c r="G20" s="472" t="s">
        <v>554</v>
      </c>
      <c r="H20" s="472" t="s">
        <v>555</v>
      </c>
      <c r="I20" s="475">
        <v>2436.93994140625</v>
      </c>
      <c r="J20" s="475">
        <v>3</v>
      </c>
      <c r="K20" s="476">
        <v>7310.81982421875</v>
      </c>
    </row>
    <row r="21" spans="1:11" ht="14.4" customHeight="1" x14ac:dyDescent="0.3">
      <c r="A21" s="470" t="s">
        <v>382</v>
      </c>
      <c r="B21" s="471" t="s">
        <v>383</v>
      </c>
      <c r="C21" s="472" t="s">
        <v>391</v>
      </c>
      <c r="D21" s="473" t="s">
        <v>392</v>
      </c>
      <c r="E21" s="472" t="s">
        <v>556</v>
      </c>
      <c r="F21" s="473" t="s">
        <v>557</v>
      </c>
      <c r="G21" s="472" t="s">
        <v>558</v>
      </c>
      <c r="H21" s="472" t="s">
        <v>559</v>
      </c>
      <c r="I21" s="475">
        <v>0.68999999761581421</v>
      </c>
      <c r="J21" s="475">
        <v>1200</v>
      </c>
      <c r="K21" s="476">
        <v>828</v>
      </c>
    </row>
    <row r="22" spans="1:11" ht="14.4" customHeight="1" x14ac:dyDescent="0.3">
      <c r="A22" s="470" t="s">
        <v>382</v>
      </c>
      <c r="B22" s="471" t="s">
        <v>383</v>
      </c>
      <c r="C22" s="472" t="s">
        <v>396</v>
      </c>
      <c r="D22" s="473" t="s">
        <v>397</v>
      </c>
      <c r="E22" s="472" t="s">
        <v>522</v>
      </c>
      <c r="F22" s="473" t="s">
        <v>523</v>
      </c>
      <c r="G22" s="472" t="s">
        <v>560</v>
      </c>
      <c r="H22" s="472" t="s">
        <v>561</v>
      </c>
      <c r="I22" s="475">
        <v>26220.748828125001</v>
      </c>
      <c r="J22" s="475">
        <v>6</v>
      </c>
      <c r="K22" s="476">
        <v>157324.419921875</v>
      </c>
    </row>
    <row r="23" spans="1:11" ht="14.4" customHeight="1" x14ac:dyDescent="0.3">
      <c r="A23" s="470" t="s">
        <v>382</v>
      </c>
      <c r="B23" s="471" t="s">
        <v>383</v>
      </c>
      <c r="C23" s="472" t="s">
        <v>396</v>
      </c>
      <c r="D23" s="473" t="s">
        <v>397</v>
      </c>
      <c r="E23" s="472" t="s">
        <v>522</v>
      </c>
      <c r="F23" s="473" t="s">
        <v>523</v>
      </c>
      <c r="G23" s="472" t="s">
        <v>562</v>
      </c>
      <c r="H23" s="472" t="s">
        <v>563</v>
      </c>
      <c r="I23" s="475">
        <v>26220.691127232141</v>
      </c>
      <c r="J23" s="475">
        <v>19</v>
      </c>
      <c r="K23" s="476">
        <v>498193.328125</v>
      </c>
    </row>
    <row r="24" spans="1:11" ht="14.4" customHeight="1" x14ac:dyDescent="0.3">
      <c r="A24" s="470" t="s">
        <v>382</v>
      </c>
      <c r="B24" s="471" t="s">
        <v>383</v>
      </c>
      <c r="C24" s="472" t="s">
        <v>396</v>
      </c>
      <c r="D24" s="473" t="s">
        <v>397</v>
      </c>
      <c r="E24" s="472" t="s">
        <v>522</v>
      </c>
      <c r="F24" s="473" t="s">
        <v>523</v>
      </c>
      <c r="G24" s="472" t="s">
        <v>526</v>
      </c>
      <c r="H24" s="472" t="s">
        <v>527</v>
      </c>
      <c r="I24" s="475">
        <v>5603.509765625</v>
      </c>
      <c r="J24" s="475">
        <v>1</v>
      </c>
      <c r="K24" s="476">
        <v>5603.509765625</v>
      </c>
    </row>
    <row r="25" spans="1:11" ht="14.4" customHeight="1" x14ac:dyDescent="0.3">
      <c r="A25" s="470" t="s">
        <v>382</v>
      </c>
      <c r="B25" s="471" t="s">
        <v>383</v>
      </c>
      <c r="C25" s="472" t="s">
        <v>396</v>
      </c>
      <c r="D25" s="473" t="s">
        <v>397</v>
      </c>
      <c r="E25" s="472" t="s">
        <v>522</v>
      </c>
      <c r="F25" s="473" t="s">
        <v>523</v>
      </c>
      <c r="G25" s="472" t="s">
        <v>528</v>
      </c>
      <c r="H25" s="472" t="s">
        <v>529</v>
      </c>
      <c r="I25" s="475">
        <v>10202.7197265625</v>
      </c>
      <c r="J25" s="475">
        <v>1</v>
      </c>
      <c r="K25" s="476">
        <v>10202.7197265625</v>
      </c>
    </row>
    <row r="26" spans="1:11" ht="14.4" customHeight="1" x14ac:dyDescent="0.3">
      <c r="A26" s="470" t="s">
        <v>382</v>
      </c>
      <c r="B26" s="471" t="s">
        <v>383</v>
      </c>
      <c r="C26" s="472" t="s">
        <v>396</v>
      </c>
      <c r="D26" s="473" t="s">
        <v>397</v>
      </c>
      <c r="E26" s="472" t="s">
        <v>522</v>
      </c>
      <c r="F26" s="473" t="s">
        <v>523</v>
      </c>
      <c r="G26" s="472" t="s">
        <v>530</v>
      </c>
      <c r="H26" s="472" t="s">
        <v>531</v>
      </c>
      <c r="I26" s="475">
        <v>9803.419921875</v>
      </c>
      <c r="J26" s="475">
        <v>1</v>
      </c>
      <c r="K26" s="476">
        <v>9803.419921875</v>
      </c>
    </row>
    <row r="27" spans="1:11" ht="14.4" customHeight="1" x14ac:dyDescent="0.3">
      <c r="A27" s="470" t="s">
        <v>382</v>
      </c>
      <c r="B27" s="471" t="s">
        <v>383</v>
      </c>
      <c r="C27" s="472" t="s">
        <v>396</v>
      </c>
      <c r="D27" s="473" t="s">
        <v>397</v>
      </c>
      <c r="E27" s="472" t="s">
        <v>522</v>
      </c>
      <c r="F27" s="473" t="s">
        <v>523</v>
      </c>
      <c r="G27" s="472" t="s">
        <v>532</v>
      </c>
      <c r="H27" s="472" t="s">
        <v>533</v>
      </c>
      <c r="I27" s="475">
        <v>1712.1500244140625</v>
      </c>
      <c r="J27" s="475">
        <v>2</v>
      </c>
      <c r="K27" s="476">
        <v>3424.300048828125</v>
      </c>
    </row>
    <row r="28" spans="1:11" ht="14.4" customHeight="1" x14ac:dyDescent="0.3">
      <c r="A28" s="470" t="s">
        <v>382</v>
      </c>
      <c r="B28" s="471" t="s">
        <v>383</v>
      </c>
      <c r="C28" s="472" t="s">
        <v>396</v>
      </c>
      <c r="D28" s="473" t="s">
        <v>397</v>
      </c>
      <c r="E28" s="472" t="s">
        <v>522</v>
      </c>
      <c r="F28" s="473" t="s">
        <v>523</v>
      </c>
      <c r="G28" s="472" t="s">
        <v>564</v>
      </c>
      <c r="H28" s="472" t="s">
        <v>565</v>
      </c>
      <c r="I28" s="475">
        <v>16462.439453125</v>
      </c>
      <c r="J28" s="475">
        <v>3</v>
      </c>
      <c r="K28" s="476">
        <v>49387.30859375</v>
      </c>
    </row>
    <row r="29" spans="1:11" ht="14.4" customHeight="1" x14ac:dyDescent="0.3">
      <c r="A29" s="470" t="s">
        <v>382</v>
      </c>
      <c r="B29" s="471" t="s">
        <v>383</v>
      </c>
      <c r="C29" s="472" t="s">
        <v>396</v>
      </c>
      <c r="D29" s="473" t="s">
        <v>397</v>
      </c>
      <c r="E29" s="472" t="s">
        <v>522</v>
      </c>
      <c r="F29" s="473" t="s">
        <v>523</v>
      </c>
      <c r="G29" s="472" t="s">
        <v>566</v>
      </c>
      <c r="H29" s="472" t="s">
        <v>567</v>
      </c>
      <c r="I29" s="475">
        <v>3194.39990234375</v>
      </c>
      <c r="J29" s="475">
        <v>33</v>
      </c>
      <c r="K29" s="476">
        <v>105415.2001953125</v>
      </c>
    </row>
    <row r="30" spans="1:11" ht="14.4" customHeight="1" x14ac:dyDescent="0.3">
      <c r="A30" s="470" t="s">
        <v>382</v>
      </c>
      <c r="B30" s="471" t="s">
        <v>383</v>
      </c>
      <c r="C30" s="472" t="s">
        <v>396</v>
      </c>
      <c r="D30" s="473" t="s">
        <v>397</v>
      </c>
      <c r="E30" s="472" t="s">
        <v>522</v>
      </c>
      <c r="F30" s="473" t="s">
        <v>523</v>
      </c>
      <c r="G30" s="472" t="s">
        <v>568</v>
      </c>
      <c r="H30" s="472" t="s">
        <v>569</v>
      </c>
      <c r="I30" s="475">
        <v>92189.6484375</v>
      </c>
      <c r="J30" s="475">
        <v>2</v>
      </c>
      <c r="K30" s="476">
        <v>184379.296875</v>
      </c>
    </row>
    <row r="31" spans="1:11" ht="14.4" customHeight="1" x14ac:dyDescent="0.3">
      <c r="A31" s="470" t="s">
        <v>382</v>
      </c>
      <c r="B31" s="471" t="s">
        <v>383</v>
      </c>
      <c r="C31" s="472" t="s">
        <v>396</v>
      </c>
      <c r="D31" s="473" t="s">
        <v>397</v>
      </c>
      <c r="E31" s="472" t="s">
        <v>522</v>
      </c>
      <c r="F31" s="473" t="s">
        <v>523</v>
      </c>
      <c r="G31" s="472" t="s">
        <v>570</v>
      </c>
      <c r="H31" s="472" t="s">
        <v>571</v>
      </c>
      <c r="I31" s="475">
        <v>213529.30312500001</v>
      </c>
      <c r="J31" s="475">
        <v>5</v>
      </c>
      <c r="K31" s="476">
        <v>1067646.515625</v>
      </c>
    </row>
    <row r="32" spans="1:11" ht="14.4" customHeight="1" x14ac:dyDescent="0.3">
      <c r="A32" s="470" t="s">
        <v>382</v>
      </c>
      <c r="B32" s="471" t="s">
        <v>383</v>
      </c>
      <c r="C32" s="472" t="s">
        <v>396</v>
      </c>
      <c r="D32" s="473" t="s">
        <v>397</v>
      </c>
      <c r="E32" s="472" t="s">
        <v>522</v>
      </c>
      <c r="F32" s="473" t="s">
        <v>523</v>
      </c>
      <c r="G32" s="472" t="s">
        <v>572</v>
      </c>
      <c r="H32" s="472" t="s">
        <v>573</v>
      </c>
      <c r="I32" s="475">
        <v>123295.4921875</v>
      </c>
      <c r="J32" s="475">
        <v>1</v>
      </c>
      <c r="K32" s="476">
        <v>123295.4921875</v>
      </c>
    </row>
    <row r="33" spans="1:11" ht="14.4" customHeight="1" x14ac:dyDescent="0.3">
      <c r="A33" s="470" t="s">
        <v>382</v>
      </c>
      <c r="B33" s="471" t="s">
        <v>383</v>
      </c>
      <c r="C33" s="472" t="s">
        <v>396</v>
      </c>
      <c r="D33" s="473" t="s">
        <v>397</v>
      </c>
      <c r="E33" s="472" t="s">
        <v>522</v>
      </c>
      <c r="F33" s="473" t="s">
        <v>523</v>
      </c>
      <c r="G33" s="472" t="s">
        <v>574</v>
      </c>
      <c r="H33" s="472" t="s">
        <v>575</v>
      </c>
      <c r="I33" s="475">
        <v>4438.52001953125</v>
      </c>
      <c r="J33" s="475">
        <v>4</v>
      </c>
      <c r="K33" s="476">
        <v>17754.08984375</v>
      </c>
    </row>
    <row r="34" spans="1:11" ht="14.4" customHeight="1" x14ac:dyDescent="0.3">
      <c r="A34" s="470" t="s">
        <v>382</v>
      </c>
      <c r="B34" s="471" t="s">
        <v>383</v>
      </c>
      <c r="C34" s="472" t="s">
        <v>396</v>
      </c>
      <c r="D34" s="473" t="s">
        <v>397</v>
      </c>
      <c r="E34" s="472" t="s">
        <v>522</v>
      </c>
      <c r="F34" s="473" t="s">
        <v>523</v>
      </c>
      <c r="G34" s="472" t="s">
        <v>576</v>
      </c>
      <c r="H34" s="472" t="s">
        <v>577</v>
      </c>
      <c r="I34" s="475">
        <v>3225</v>
      </c>
      <c r="J34" s="475">
        <v>4</v>
      </c>
      <c r="K34" s="476">
        <v>12900</v>
      </c>
    </row>
    <row r="35" spans="1:11" ht="14.4" customHeight="1" x14ac:dyDescent="0.3">
      <c r="A35" s="470" t="s">
        <v>382</v>
      </c>
      <c r="B35" s="471" t="s">
        <v>383</v>
      </c>
      <c r="C35" s="472" t="s">
        <v>396</v>
      </c>
      <c r="D35" s="473" t="s">
        <v>397</v>
      </c>
      <c r="E35" s="472" t="s">
        <v>522</v>
      </c>
      <c r="F35" s="473" t="s">
        <v>523</v>
      </c>
      <c r="G35" s="472" t="s">
        <v>578</v>
      </c>
      <c r="H35" s="472" t="s">
        <v>579</v>
      </c>
      <c r="I35" s="475">
        <v>7947.75</v>
      </c>
      <c r="J35" s="475">
        <v>1</v>
      </c>
      <c r="K35" s="476">
        <v>7947.75</v>
      </c>
    </row>
    <row r="36" spans="1:11" ht="14.4" customHeight="1" x14ac:dyDescent="0.3">
      <c r="A36" s="470" t="s">
        <v>382</v>
      </c>
      <c r="B36" s="471" t="s">
        <v>383</v>
      </c>
      <c r="C36" s="472" t="s">
        <v>396</v>
      </c>
      <c r="D36" s="473" t="s">
        <v>397</v>
      </c>
      <c r="E36" s="472" t="s">
        <v>522</v>
      </c>
      <c r="F36" s="473" t="s">
        <v>523</v>
      </c>
      <c r="G36" s="472" t="s">
        <v>580</v>
      </c>
      <c r="H36" s="472" t="s">
        <v>581</v>
      </c>
      <c r="I36" s="475">
        <v>4124.708251953125</v>
      </c>
      <c r="J36" s="475">
        <v>5</v>
      </c>
      <c r="K36" s="476">
        <v>20289.099609375</v>
      </c>
    </row>
    <row r="37" spans="1:11" ht="14.4" customHeight="1" x14ac:dyDescent="0.3">
      <c r="A37" s="470" t="s">
        <v>382</v>
      </c>
      <c r="B37" s="471" t="s">
        <v>383</v>
      </c>
      <c r="C37" s="472" t="s">
        <v>396</v>
      </c>
      <c r="D37" s="473" t="s">
        <v>397</v>
      </c>
      <c r="E37" s="472" t="s">
        <v>522</v>
      </c>
      <c r="F37" s="473" t="s">
        <v>523</v>
      </c>
      <c r="G37" s="472" t="s">
        <v>582</v>
      </c>
      <c r="H37" s="472" t="s">
        <v>583</v>
      </c>
      <c r="I37" s="475">
        <v>6212.14990234375</v>
      </c>
      <c r="J37" s="475">
        <v>1</v>
      </c>
      <c r="K37" s="476">
        <v>6212.14990234375</v>
      </c>
    </row>
    <row r="38" spans="1:11" ht="14.4" customHeight="1" x14ac:dyDescent="0.3">
      <c r="A38" s="470" t="s">
        <v>382</v>
      </c>
      <c r="B38" s="471" t="s">
        <v>383</v>
      </c>
      <c r="C38" s="472" t="s">
        <v>396</v>
      </c>
      <c r="D38" s="473" t="s">
        <v>397</v>
      </c>
      <c r="E38" s="472" t="s">
        <v>522</v>
      </c>
      <c r="F38" s="473" t="s">
        <v>523</v>
      </c>
      <c r="G38" s="472" t="s">
        <v>584</v>
      </c>
      <c r="H38" s="472" t="s">
        <v>585</v>
      </c>
      <c r="I38" s="475">
        <v>4224.25</v>
      </c>
      <c r="J38" s="475">
        <v>1</v>
      </c>
      <c r="K38" s="476">
        <v>4224.25</v>
      </c>
    </row>
    <row r="39" spans="1:11" ht="14.4" customHeight="1" x14ac:dyDescent="0.3">
      <c r="A39" s="470" t="s">
        <v>382</v>
      </c>
      <c r="B39" s="471" t="s">
        <v>383</v>
      </c>
      <c r="C39" s="472" t="s">
        <v>396</v>
      </c>
      <c r="D39" s="473" t="s">
        <v>397</v>
      </c>
      <c r="E39" s="472" t="s">
        <v>522</v>
      </c>
      <c r="F39" s="473" t="s">
        <v>523</v>
      </c>
      <c r="G39" s="472" t="s">
        <v>586</v>
      </c>
      <c r="H39" s="472" t="s">
        <v>587</v>
      </c>
      <c r="I39" s="475">
        <v>15356.55517578125</v>
      </c>
      <c r="J39" s="475">
        <v>2</v>
      </c>
      <c r="K39" s="476">
        <v>30713.1103515625</v>
      </c>
    </row>
    <row r="40" spans="1:11" ht="14.4" customHeight="1" x14ac:dyDescent="0.3">
      <c r="A40" s="470" t="s">
        <v>382</v>
      </c>
      <c r="B40" s="471" t="s">
        <v>383</v>
      </c>
      <c r="C40" s="472" t="s">
        <v>396</v>
      </c>
      <c r="D40" s="473" t="s">
        <v>397</v>
      </c>
      <c r="E40" s="472" t="s">
        <v>522</v>
      </c>
      <c r="F40" s="473" t="s">
        <v>523</v>
      </c>
      <c r="G40" s="472" t="s">
        <v>538</v>
      </c>
      <c r="H40" s="472" t="s">
        <v>539</v>
      </c>
      <c r="I40" s="475">
        <v>477.94667561848956</v>
      </c>
      <c r="J40" s="475">
        <v>19</v>
      </c>
      <c r="K40" s="476">
        <v>9080.8399658203125</v>
      </c>
    </row>
    <row r="41" spans="1:11" ht="14.4" customHeight="1" x14ac:dyDescent="0.3">
      <c r="A41" s="470" t="s">
        <v>382</v>
      </c>
      <c r="B41" s="471" t="s">
        <v>383</v>
      </c>
      <c r="C41" s="472" t="s">
        <v>396</v>
      </c>
      <c r="D41" s="473" t="s">
        <v>397</v>
      </c>
      <c r="E41" s="472" t="s">
        <v>522</v>
      </c>
      <c r="F41" s="473" t="s">
        <v>523</v>
      </c>
      <c r="G41" s="472" t="s">
        <v>588</v>
      </c>
      <c r="H41" s="472" t="s">
        <v>589</v>
      </c>
      <c r="I41" s="475">
        <v>1194.25</v>
      </c>
      <c r="J41" s="475">
        <v>14</v>
      </c>
      <c r="K41" s="476">
        <v>16719.5</v>
      </c>
    </row>
    <row r="42" spans="1:11" ht="14.4" customHeight="1" x14ac:dyDescent="0.3">
      <c r="A42" s="470" t="s">
        <v>382</v>
      </c>
      <c r="B42" s="471" t="s">
        <v>383</v>
      </c>
      <c r="C42" s="472" t="s">
        <v>396</v>
      </c>
      <c r="D42" s="473" t="s">
        <v>397</v>
      </c>
      <c r="E42" s="472" t="s">
        <v>522</v>
      </c>
      <c r="F42" s="473" t="s">
        <v>523</v>
      </c>
      <c r="G42" s="472" t="s">
        <v>590</v>
      </c>
      <c r="H42" s="472" t="s">
        <v>591</v>
      </c>
      <c r="I42" s="475">
        <v>14375</v>
      </c>
      <c r="J42" s="475">
        <v>1</v>
      </c>
      <c r="K42" s="476">
        <v>14375</v>
      </c>
    </row>
    <row r="43" spans="1:11" ht="14.4" customHeight="1" x14ac:dyDescent="0.3">
      <c r="A43" s="470" t="s">
        <v>382</v>
      </c>
      <c r="B43" s="471" t="s">
        <v>383</v>
      </c>
      <c r="C43" s="472" t="s">
        <v>396</v>
      </c>
      <c r="D43" s="473" t="s">
        <v>397</v>
      </c>
      <c r="E43" s="472" t="s">
        <v>522</v>
      </c>
      <c r="F43" s="473" t="s">
        <v>523</v>
      </c>
      <c r="G43" s="472" t="s">
        <v>592</v>
      </c>
      <c r="H43" s="472" t="s">
        <v>593</v>
      </c>
      <c r="I43" s="475">
        <v>6603.919921875</v>
      </c>
      <c r="J43" s="475">
        <v>2</v>
      </c>
      <c r="K43" s="476">
        <v>13207.830078125</v>
      </c>
    </row>
    <row r="44" spans="1:11" ht="14.4" customHeight="1" x14ac:dyDescent="0.3">
      <c r="A44" s="470" t="s">
        <v>382</v>
      </c>
      <c r="B44" s="471" t="s">
        <v>383</v>
      </c>
      <c r="C44" s="472" t="s">
        <v>396</v>
      </c>
      <c r="D44" s="473" t="s">
        <v>397</v>
      </c>
      <c r="E44" s="472" t="s">
        <v>522</v>
      </c>
      <c r="F44" s="473" t="s">
        <v>523</v>
      </c>
      <c r="G44" s="472" t="s">
        <v>594</v>
      </c>
      <c r="H44" s="472" t="s">
        <v>595</v>
      </c>
      <c r="I44" s="475">
        <v>5029.05322265625</v>
      </c>
      <c r="J44" s="475">
        <v>3</v>
      </c>
      <c r="K44" s="476">
        <v>15087.16015625</v>
      </c>
    </row>
    <row r="45" spans="1:11" ht="14.4" customHeight="1" x14ac:dyDescent="0.3">
      <c r="A45" s="470" t="s">
        <v>382</v>
      </c>
      <c r="B45" s="471" t="s">
        <v>383</v>
      </c>
      <c r="C45" s="472" t="s">
        <v>396</v>
      </c>
      <c r="D45" s="473" t="s">
        <v>397</v>
      </c>
      <c r="E45" s="472" t="s">
        <v>522</v>
      </c>
      <c r="F45" s="473" t="s">
        <v>523</v>
      </c>
      <c r="G45" s="472" t="s">
        <v>596</v>
      </c>
      <c r="H45" s="472" t="s">
        <v>597</v>
      </c>
      <c r="I45" s="475">
        <v>4543.5498046875</v>
      </c>
      <c r="J45" s="475">
        <v>2</v>
      </c>
      <c r="K45" s="476">
        <v>9087.099609375</v>
      </c>
    </row>
    <row r="46" spans="1:11" ht="14.4" customHeight="1" x14ac:dyDescent="0.3">
      <c r="A46" s="470" t="s">
        <v>382</v>
      </c>
      <c r="B46" s="471" t="s">
        <v>383</v>
      </c>
      <c r="C46" s="472" t="s">
        <v>396</v>
      </c>
      <c r="D46" s="473" t="s">
        <v>397</v>
      </c>
      <c r="E46" s="472" t="s">
        <v>522</v>
      </c>
      <c r="F46" s="473" t="s">
        <v>523</v>
      </c>
      <c r="G46" s="472" t="s">
        <v>598</v>
      </c>
      <c r="H46" s="472" t="s">
        <v>599</v>
      </c>
      <c r="I46" s="475">
        <v>19976.42578125</v>
      </c>
      <c r="J46" s="475">
        <v>4</v>
      </c>
      <c r="K46" s="476">
        <v>79905.703125</v>
      </c>
    </row>
    <row r="47" spans="1:11" ht="14.4" customHeight="1" x14ac:dyDescent="0.3">
      <c r="A47" s="470" t="s">
        <v>382</v>
      </c>
      <c r="B47" s="471" t="s">
        <v>383</v>
      </c>
      <c r="C47" s="472" t="s">
        <v>396</v>
      </c>
      <c r="D47" s="473" t="s">
        <v>397</v>
      </c>
      <c r="E47" s="472" t="s">
        <v>522</v>
      </c>
      <c r="F47" s="473" t="s">
        <v>523</v>
      </c>
      <c r="G47" s="472" t="s">
        <v>600</v>
      </c>
      <c r="H47" s="472" t="s">
        <v>601</v>
      </c>
      <c r="I47" s="475">
        <v>5297</v>
      </c>
      <c r="J47" s="475">
        <v>3</v>
      </c>
      <c r="K47" s="476">
        <v>15891</v>
      </c>
    </row>
    <row r="48" spans="1:11" ht="14.4" customHeight="1" x14ac:dyDescent="0.3">
      <c r="A48" s="470" t="s">
        <v>382</v>
      </c>
      <c r="B48" s="471" t="s">
        <v>383</v>
      </c>
      <c r="C48" s="472" t="s">
        <v>396</v>
      </c>
      <c r="D48" s="473" t="s">
        <v>397</v>
      </c>
      <c r="E48" s="472" t="s">
        <v>522</v>
      </c>
      <c r="F48" s="473" t="s">
        <v>523</v>
      </c>
      <c r="G48" s="472" t="s">
        <v>602</v>
      </c>
      <c r="H48" s="472" t="s">
        <v>603</v>
      </c>
      <c r="I48" s="475">
        <v>11306</v>
      </c>
      <c r="J48" s="475">
        <v>1</v>
      </c>
      <c r="K48" s="476">
        <v>11306</v>
      </c>
    </row>
    <row r="49" spans="1:11" ht="14.4" customHeight="1" x14ac:dyDescent="0.3">
      <c r="A49" s="470" t="s">
        <v>382</v>
      </c>
      <c r="B49" s="471" t="s">
        <v>383</v>
      </c>
      <c r="C49" s="472" t="s">
        <v>396</v>
      </c>
      <c r="D49" s="473" t="s">
        <v>397</v>
      </c>
      <c r="E49" s="472" t="s">
        <v>522</v>
      </c>
      <c r="F49" s="473" t="s">
        <v>523</v>
      </c>
      <c r="G49" s="472" t="s">
        <v>604</v>
      </c>
      <c r="H49" s="472" t="s">
        <v>605</v>
      </c>
      <c r="I49" s="475">
        <v>2488.06005859375</v>
      </c>
      <c r="J49" s="475">
        <v>3</v>
      </c>
      <c r="K49" s="476">
        <v>7464.18017578125</v>
      </c>
    </row>
    <row r="50" spans="1:11" ht="14.4" customHeight="1" x14ac:dyDescent="0.3">
      <c r="A50" s="470" t="s">
        <v>382</v>
      </c>
      <c r="B50" s="471" t="s">
        <v>383</v>
      </c>
      <c r="C50" s="472" t="s">
        <v>396</v>
      </c>
      <c r="D50" s="473" t="s">
        <v>397</v>
      </c>
      <c r="E50" s="472" t="s">
        <v>522</v>
      </c>
      <c r="F50" s="473" t="s">
        <v>523</v>
      </c>
      <c r="G50" s="472" t="s">
        <v>606</v>
      </c>
      <c r="H50" s="472" t="s">
        <v>607</v>
      </c>
      <c r="I50" s="475">
        <v>31457.333984375</v>
      </c>
      <c r="J50" s="475">
        <v>3</v>
      </c>
      <c r="K50" s="476">
        <v>94372</v>
      </c>
    </row>
    <row r="51" spans="1:11" ht="14.4" customHeight="1" x14ac:dyDescent="0.3">
      <c r="A51" s="470" t="s">
        <v>382</v>
      </c>
      <c r="B51" s="471" t="s">
        <v>383</v>
      </c>
      <c r="C51" s="472" t="s">
        <v>396</v>
      </c>
      <c r="D51" s="473" t="s">
        <v>397</v>
      </c>
      <c r="E51" s="472" t="s">
        <v>522</v>
      </c>
      <c r="F51" s="473" t="s">
        <v>523</v>
      </c>
      <c r="G51" s="472" t="s">
        <v>608</v>
      </c>
      <c r="H51" s="472" t="s">
        <v>609</v>
      </c>
      <c r="I51" s="475">
        <v>3070.989990234375</v>
      </c>
      <c r="J51" s="475">
        <v>2</v>
      </c>
      <c r="K51" s="476">
        <v>6141.97998046875</v>
      </c>
    </row>
    <row r="52" spans="1:11" ht="14.4" customHeight="1" x14ac:dyDescent="0.3">
      <c r="A52" s="470" t="s">
        <v>382</v>
      </c>
      <c r="B52" s="471" t="s">
        <v>383</v>
      </c>
      <c r="C52" s="472" t="s">
        <v>396</v>
      </c>
      <c r="D52" s="473" t="s">
        <v>397</v>
      </c>
      <c r="E52" s="472" t="s">
        <v>522</v>
      </c>
      <c r="F52" s="473" t="s">
        <v>523</v>
      </c>
      <c r="G52" s="472" t="s">
        <v>610</v>
      </c>
      <c r="H52" s="472" t="s">
        <v>611</v>
      </c>
      <c r="I52" s="475">
        <v>885.1500244140625</v>
      </c>
      <c r="J52" s="475">
        <v>2</v>
      </c>
      <c r="K52" s="476">
        <v>1770.300048828125</v>
      </c>
    </row>
    <row r="53" spans="1:11" ht="14.4" customHeight="1" x14ac:dyDescent="0.3">
      <c r="A53" s="470" t="s">
        <v>382</v>
      </c>
      <c r="B53" s="471" t="s">
        <v>383</v>
      </c>
      <c r="C53" s="472" t="s">
        <v>396</v>
      </c>
      <c r="D53" s="473" t="s">
        <v>397</v>
      </c>
      <c r="E53" s="472" t="s">
        <v>522</v>
      </c>
      <c r="F53" s="473" t="s">
        <v>523</v>
      </c>
      <c r="G53" s="472" t="s">
        <v>612</v>
      </c>
      <c r="H53" s="472" t="s">
        <v>613</v>
      </c>
      <c r="I53" s="475">
        <v>10111.73046875</v>
      </c>
      <c r="J53" s="475">
        <v>1</v>
      </c>
      <c r="K53" s="476">
        <v>10111.73046875</v>
      </c>
    </row>
    <row r="54" spans="1:11" ht="14.4" customHeight="1" x14ac:dyDescent="0.3">
      <c r="A54" s="470" t="s">
        <v>382</v>
      </c>
      <c r="B54" s="471" t="s">
        <v>383</v>
      </c>
      <c r="C54" s="472" t="s">
        <v>396</v>
      </c>
      <c r="D54" s="473" t="s">
        <v>397</v>
      </c>
      <c r="E54" s="472" t="s">
        <v>522</v>
      </c>
      <c r="F54" s="473" t="s">
        <v>523</v>
      </c>
      <c r="G54" s="472" t="s">
        <v>614</v>
      </c>
      <c r="H54" s="472" t="s">
        <v>615</v>
      </c>
      <c r="I54" s="475">
        <v>26221</v>
      </c>
      <c r="J54" s="475">
        <v>1</v>
      </c>
      <c r="K54" s="476">
        <v>26221</v>
      </c>
    </row>
    <row r="55" spans="1:11" ht="14.4" customHeight="1" x14ac:dyDescent="0.3">
      <c r="A55" s="470" t="s">
        <v>382</v>
      </c>
      <c r="B55" s="471" t="s">
        <v>383</v>
      </c>
      <c r="C55" s="472" t="s">
        <v>396</v>
      </c>
      <c r="D55" s="473" t="s">
        <v>397</v>
      </c>
      <c r="E55" s="472" t="s">
        <v>522</v>
      </c>
      <c r="F55" s="473" t="s">
        <v>523</v>
      </c>
      <c r="G55" s="472" t="s">
        <v>616</v>
      </c>
      <c r="H55" s="472" t="s">
        <v>617</v>
      </c>
      <c r="I55" s="475">
        <v>20551.885937499999</v>
      </c>
      <c r="J55" s="475">
        <v>6</v>
      </c>
      <c r="K55" s="476">
        <v>123311.259765625</v>
      </c>
    </row>
    <row r="56" spans="1:11" ht="14.4" customHeight="1" x14ac:dyDescent="0.3">
      <c r="A56" s="470" t="s">
        <v>382</v>
      </c>
      <c r="B56" s="471" t="s">
        <v>383</v>
      </c>
      <c r="C56" s="472" t="s">
        <v>396</v>
      </c>
      <c r="D56" s="473" t="s">
        <v>397</v>
      </c>
      <c r="E56" s="472" t="s">
        <v>522</v>
      </c>
      <c r="F56" s="473" t="s">
        <v>523</v>
      </c>
      <c r="G56" s="472" t="s">
        <v>618</v>
      </c>
      <c r="H56" s="472" t="s">
        <v>619</v>
      </c>
      <c r="I56" s="475">
        <v>787.62750244140625</v>
      </c>
      <c r="J56" s="475">
        <v>20</v>
      </c>
      <c r="K56" s="476">
        <v>15752.5498046875</v>
      </c>
    </row>
    <row r="57" spans="1:11" ht="14.4" customHeight="1" x14ac:dyDescent="0.3">
      <c r="A57" s="470" t="s">
        <v>382</v>
      </c>
      <c r="B57" s="471" t="s">
        <v>383</v>
      </c>
      <c r="C57" s="472" t="s">
        <v>396</v>
      </c>
      <c r="D57" s="473" t="s">
        <v>397</v>
      </c>
      <c r="E57" s="472" t="s">
        <v>522</v>
      </c>
      <c r="F57" s="473" t="s">
        <v>523</v>
      </c>
      <c r="G57" s="472" t="s">
        <v>620</v>
      </c>
      <c r="H57" s="472" t="s">
        <v>621</v>
      </c>
      <c r="I57" s="475">
        <v>13393.16015625</v>
      </c>
      <c r="J57" s="475">
        <v>1</v>
      </c>
      <c r="K57" s="476">
        <v>13393.16015625</v>
      </c>
    </row>
    <row r="58" spans="1:11" ht="14.4" customHeight="1" x14ac:dyDescent="0.3">
      <c r="A58" s="470" t="s">
        <v>382</v>
      </c>
      <c r="B58" s="471" t="s">
        <v>383</v>
      </c>
      <c r="C58" s="472" t="s">
        <v>396</v>
      </c>
      <c r="D58" s="473" t="s">
        <v>397</v>
      </c>
      <c r="E58" s="472" t="s">
        <v>522</v>
      </c>
      <c r="F58" s="473" t="s">
        <v>523</v>
      </c>
      <c r="G58" s="472" t="s">
        <v>622</v>
      </c>
      <c r="H58" s="472" t="s">
        <v>623</v>
      </c>
      <c r="I58" s="475">
        <v>4836.52001953125</v>
      </c>
      <c r="J58" s="475">
        <v>1</v>
      </c>
      <c r="K58" s="476">
        <v>4836.52001953125</v>
      </c>
    </row>
    <row r="59" spans="1:11" ht="14.4" customHeight="1" x14ac:dyDescent="0.3">
      <c r="A59" s="470" t="s">
        <v>382</v>
      </c>
      <c r="B59" s="471" t="s">
        <v>383</v>
      </c>
      <c r="C59" s="472" t="s">
        <v>396</v>
      </c>
      <c r="D59" s="473" t="s">
        <v>397</v>
      </c>
      <c r="E59" s="472" t="s">
        <v>522</v>
      </c>
      <c r="F59" s="473" t="s">
        <v>523</v>
      </c>
      <c r="G59" s="472" t="s">
        <v>624</v>
      </c>
      <c r="H59" s="472" t="s">
        <v>625</v>
      </c>
      <c r="I59" s="475">
        <v>19529.028515624999</v>
      </c>
      <c r="J59" s="475">
        <v>24</v>
      </c>
      <c r="K59" s="476">
        <v>469120.9765625</v>
      </c>
    </row>
    <row r="60" spans="1:11" ht="14.4" customHeight="1" x14ac:dyDescent="0.3">
      <c r="A60" s="470" t="s">
        <v>382</v>
      </c>
      <c r="B60" s="471" t="s">
        <v>383</v>
      </c>
      <c r="C60" s="472" t="s">
        <v>396</v>
      </c>
      <c r="D60" s="473" t="s">
        <v>397</v>
      </c>
      <c r="E60" s="472" t="s">
        <v>522</v>
      </c>
      <c r="F60" s="473" t="s">
        <v>523</v>
      </c>
      <c r="G60" s="472" t="s">
        <v>626</v>
      </c>
      <c r="H60" s="472" t="s">
        <v>627</v>
      </c>
      <c r="I60" s="475">
        <v>30653.01953125</v>
      </c>
      <c r="J60" s="475">
        <v>1</v>
      </c>
      <c r="K60" s="476">
        <v>30653.01953125</v>
      </c>
    </row>
    <row r="61" spans="1:11" ht="14.4" customHeight="1" x14ac:dyDescent="0.3">
      <c r="A61" s="470" t="s">
        <v>382</v>
      </c>
      <c r="B61" s="471" t="s">
        <v>383</v>
      </c>
      <c r="C61" s="472" t="s">
        <v>396</v>
      </c>
      <c r="D61" s="473" t="s">
        <v>397</v>
      </c>
      <c r="E61" s="472" t="s">
        <v>522</v>
      </c>
      <c r="F61" s="473" t="s">
        <v>523</v>
      </c>
      <c r="G61" s="472" t="s">
        <v>628</v>
      </c>
      <c r="H61" s="472" t="s">
        <v>629</v>
      </c>
      <c r="I61" s="475">
        <v>1852.1400146484375</v>
      </c>
      <c r="J61" s="475">
        <v>2</v>
      </c>
      <c r="K61" s="476">
        <v>3704.280029296875</v>
      </c>
    </row>
    <row r="62" spans="1:11" ht="14.4" customHeight="1" x14ac:dyDescent="0.3">
      <c r="A62" s="470" t="s">
        <v>382</v>
      </c>
      <c r="B62" s="471" t="s">
        <v>383</v>
      </c>
      <c r="C62" s="472" t="s">
        <v>396</v>
      </c>
      <c r="D62" s="473" t="s">
        <v>397</v>
      </c>
      <c r="E62" s="472" t="s">
        <v>522</v>
      </c>
      <c r="F62" s="473" t="s">
        <v>523</v>
      </c>
      <c r="G62" s="472" t="s">
        <v>630</v>
      </c>
      <c r="H62" s="472" t="s">
        <v>631</v>
      </c>
      <c r="I62" s="475">
        <v>4395.10009765625</v>
      </c>
      <c r="J62" s="475">
        <v>4</v>
      </c>
      <c r="K62" s="476">
        <v>17580.400390625</v>
      </c>
    </row>
    <row r="63" spans="1:11" ht="14.4" customHeight="1" x14ac:dyDescent="0.3">
      <c r="A63" s="470" t="s">
        <v>382</v>
      </c>
      <c r="B63" s="471" t="s">
        <v>383</v>
      </c>
      <c r="C63" s="472" t="s">
        <v>396</v>
      </c>
      <c r="D63" s="473" t="s">
        <v>397</v>
      </c>
      <c r="E63" s="472" t="s">
        <v>522</v>
      </c>
      <c r="F63" s="473" t="s">
        <v>523</v>
      </c>
      <c r="G63" s="472" t="s">
        <v>550</v>
      </c>
      <c r="H63" s="472" t="s">
        <v>551</v>
      </c>
      <c r="I63" s="475">
        <v>14275.03759765625</v>
      </c>
      <c r="J63" s="475">
        <v>6</v>
      </c>
      <c r="K63" s="476">
        <v>85450.30078125</v>
      </c>
    </row>
    <row r="64" spans="1:11" ht="14.4" customHeight="1" x14ac:dyDescent="0.3">
      <c r="A64" s="470" t="s">
        <v>382</v>
      </c>
      <c r="B64" s="471" t="s">
        <v>383</v>
      </c>
      <c r="C64" s="472" t="s">
        <v>396</v>
      </c>
      <c r="D64" s="473" t="s">
        <v>397</v>
      </c>
      <c r="E64" s="472" t="s">
        <v>522</v>
      </c>
      <c r="F64" s="473" t="s">
        <v>523</v>
      </c>
      <c r="G64" s="472" t="s">
        <v>632</v>
      </c>
      <c r="H64" s="472" t="s">
        <v>633</v>
      </c>
      <c r="I64" s="475">
        <v>14295.0306640625</v>
      </c>
      <c r="J64" s="475">
        <v>8</v>
      </c>
      <c r="K64" s="476">
        <v>113801.119140625</v>
      </c>
    </row>
    <row r="65" spans="1:11" ht="14.4" customHeight="1" x14ac:dyDescent="0.3">
      <c r="A65" s="470" t="s">
        <v>382</v>
      </c>
      <c r="B65" s="471" t="s">
        <v>383</v>
      </c>
      <c r="C65" s="472" t="s">
        <v>396</v>
      </c>
      <c r="D65" s="473" t="s">
        <v>397</v>
      </c>
      <c r="E65" s="472" t="s">
        <v>522</v>
      </c>
      <c r="F65" s="473" t="s">
        <v>523</v>
      </c>
      <c r="G65" s="472" t="s">
        <v>634</v>
      </c>
      <c r="H65" s="472" t="s">
        <v>635</v>
      </c>
      <c r="I65" s="475">
        <v>22050</v>
      </c>
      <c r="J65" s="475">
        <v>2</v>
      </c>
      <c r="K65" s="476">
        <v>44100</v>
      </c>
    </row>
    <row r="66" spans="1:11" ht="14.4" customHeight="1" x14ac:dyDescent="0.3">
      <c r="A66" s="470" t="s">
        <v>382</v>
      </c>
      <c r="B66" s="471" t="s">
        <v>383</v>
      </c>
      <c r="C66" s="472" t="s">
        <v>396</v>
      </c>
      <c r="D66" s="473" t="s">
        <v>397</v>
      </c>
      <c r="E66" s="472" t="s">
        <v>522</v>
      </c>
      <c r="F66" s="473" t="s">
        <v>523</v>
      </c>
      <c r="G66" s="472" t="s">
        <v>636</v>
      </c>
      <c r="H66" s="472" t="s">
        <v>637</v>
      </c>
      <c r="I66" s="475">
        <v>12725.33740234375</v>
      </c>
      <c r="J66" s="475">
        <v>3</v>
      </c>
      <c r="K66" s="476">
        <v>37996.849609375</v>
      </c>
    </row>
    <row r="67" spans="1:11" ht="14.4" customHeight="1" x14ac:dyDescent="0.3">
      <c r="A67" s="470" t="s">
        <v>382</v>
      </c>
      <c r="B67" s="471" t="s">
        <v>383</v>
      </c>
      <c r="C67" s="472" t="s">
        <v>396</v>
      </c>
      <c r="D67" s="473" t="s">
        <v>397</v>
      </c>
      <c r="E67" s="472" t="s">
        <v>522</v>
      </c>
      <c r="F67" s="473" t="s">
        <v>523</v>
      </c>
      <c r="G67" s="472" t="s">
        <v>638</v>
      </c>
      <c r="H67" s="472" t="s">
        <v>639</v>
      </c>
      <c r="I67" s="475">
        <v>12725.33251953125</v>
      </c>
      <c r="J67" s="475">
        <v>3</v>
      </c>
      <c r="K67" s="476">
        <v>37996.830078125</v>
      </c>
    </row>
    <row r="68" spans="1:11" ht="14.4" customHeight="1" x14ac:dyDescent="0.3">
      <c r="A68" s="470" t="s">
        <v>382</v>
      </c>
      <c r="B68" s="471" t="s">
        <v>383</v>
      </c>
      <c r="C68" s="472" t="s">
        <v>396</v>
      </c>
      <c r="D68" s="473" t="s">
        <v>397</v>
      </c>
      <c r="E68" s="472" t="s">
        <v>522</v>
      </c>
      <c r="F68" s="473" t="s">
        <v>523</v>
      </c>
      <c r="G68" s="472" t="s">
        <v>640</v>
      </c>
      <c r="H68" s="472" t="s">
        <v>641</v>
      </c>
      <c r="I68" s="475">
        <v>4987</v>
      </c>
      <c r="J68" s="475">
        <v>2</v>
      </c>
      <c r="K68" s="476">
        <v>9974</v>
      </c>
    </row>
    <row r="69" spans="1:11" ht="14.4" customHeight="1" x14ac:dyDescent="0.3">
      <c r="A69" s="470" t="s">
        <v>382</v>
      </c>
      <c r="B69" s="471" t="s">
        <v>383</v>
      </c>
      <c r="C69" s="472" t="s">
        <v>396</v>
      </c>
      <c r="D69" s="473" t="s">
        <v>397</v>
      </c>
      <c r="E69" s="472" t="s">
        <v>522</v>
      </c>
      <c r="F69" s="473" t="s">
        <v>523</v>
      </c>
      <c r="G69" s="472" t="s">
        <v>642</v>
      </c>
      <c r="H69" s="472" t="s">
        <v>643</v>
      </c>
      <c r="I69" s="475">
        <v>103537</v>
      </c>
      <c r="J69" s="475">
        <v>1</v>
      </c>
      <c r="K69" s="476">
        <v>103537</v>
      </c>
    </row>
    <row r="70" spans="1:11" ht="14.4" customHeight="1" x14ac:dyDescent="0.3">
      <c r="A70" s="470" t="s">
        <v>382</v>
      </c>
      <c r="B70" s="471" t="s">
        <v>383</v>
      </c>
      <c r="C70" s="472" t="s">
        <v>396</v>
      </c>
      <c r="D70" s="473" t="s">
        <v>397</v>
      </c>
      <c r="E70" s="472" t="s">
        <v>522</v>
      </c>
      <c r="F70" s="473" t="s">
        <v>523</v>
      </c>
      <c r="G70" s="472" t="s">
        <v>644</v>
      </c>
      <c r="H70" s="472" t="s">
        <v>645</v>
      </c>
      <c r="I70" s="475">
        <v>14067.80517578125</v>
      </c>
      <c r="J70" s="475">
        <v>3</v>
      </c>
      <c r="K70" s="476">
        <v>42005.220703125</v>
      </c>
    </row>
    <row r="71" spans="1:11" ht="14.4" customHeight="1" x14ac:dyDescent="0.3">
      <c r="A71" s="470" t="s">
        <v>382</v>
      </c>
      <c r="B71" s="471" t="s">
        <v>383</v>
      </c>
      <c r="C71" s="472" t="s">
        <v>396</v>
      </c>
      <c r="D71" s="473" t="s">
        <v>397</v>
      </c>
      <c r="E71" s="472" t="s">
        <v>522</v>
      </c>
      <c r="F71" s="473" t="s">
        <v>523</v>
      </c>
      <c r="G71" s="472" t="s">
        <v>646</v>
      </c>
      <c r="H71" s="472" t="s">
        <v>647</v>
      </c>
      <c r="I71" s="475">
        <v>5266</v>
      </c>
      <c r="J71" s="475">
        <v>1</v>
      </c>
      <c r="K71" s="476">
        <v>5266</v>
      </c>
    </row>
    <row r="72" spans="1:11" ht="14.4" customHeight="1" x14ac:dyDescent="0.3">
      <c r="A72" s="470" t="s">
        <v>382</v>
      </c>
      <c r="B72" s="471" t="s">
        <v>383</v>
      </c>
      <c r="C72" s="472" t="s">
        <v>396</v>
      </c>
      <c r="D72" s="473" t="s">
        <v>397</v>
      </c>
      <c r="E72" s="472" t="s">
        <v>522</v>
      </c>
      <c r="F72" s="473" t="s">
        <v>523</v>
      </c>
      <c r="G72" s="472" t="s">
        <v>648</v>
      </c>
      <c r="H72" s="472" t="s">
        <v>649</v>
      </c>
      <c r="I72" s="475">
        <v>25219</v>
      </c>
      <c r="J72" s="475">
        <v>1</v>
      </c>
      <c r="K72" s="476">
        <v>25219</v>
      </c>
    </row>
    <row r="73" spans="1:11" ht="14.4" customHeight="1" x14ac:dyDescent="0.3">
      <c r="A73" s="470" t="s">
        <v>382</v>
      </c>
      <c r="B73" s="471" t="s">
        <v>383</v>
      </c>
      <c r="C73" s="472" t="s">
        <v>396</v>
      </c>
      <c r="D73" s="473" t="s">
        <v>397</v>
      </c>
      <c r="E73" s="472" t="s">
        <v>522</v>
      </c>
      <c r="F73" s="473" t="s">
        <v>523</v>
      </c>
      <c r="G73" s="472" t="s">
        <v>650</v>
      </c>
      <c r="H73" s="472" t="s">
        <v>651</v>
      </c>
      <c r="I73" s="475">
        <v>14375</v>
      </c>
      <c r="J73" s="475">
        <v>1</v>
      </c>
      <c r="K73" s="476">
        <v>14375</v>
      </c>
    </row>
    <row r="74" spans="1:11" ht="14.4" customHeight="1" x14ac:dyDescent="0.3">
      <c r="A74" s="470" t="s">
        <v>382</v>
      </c>
      <c r="B74" s="471" t="s">
        <v>383</v>
      </c>
      <c r="C74" s="472" t="s">
        <v>396</v>
      </c>
      <c r="D74" s="473" t="s">
        <v>397</v>
      </c>
      <c r="E74" s="472" t="s">
        <v>522</v>
      </c>
      <c r="F74" s="473" t="s">
        <v>523</v>
      </c>
      <c r="G74" s="472" t="s">
        <v>652</v>
      </c>
      <c r="H74" s="472" t="s">
        <v>653</v>
      </c>
      <c r="I74" s="475">
        <v>905.08001708984375</v>
      </c>
      <c r="J74" s="475">
        <v>1</v>
      </c>
      <c r="K74" s="476">
        <v>905.08001708984375</v>
      </c>
    </row>
    <row r="75" spans="1:11" ht="14.4" customHeight="1" x14ac:dyDescent="0.3">
      <c r="A75" s="470" t="s">
        <v>382</v>
      </c>
      <c r="B75" s="471" t="s">
        <v>383</v>
      </c>
      <c r="C75" s="472" t="s">
        <v>396</v>
      </c>
      <c r="D75" s="473" t="s">
        <v>397</v>
      </c>
      <c r="E75" s="472" t="s">
        <v>522</v>
      </c>
      <c r="F75" s="473" t="s">
        <v>523</v>
      </c>
      <c r="G75" s="472" t="s">
        <v>654</v>
      </c>
      <c r="H75" s="472" t="s">
        <v>655</v>
      </c>
      <c r="I75" s="475">
        <v>11625.0703125</v>
      </c>
      <c r="J75" s="475">
        <v>1</v>
      </c>
      <c r="K75" s="476">
        <v>11625.0703125</v>
      </c>
    </row>
    <row r="76" spans="1:11" ht="14.4" customHeight="1" x14ac:dyDescent="0.3">
      <c r="A76" s="470" t="s">
        <v>382</v>
      </c>
      <c r="B76" s="471" t="s">
        <v>383</v>
      </c>
      <c r="C76" s="472" t="s">
        <v>396</v>
      </c>
      <c r="D76" s="473" t="s">
        <v>397</v>
      </c>
      <c r="E76" s="472" t="s">
        <v>522</v>
      </c>
      <c r="F76" s="473" t="s">
        <v>523</v>
      </c>
      <c r="G76" s="472" t="s">
        <v>656</v>
      </c>
      <c r="H76" s="472" t="s">
        <v>657</v>
      </c>
      <c r="I76" s="475">
        <v>53486.83984375</v>
      </c>
      <c r="J76" s="475">
        <v>1</v>
      </c>
      <c r="K76" s="476">
        <v>53486.83984375</v>
      </c>
    </row>
    <row r="77" spans="1:11" ht="14.4" customHeight="1" x14ac:dyDescent="0.3">
      <c r="A77" s="470" t="s">
        <v>382</v>
      </c>
      <c r="B77" s="471" t="s">
        <v>383</v>
      </c>
      <c r="C77" s="472" t="s">
        <v>396</v>
      </c>
      <c r="D77" s="473" t="s">
        <v>397</v>
      </c>
      <c r="E77" s="472" t="s">
        <v>522</v>
      </c>
      <c r="F77" s="473" t="s">
        <v>523</v>
      </c>
      <c r="G77" s="472" t="s">
        <v>658</v>
      </c>
      <c r="H77" s="472" t="s">
        <v>659</v>
      </c>
      <c r="I77" s="475">
        <v>81743</v>
      </c>
      <c r="J77" s="475">
        <v>1</v>
      </c>
      <c r="K77" s="476">
        <v>81743</v>
      </c>
    </row>
    <row r="78" spans="1:11" ht="14.4" customHeight="1" x14ac:dyDescent="0.3">
      <c r="A78" s="470" t="s">
        <v>382</v>
      </c>
      <c r="B78" s="471" t="s">
        <v>383</v>
      </c>
      <c r="C78" s="472" t="s">
        <v>396</v>
      </c>
      <c r="D78" s="473" t="s">
        <v>397</v>
      </c>
      <c r="E78" s="472" t="s">
        <v>522</v>
      </c>
      <c r="F78" s="473" t="s">
        <v>523</v>
      </c>
      <c r="G78" s="472" t="s">
        <v>660</v>
      </c>
      <c r="H78" s="472" t="s">
        <v>661</v>
      </c>
      <c r="I78" s="475">
        <v>14834.599609375</v>
      </c>
      <c r="J78" s="475">
        <v>2</v>
      </c>
      <c r="K78" s="476">
        <v>29669.19921875</v>
      </c>
    </row>
    <row r="79" spans="1:11" ht="14.4" customHeight="1" x14ac:dyDescent="0.3">
      <c r="A79" s="470" t="s">
        <v>382</v>
      </c>
      <c r="B79" s="471" t="s">
        <v>383</v>
      </c>
      <c r="C79" s="472" t="s">
        <v>396</v>
      </c>
      <c r="D79" s="473" t="s">
        <v>397</v>
      </c>
      <c r="E79" s="472" t="s">
        <v>662</v>
      </c>
      <c r="F79" s="473" t="s">
        <v>663</v>
      </c>
      <c r="G79" s="472" t="s">
        <v>664</v>
      </c>
      <c r="H79" s="472" t="s">
        <v>665</v>
      </c>
      <c r="I79" s="475">
        <v>61.180000305175781</v>
      </c>
      <c r="J79" s="475">
        <v>75</v>
      </c>
      <c r="K79" s="476">
        <v>4588.31982421875</v>
      </c>
    </row>
    <row r="80" spans="1:11" ht="14.4" customHeight="1" x14ac:dyDescent="0.3">
      <c r="A80" s="470" t="s">
        <v>382</v>
      </c>
      <c r="B80" s="471" t="s">
        <v>383</v>
      </c>
      <c r="C80" s="472" t="s">
        <v>396</v>
      </c>
      <c r="D80" s="473" t="s">
        <v>397</v>
      </c>
      <c r="E80" s="472" t="s">
        <v>662</v>
      </c>
      <c r="F80" s="473" t="s">
        <v>663</v>
      </c>
      <c r="G80" s="472" t="s">
        <v>666</v>
      </c>
      <c r="H80" s="472" t="s">
        <v>667</v>
      </c>
      <c r="I80" s="475">
        <v>106.37999725341797</v>
      </c>
      <c r="J80" s="475">
        <v>75</v>
      </c>
      <c r="K80" s="476">
        <v>7978.740234375</v>
      </c>
    </row>
    <row r="81" spans="1:11" ht="14.4" customHeight="1" x14ac:dyDescent="0.3">
      <c r="A81" s="470" t="s">
        <v>382</v>
      </c>
      <c r="B81" s="471" t="s">
        <v>383</v>
      </c>
      <c r="C81" s="472" t="s">
        <v>396</v>
      </c>
      <c r="D81" s="473" t="s">
        <v>397</v>
      </c>
      <c r="E81" s="472" t="s">
        <v>662</v>
      </c>
      <c r="F81" s="473" t="s">
        <v>663</v>
      </c>
      <c r="G81" s="472" t="s">
        <v>668</v>
      </c>
      <c r="H81" s="472" t="s">
        <v>669</v>
      </c>
      <c r="I81" s="475">
        <v>25.309999465942383</v>
      </c>
      <c r="J81" s="475">
        <v>1080</v>
      </c>
      <c r="K81" s="476">
        <v>27333.8994140625</v>
      </c>
    </row>
    <row r="82" spans="1:11" ht="14.4" customHeight="1" x14ac:dyDescent="0.3">
      <c r="A82" s="470" t="s">
        <v>382</v>
      </c>
      <c r="B82" s="471" t="s">
        <v>383</v>
      </c>
      <c r="C82" s="472" t="s">
        <v>396</v>
      </c>
      <c r="D82" s="473" t="s">
        <v>397</v>
      </c>
      <c r="E82" s="472" t="s">
        <v>662</v>
      </c>
      <c r="F82" s="473" t="s">
        <v>663</v>
      </c>
      <c r="G82" s="472" t="s">
        <v>670</v>
      </c>
      <c r="H82" s="472" t="s">
        <v>671</v>
      </c>
      <c r="I82" s="475">
        <v>47.968999481201173</v>
      </c>
      <c r="J82" s="475">
        <v>2700</v>
      </c>
      <c r="K82" s="476">
        <v>129215.89990234375</v>
      </c>
    </row>
    <row r="83" spans="1:11" ht="14.4" customHeight="1" x14ac:dyDescent="0.3">
      <c r="A83" s="470" t="s">
        <v>382</v>
      </c>
      <c r="B83" s="471" t="s">
        <v>383</v>
      </c>
      <c r="C83" s="472" t="s">
        <v>396</v>
      </c>
      <c r="D83" s="473" t="s">
        <v>397</v>
      </c>
      <c r="E83" s="472" t="s">
        <v>662</v>
      </c>
      <c r="F83" s="473" t="s">
        <v>663</v>
      </c>
      <c r="G83" s="472" t="s">
        <v>672</v>
      </c>
      <c r="H83" s="472" t="s">
        <v>673</v>
      </c>
      <c r="I83" s="475">
        <v>0.93666666746139526</v>
      </c>
      <c r="J83" s="475">
        <v>17000</v>
      </c>
      <c r="K83" s="476">
        <v>15948.280151367188</v>
      </c>
    </row>
    <row r="84" spans="1:11" ht="14.4" customHeight="1" x14ac:dyDescent="0.3">
      <c r="A84" s="470" t="s">
        <v>382</v>
      </c>
      <c r="B84" s="471" t="s">
        <v>383</v>
      </c>
      <c r="C84" s="472" t="s">
        <v>396</v>
      </c>
      <c r="D84" s="473" t="s">
        <v>397</v>
      </c>
      <c r="E84" s="472" t="s">
        <v>662</v>
      </c>
      <c r="F84" s="473" t="s">
        <v>663</v>
      </c>
      <c r="G84" s="472" t="s">
        <v>674</v>
      </c>
      <c r="H84" s="472" t="s">
        <v>675</v>
      </c>
      <c r="I84" s="475">
        <v>1.2300000190734863</v>
      </c>
      <c r="J84" s="475">
        <v>1250</v>
      </c>
      <c r="K84" s="476">
        <v>1542.75</v>
      </c>
    </row>
    <row r="85" spans="1:11" ht="14.4" customHeight="1" x14ac:dyDescent="0.3">
      <c r="A85" s="470" t="s">
        <v>382</v>
      </c>
      <c r="B85" s="471" t="s">
        <v>383</v>
      </c>
      <c r="C85" s="472" t="s">
        <v>396</v>
      </c>
      <c r="D85" s="473" t="s">
        <v>397</v>
      </c>
      <c r="E85" s="472" t="s">
        <v>662</v>
      </c>
      <c r="F85" s="473" t="s">
        <v>663</v>
      </c>
      <c r="G85" s="472" t="s">
        <v>676</v>
      </c>
      <c r="H85" s="472" t="s">
        <v>677</v>
      </c>
      <c r="I85" s="475">
        <v>1.446666677792867</v>
      </c>
      <c r="J85" s="475">
        <v>4250</v>
      </c>
      <c r="K85" s="476">
        <v>6124.539794921875</v>
      </c>
    </row>
    <row r="86" spans="1:11" ht="14.4" customHeight="1" x14ac:dyDescent="0.3">
      <c r="A86" s="470" t="s">
        <v>382</v>
      </c>
      <c r="B86" s="471" t="s">
        <v>383</v>
      </c>
      <c r="C86" s="472" t="s">
        <v>396</v>
      </c>
      <c r="D86" s="473" t="s">
        <v>397</v>
      </c>
      <c r="E86" s="472" t="s">
        <v>662</v>
      </c>
      <c r="F86" s="473" t="s">
        <v>663</v>
      </c>
      <c r="G86" s="472" t="s">
        <v>678</v>
      </c>
      <c r="H86" s="472" t="s">
        <v>679</v>
      </c>
      <c r="I86" s="475">
        <v>1.9700000286102295</v>
      </c>
      <c r="J86" s="475">
        <v>3000</v>
      </c>
      <c r="K86" s="476">
        <v>5916.89990234375</v>
      </c>
    </row>
    <row r="87" spans="1:11" ht="14.4" customHeight="1" x14ac:dyDescent="0.3">
      <c r="A87" s="470" t="s">
        <v>382</v>
      </c>
      <c r="B87" s="471" t="s">
        <v>383</v>
      </c>
      <c r="C87" s="472" t="s">
        <v>396</v>
      </c>
      <c r="D87" s="473" t="s">
        <v>397</v>
      </c>
      <c r="E87" s="472" t="s">
        <v>662</v>
      </c>
      <c r="F87" s="473" t="s">
        <v>663</v>
      </c>
      <c r="G87" s="472" t="s">
        <v>680</v>
      </c>
      <c r="H87" s="472" t="s">
        <v>681</v>
      </c>
      <c r="I87" s="475">
        <v>1.5700000524520874</v>
      </c>
      <c r="J87" s="475">
        <v>9000</v>
      </c>
      <c r="K87" s="476">
        <v>14100.3798828125</v>
      </c>
    </row>
    <row r="88" spans="1:11" ht="14.4" customHeight="1" x14ac:dyDescent="0.3">
      <c r="A88" s="470" t="s">
        <v>382</v>
      </c>
      <c r="B88" s="471" t="s">
        <v>383</v>
      </c>
      <c r="C88" s="472" t="s">
        <v>396</v>
      </c>
      <c r="D88" s="473" t="s">
        <v>397</v>
      </c>
      <c r="E88" s="472" t="s">
        <v>662</v>
      </c>
      <c r="F88" s="473" t="s">
        <v>663</v>
      </c>
      <c r="G88" s="472" t="s">
        <v>682</v>
      </c>
      <c r="H88" s="472" t="s">
        <v>683</v>
      </c>
      <c r="I88" s="475">
        <v>1.9299999475479126</v>
      </c>
      <c r="J88" s="475">
        <v>480</v>
      </c>
      <c r="K88" s="476">
        <v>926.3800048828125</v>
      </c>
    </row>
    <row r="89" spans="1:11" ht="14.4" customHeight="1" x14ac:dyDescent="0.3">
      <c r="A89" s="470" t="s">
        <v>382</v>
      </c>
      <c r="B89" s="471" t="s">
        <v>383</v>
      </c>
      <c r="C89" s="472" t="s">
        <v>396</v>
      </c>
      <c r="D89" s="473" t="s">
        <v>397</v>
      </c>
      <c r="E89" s="472" t="s">
        <v>662</v>
      </c>
      <c r="F89" s="473" t="s">
        <v>663</v>
      </c>
      <c r="G89" s="472" t="s">
        <v>684</v>
      </c>
      <c r="H89" s="472" t="s">
        <v>685</v>
      </c>
      <c r="I89" s="475">
        <v>4.4000000953674316</v>
      </c>
      <c r="J89" s="475">
        <v>32640</v>
      </c>
      <c r="K89" s="476">
        <v>143755.51708984375</v>
      </c>
    </row>
    <row r="90" spans="1:11" ht="14.4" customHeight="1" x14ac:dyDescent="0.3">
      <c r="A90" s="470" t="s">
        <v>382</v>
      </c>
      <c r="B90" s="471" t="s">
        <v>383</v>
      </c>
      <c r="C90" s="472" t="s">
        <v>396</v>
      </c>
      <c r="D90" s="473" t="s">
        <v>397</v>
      </c>
      <c r="E90" s="472" t="s">
        <v>662</v>
      </c>
      <c r="F90" s="473" t="s">
        <v>663</v>
      </c>
      <c r="G90" s="472" t="s">
        <v>686</v>
      </c>
      <c r="H90" s="472" t="s">
        <v>687</v>
      </c>
      <c r="I90" s="475">
        <v>4.4000000953674316</v>
      </c>
      <c r="J90" s="475">
        <v>29760</v>
      </c>
      <c r="K90" s="476">
        <v>131071.216796875</v>
      </c>
    </row>
    <row r="91" spans="1:11" ht="14.4" customHeight="1" x14ac:dyDescent="0.3">
      <c r="A91" s="470" t="s">
        <v>382</v>
      </c>
      <c r="B91" s="471" t="s">
        <v>383</v>
      </c>
      <c r="C91" s="472" t="s">
        <v>396</v>
      </c>
      <c r="D91" s="473" t="s">
        <v>397</v>
      </c>
      <c r="E91" s="472" t="s">
        <v>662</v>
      </c>
      <c r="F91" s="473" t="s">
        <v>663</v>
      </c>
      <c r="G91" s="472" t="s">
        <v>688</v>
      </c>
      <c r="H91" s="472" t="s">
        <v>689</v>
      </c>
      <c r="I91" s="475">
        <v>4.2100000381469727</v>
      </c>
      <c r="J91" s="475">
        <v>4800</v>
      </c>
      <c r="K91" s="476">
        <v>20186.4296875</v>
      </c>
    </row>
    <row r="92" spans="1:11" ht="14.4" customHeight="1" x14ac:dyDescent="0.3">
      <c r="A92" s="470" t="s">
        <v>382</v>
      </c>
      <c r="B92" s="471" t="s">
        <v>383</v>
      </c>
      <c r="C92" s="472" t="s">
        <v>396</v>
      </c>
      <c r="D92" s="473" t="s">
        <v>397</v>
      </c>
      <c r="E92" s="472" t="s">
        <v>662</v>
      </c>
      <c r="F92" s="473" t="s">
        <v>663</v>
      </c>
      <c r="G92" s="472" t="s">
        <v>690</v>
      </c>
      <c r="H92" s="472" t="s">
        <v>691</v>
      </c>
      <c r="I92" s="475">
        <v>4.3899998664855957</v>
      </c>
      <c r="J92" s="475">
        <v>8640</v>
      </c>
      <c r="K92" s="476">
        <v>37962.5390625</v>
      </c>
    </row>
    <row r="93" spans="1:11" ht="14.4" customHeight="1" x14ac:dyDescent="0.3">
      <c r="A93" s="470" t="s">
        <v>382</v>
      </c>
      <c r="B93" s="471" t="s">
        <v>383</v>
      </c>
      <c r="C93" s="472" t="s">
        <v>396</v>
      </c>
      <c r="D93" s="473" t="s">
        <v>397</v>
      </c>
      <c r="E93" s="472" t="s">
        <v>662</v>
      </c>
      <c r="F93" s="473" t="s">
        <v>663</v>
      </c>
      <c r="G93" s="472" t="s">
        <v>692</v>
      </c>
      <c r="H93" s="472" t="s">
        <v>693</v>
      </c>
      <c r="I93" s="475">
        <v>4.2100000381469727</v>
      </c>
      <c r="J93" s="475">
        <v>24000</v>
      </c>
      <c r="K93" s="476">
        <v>100932.14892578125</v>
      </c>
    </row>
    <row r="94" spans="1:11" ht="14.4" customHeight="1" x14ac:dyDescent="0.3">
      <c r="A94" s="470" t="s">
        <v>382</v>
      </c>
      <c r="B94" s="471" t="s">
        <v>383</v>
      </c>
      <c r="C94" s="472" t="s">
        <v>396</v>
      </c>
      <c r="D94" s="473" t="s">
        <v>397</v>
      </c>
      <c r="E94" s="472" t="s">
        <v>662</v>
      </c>
      <c r="F94" s="473" t="s">
        <v>663</v>
      </c>
      <c r="G94" s="472" t="s">
        <v>694</v>
      </c>
      <c r="H94" s="472" t="s">
        <v>695</v>
      </c>
      <c r="I94" s="475">
        <v>4.5</v>
      </c>
      <c r="J94" s="475">
        <v>22080</v>
      </c>
      <c r="K94" s="476">
        <v>99325.26953125</v>
      </c>
    </row>
    <row r="95" spans="1:11" ht="14.4" customHeight="1" x14ac:dyDescent="0.3">
      <c r="A95" s="470" t="s">
        <v>382</v>
      </c>
      <c r="B95" s="471" t="s">
        <v>383</v>
      </c>
      <c r="C95" s="472" t="s">
        <v>396</v>
      </c>
      <c r="D95" s="473" t="s">
        <v>397</v>
      </c>
      <c r="E95" s="472" t="s">
        <v>662</v>
      </c>
      <c r="F95" s="473" t="s">
        <v>663</v>
      </c>
      <c r="G95" s="472" t="s">
        <v>696</v>
      </c>
      <c r="H95" s="472" t="s">
        <v>697</v>
      </c>
      <c r="I95" s="475">
        <v>1.9800000190734863</v>
      </c>
      <c r="J95" s="475">
        <v>4800</v>
      </c>
      <c r="K95" s="476">
        <v>9490.6396484375</v>
      </c>
    </row>
    <row r="96" spans="1:11" ht="14.4" customHeight="1" x14ac:dyDescent="0.3">
      <c r="A96" s="470" t="s">
        <v>382</v>
      </c>
      <c r="B96" s="471" t="s">
        <v>383</v>
      </c>
      <c r="C96" s="472" t="s">
        <v>396</v>
      </c>
      <c r="D96" s="473" t="s">
        <v>397</v>
      </c>
      <c r="E96" s="472" t="s">
        <v>662</v>
      </c>
      <c r="F96" s="473" t="s">
        <v>663</v>
      </c>
      <c r="G96" s="472" t="s">
        <v>698</v>
      </c>
      <c r="H96" s="472" t="s">
        <v>699</v>
      </c>
      <c r="I96" s="475">
        <v>0.90600001811981201</v>
      </c>
      <c r="J96" s="475">
        <v>40000</v>
      </c>
      <c r="K96" s="476">
        <v>36448.2802734375</v>
      </c>
    </row>
    <row r="97" spans="1:11" ht="14.4" customHeight="1" x14ac:dyDescent="0.3">
      <c r="A97" s="470" t="s">
        <v>382</v>
      </c>
      <c r="B97" s="471" t="s">
        <v>383</v>
      </c>
      <c r="C97" s="472" t="s">
        <v>396</v>
      </c>
      <c r="D97" s="473" t="s">
        <v>397</v>
      </c>
      <c r="E97" s="472" t="s">
        <v>662</v>
      </c>
      <c r="F97" s="473" t="s">
        <v>663</v>
      </c>
      <c r="G97" s="472" t="s">
        <v>700</v>
      </c>
      <c r="H97" s="472" t="s">
        <v>701</v>
      </c>
      <c r="I97" s="475">
        <v>1.8300000429153442</v>
      </c>
      <c r="J97" s="475">
        <v>192</v>
      </c>
      <c r="K97" s="476">
        <v>350.66000366210937</v>
      </c>
    </row>
    <row r="98" spans="1:11" ht="14.4" customHeight="1" x14ac:dyDescent="0.3">
      <c r="A98" s="470" t="s">
        <v>382</v>
      </c>
      <c r="B98" s="471" t="s">
        <v>383</v>
      </c>
      <c r="C98" s="472" t="s">
        <v>396</v>
      </c>
      <c r="D98" s="473" t="s">
        <v>397</v>
      </c>
      <c r="E98" s="472" t="s">
        <v>662</v>
      </c>
      <c r="F98" s="473" t="s">
        <v>663</v>
      </c>
      <c r="G98" s="472" t="s">
        <v>702</v>
      </c>
      <c r="H98" s="472" t="s">
        <v>703</v>
      </c>
      <c r="I98" s="475">
        <v>2.4700000286102295</v>
      </c>
      <c r="J98" s="475">
        <v>1000</v>
      </c>
      <c r="K98" s="476">
        <v>2470.580078125</v>
      </c>
    </row>
    <row r="99" spans="1:11" ht="14.4" customHeight="1" x14ac:dyDescent="0.3">
      <c r="A99" s="470" t="s">
        <v>382</v>
      </c>
      <c r="B99" s="471" t="s">
        <v>383</v>
      </c>
      <c r="C99" s="472" t="s">
        <v>396</v>
      </c>
      <c r="D99" s="473" t="s">
        <v>397</v>
      </c>
      <c r="E99" s="472" t="s">
        <v>662</v>
      </c>
      <c r="F99" s="473" t="s">
        <v>663</v>
      </c>
      <c r="G99" s="472" t="s">
        <v>704</v>
      </c>
      <c r="H99" s="472" t="s">
        <v>705</v>
      </c>
      <c r="I99" s="475">
        <v>1.5199999809265137</v>
      </c>
      <c r="J99" s="475">
        <v>10000</v>
      </c>
      <c r="K99" s="476">
        <v>15164.9296875</v>
      </c>
    </row>
    <row r="100" spans="1:11" ht="14.4" customHeight="1" x14ac:dyDescent="0.3">
      <c r="A100" s="470" t="s">
        <v>382</v>
      </c>
      <c r="B100" s="471" t="s">
        <v>383</v>
      </c>
      <c r="C100" s="472" t="s">
        <v>396</v>
      </c>
      <c r="D100" s="473" t="s">
        <v>397</v>
      </c>
      <c r="E100" s="472" t="s">
        <v>662</v>
      </c>
      <c r="F100" s="473" t="s">
        <v>663</v>
      </c>
      <c r="G100" s="472" t="s">
        <v>706</v>
      </c>
      <c r="H100" s="472" t="s">
        <v>707</v>
      </c>
      <c r="I100" s="475">
        <v>154.8800048828125</v>
      </c>
      <c r="J100" s="475">
        <v>2</v>
      </c>
      <c r="K100" s="476">
        <v>309.760009765625</v>
      </c>
    </row>
    <row r="101" spans="1:11" ht="14.4" customHeight="1" x14ac:dyDescent="0.3">
      <c r="A101" s="470" t="s">
        <v>382</v>
      </c>
      <c r="B101" s="471" t="s">
        <v>383</v>
      </c>
      <c r="C101" s="472" t="s">
        <v>396</v>
      </c>
      <c r="D101" s="473" t="s">
        <v>397</v>
      </c>
      <c r="E101" s="472" t="s">
        <v>662</v>
      </c>
      <c r="F101" s="473" t="s">
        <v>663</v>
      </c>
      <c r="G101" s="472" t="s">
        <v>708</v>
      </c>
      <c r="H101" s="472" t="s">
        <v>709</v>
      </c>
      <c r="I101" s="475">
        <v>8.6999998092651367</v>
      </c>
      <c r="J101" s="475">
        <v>8000</v>
      </c>
      <c r="K101" s="476">
        <v>69575</v>
      </c>
    </row>
    <row r="102" spans="1:11" ht="14.4" customHeight="1" x14ac:dyDescent="0.3">
      <c r="A102" s="470" t="s">
        <v>382</v>
      </c>
      <c r="B102" s="471" t="s">
        <v>383</v>
      </c>
      <c r="C102" s="472" t="s">
        <v>396</v>
      </c>
      <c r="D102" s="473" t="s">
        <v>397</v>
      </c>
      <c r="E102" s="472" t="s">
        <v>662</v>
      </c>
      <c r="F102" s="473" t="s">
        <v>663</v>
      </c>
      <c r="G102" s="472" t="s">
        <v>710</v>
      </c>
      <c r="H102" s="472" t="s">
        <v>711</v>
      </c>
      <c r="I102" s="475">
        <v>843.3699951171875</v>
      </c>
      <c r="J102" s="475">
        <v>5</v>
      </c>
      <c r="K102" s="476">
        <v>4216.85009765625</v>
      </c>
    </row>
    <row r="103" spans="1:11" ht="14.4" customHeight="1" x14ac:dyDescent="0.3">
      <c r="A103" s="470" t="s">
        <v>382</v>
      </c>
      <c r="B103" s="471" t="s">
        <v>383</v>
      </c>
      <c r="C103" s="472" t="s">
        <v>396</v>
      </c>
      <c r="D103" s="473" t="s">
        <v>397</v>
      </c>
      <c r="E103" s="472" t="s">
        <v>662</v>
      </c>
      <c r="F103" s="473" t="s">
        <v>663</v>
      </c>
      <c r="G103" s="472" t="s">
        <v>712</v>
      </c>
      <c r="H103" s="472" t="s">
        <v>713</v>
      </c>
      <c r="I103" s="475">
        <v>9.501538423391489</v>
      </c>
      <c r="J103" s="475">
        <v>6300</v>
      </c>
      <c r="K103" s="476">
        <v>59369.379150390625</v>
      </c>
    </row>
    <row r="104" spans="1:11" ht="14.4" customHeight="1" x14ac:dyDescent="0.3">
      <c r="A104" s="470" t="s">
        <v>382</v>
      </c>
      <c r="B104" s="471" t="s">
        <v>383</v>
      </c>
      <c r="C104" s="472" t="s">
        <v>396</v>
      </c>
      <c r="D104" s="473" t="s">
        <v>397</v>
      </c>
      <c r="E104" s="472" t="s">
        <v>662</v>
      </c>
      <c r="F104" s="473" t="s">
        <v>663</v>
      </c>
      <c r="G104" s="472" t="s">
        <v>714</v>
      </c>
      <c r="H104" s="472" t="s">
        <v>715</v>
      </c>
      <c r="I104" s="475">
        <v>9.3100004196166992</v>
      </c>
      <c r="J104" s="475">
        <v>18720</v>
      </c>
      <c r="K104" s="476">
        <v>174286.59838867187</v>
      </c>
    </row>
    <row r="105" spans="1:11" ht="14.4" customHeight="1" x14ac:dyDescent="0.3">
      <c r="A105" s="470" t="s">
        <v>382</v>
      </c>
      <c r="B105" s="471" t="s">
        <v>383</v>
      </c>
      <c r="C105" s="472" t="s">
        <v>396</v>
      </c>
      <c r="D105" s="473" t="s">
        <v>397</v>
      </c>
      <c r="E105" s="472" t="s">
        <v>716</v>
      </c>
      <c r="F105" s="473" t="s">
        <v>717</v>
      </c>
      <c r="G105" s="472" t="s">
        <v>718</v>
      </c>
      <c r="H105" s="472" t="s">
        <v>719</v>
      </c>
      <c r="I105" s="475">
        <v>0.41999998688697815</v>
      </c>
      <c r="J105" s="475">
        <v>1000</v>
      </c>
      <c r="K105" s="476">
        <v>419.75</v>
      </c>
    </row>
    <row r="106" spans="1:11" ht="14.4" customHeight="1" x14ac:dyDescent="0.3">
      <c r="A106" s="470" t="s">
        <v>382</v>
      </c>
      <c r="B106" s="471" t="s">
        <v>383</v>
      </c>
      <c r="C106" s="472" t="s">
        <v>396</v>
      </c>
      <c r="D106" s="473" t="s">
        <v>397</v>
      </c>
      <c r="E106" s="472" t="s">
        <v>716</v>
      </c>
      <c r="F106" s="473" t="s">
        <v>717</v>
      </c>
      <c r="G106" s="472" t="s">
        <v>720</v>
      </c>
      <c r="H106" s="472" t="s">
        <v>721</v>
      </c>
      <c r="I106" s="475">
        <v>28.73555522494846</v>
      </c>
      <c r="J106" s="475">
        <v>206</v>
      </c>
      <c r="K106" s="476">
        <v>5919.3800048828125</v>
      </c>
    </row>
    <row r="107" spans="1:11" ht="14.4" customHeight="1" x14ac:dyDescent="0.3">
      <c r="A107" s="470" t="s">
        <v>382</v>
      </c>
      <c r="B107" s="471" t="s">
        <v>383</v>
      </c>
      <c r="C107" s="472" t="s">
        <v>396</v>
      </c>
      <c r="D107" s="473" t="s">
        <v>397</v>
      </c>
      <c r="E107" s="472" t="s">
        <v>722</v>
      </c>
      <c r="F107" s="473" t="s">
        <v>723</v>
      </c>
      <c r="G107" s="472" t="s">
        <v>724</v>
      </c>
      <c r="H107" s="472" t="s">
        <v>725</v>
      </c>
      <c r="I107" s="475">
        <v>2397.010009765625</v>
      </c>
      <c r="J107" s="475">
        <v>6</v>
      </c>
      <c r="K107" s="476">
        <v>14382.0595703125</v>
      </c>
    </row>
    <row r="108" spans="1:11" ht="14.4" customHeight="1" x14ac:dyDescent="0.3">
      <c r="A108" s="470" t="s">
        <v>382</v>
      </c>
      <c r="B108" s="471" t="s">
        <v>383</v>
      </c>
      <c r="C108" s="472" t="s">
        <v>396</v>
      </c>
      <c r="D108" s="473" t="s">
        <v>397</v>
      </c>
      <c r="E108" s="472" t="s">
        <v>722</v>
      </c>
      <c r="F108" s="473" t="s">
        <v>723</v>
      </c>
      <c r="G108" s="472" t="s">
        <v>726</v>
      </c>
      <c r="H108" s="472" t="s">
        <v>727</v>
      </c>
      <c r="I108" s="475">
        <v>57.720001220703125</v>
      </c>
      <c r="J108" s="475">
        <v>600</v>
      </c>
      <c r="K108" s="476">
        <v>34630.201171875</v>
      </c>
    </row>
    <row r="109" spans="1:11" ht="14.4" customHeight="1" x14ac:dyDescent="0.3">
      <c r="A109" s="470" t="s">
        <v>382</v>
      </c>
      <c r="B109" s="471" t="s">
        <v>383</v>
      </c>
      <c r="C109" s="472" t="s">
        <v>396</v>
      </c>
      <c r="D109" s="473" t="s">
        <v>397</v>
      </c>
      <c r="E109" s="472" t="s">
        <v>722</v>
      </c>
      <c r="F109" s="473" t="s">
        <v>723</v>
      </c>
      <c r="G109" s="472" t="s">
        <v>728</v>
      </c>
      <c r="H109" s="472" t="s">
        <v>729</v>
      </c>
      <c r="I109" s="475">
        <v>249.77500305175781</v>
      </c>
      <c r="J109" s="475">
        <v>588</v>
      </c>
      <c r="K109" s="476">
        <v>146543.1015625</v>
      </c>
    </row>
    <row r="110" spans="1:11" ht="14.4" customHeight="1" x14ac:dyDescent="0.3">
      <c r="A110" s="470" t="s">
        <v>382</v>
      </c>
      <c r="B110" s="471" t="s">
        <v>383</v>
      </c>
      <c r="C110" s="472" t="s">
        <v>396</v>
      </c>
      <c r="D110" s="473" t="s">
        <v>397</v>
      </c>
      <c r="E110" s="472" t="s">
        <v>722</v>
      </c>
      <c r="F110" s="473" t="s">
        <v>723</v>
      </c>
      <c r="G110" s="472" t="s">
        <v>730</v>
      </c>
      <c r="H110" s="472" t="s">
        <v>731</v>
      </c>
      <c r="I110" s="475">
        <v>2828.97998046875</v>
      </c>
      <c r="J110" s="475">
        <v>12</v>
      </c>
      <c r="K110" s="476">
        <v>33947.759765625</v>
      </c>
    </row>
    <row r="111" spans="1:11" ht="14.4" customHeight="1" x14ac:dyDescent="0.3">
      <c r="A111" s="470" t="s">
        <v>382</v>
      </c>
      <c r="B111" s="471" t="s">
        <v>383</v>
      </c>
      <c r="C111" s="472" t="s">
        <v>396</v>
      </c>
      <c r="D111" s="473" t="s">
        <v>397</v>
      </c>
      <c r="E111" s="472" t="s">
        <v>722</v>
      </c>
      <c r="F111" s="473" t="s">
        <v>723</v>
      </c>
      <c r="G111" s="472" t="s">
        <v>732</v>
      </c>
      <c r="H111" s="472" t="s">
        <v>733</v>
      </c>
      <c r="I111" s="475">
        <v>102.48833338419597</v>
      </c>
      <c r="J111" s="475">
        <v>1620</v>
      </c>
      <c r="K111" s="476">
        <v>165794.2001953125</v>
      </c>
    </row>
    <row r="112" spans="1:11" ht="14.4" customHeight="1" x14ac:dyDescent="0.3">
      <c r="A112" s="470" t="s">
        <v>382</v>
      </c>
      <c r="B112" s="471" t="s">
        <v>383</v>
      </c>
      <c r="C112" s="472" t="s">
        <v>396</v>
      </c>
      <c r="D112" s="473" t="s">
        <v>397</v>
      </c>
      <c r="E112" s="472" t="s">
        <v>722</v>
      </c>
      <c r="F112" s="473" t="s">
        <v>723</v>
      </c>
      <c r="G112" s="472" t="s">
        <v>734</v>
      </c>
      <c r="H112" s="472" t="s">
        <v>735</v>
      </c>
      <c r="I112" s="475">
        <v>2.309999942779541</v>
      </c>
      <c r="J112" s="475">
        <v>1000</v>
      </c>
      <c r="K112" s="476">
        <v>2309.889892578125</v>
      </c>
    </row>
    <row r="113" spans="1:11" ht="14.4" customHeight="1" x14ac:dyDescent="0.3">
      <c r="A113" s="470" t="s">
        <v>382</v>
      </c>
      <c r="B113" s="471" t="s">
        <v>383</v>
      </c>
      <c r="C113" s="472" t="s">
        <v>396</v>
      </c>
      <c r="D113" s="473" t="s">
        <v>397</v>
      </c>
      <c r="E113" s="472" t="s">
        <v>722</v>
      </c>
      <c r="F113" s="473" t="s">
        <v>723</v>
      </c>
      <c r="G113" s="472" t="s">
        <v>736</v>
      </c>
      <c r="H113" s="472" t="s">
        <v>737</v>
      </c>
      <c r="I113" s="475">
        <v>51.725000381469727</v>
      </c>
      <c r="J113" s="475">
        <v>4</v>
      </c>
      <c r="K113" s="476">
        <v>206.8800048828125</v>
      </c>
    </row>
    <row r="114" spans="1:11" ht="14.4" customHeight="1" x14ac:dyDescent="0.3">
      <c r="A114" s="470" t="s">
        <v>382</v>
      </c>
      <c r="B114" s="471" t="s">
        <v>383</v>
      </c>
      <c r="C114" s="472" t="s">
        <v>396</v>
      </c>
      <c r="D114" s="473" t="s">
        <v>397</v>
      </c>
      <c r="E114" s="472" t="s">
        <v>722</v>
      </c>
      <c r="F114" s="473" t="s">
        <v>723</v>
      </c>
      <c r="G114" s="472" t="s">
        <v>738</v>
      </c>
      <c r="H114" s="472" t="s">
        <v>739</v>
      </c>
      <c r="I114" s="475">
        <v>25.540000915527344</v>
      </c>
      <c r="J114" s="475">
        <v>10</v>
      </c>
      <c r="K114" s="476">
        <v>255.39999389648437</v>
      </c>
    </row>
    <row r="115" spans="1:11" ht="14.4" customHeight="1" x14ac:dyDescent="0.3">
      <c r="A115" s="470" t="s">
        <v>382</v>
      </c>
      <c r="B115" s="471" t="s">
        <v>383</v>
      </c>
      <c r="C115" s="472" t="s">
        <v>396</v>
      </c>
      <c r="D115" s="473" t="s">
        <v>397</v>
      </c>
      <c r="E115" s="472" t="s">
        <v>722</v>
      </c>
      <c r="F115" s="473" t="s">
        <v>723</v>
      </c>
      <c r="G115" s="472" t="s">
        <v>740</v>
      </c>
      <c r="H115" s="472" t="s">
        <v>741</v>
      </c>
      <c r="I115" s="475">
        <v>10.289999961853027</v>
      </c>
      <c r="J115" s="475">
        <v>7000</v>
      </c>
      <c r="K115" s="476">
        <v>71995</v>
      </c>
    </row>
    <row r="116" spans="1:11" ht="14.4" customHeight="1" x14ac:dyDescent="0.3">
      <c r="A116" s="470" t="s">
        <v>382</v>
      </c>
      <c r="B116" s="471" t="s">
        <v>383</v>
      </c>
      <c r="C116" s="472" t="s">
        <v>396</v>
      </c>
      <c r="D116" s="473" t="s">
        <v>397</v>
      </c>
      <c r="E116" s="472" t="s">
        <v>722</v>
      </c>
      <c r="F116" s="473" t="s">
        <v>723</v>
      </c>
      <c r="G116" s="472" t="s">
        <v>742</v>
      </c>
      <c r="H116" s="472" t="s">
        <v>743</v>
      </c>
      <c r="I116" s="475">
        <v>18.879999160766602</v>
      </c>
      <c r="J116" s="475">
        <v>500</v>
      </c>
      <c r="K116" s="476">
        <v>9437.9998779296875</v>
      </c>
    </row>
    <row r="117" spans="1:11" ht="14.4" customHeight="1" x14ac:dyDescent="0.3">
      <c r="A117" s="470" t="s">
        <v>382</v>
      </c>
      <c r="B117" s="471" t="s">
        <v>383</v>
      </c>
      <c r="C117" s="472" t="s">
        <v>396</v>
      </c>
      <c r="D117" s="473" t="s">
        <v>397</v>
      </c>
      <c r="E117" s="472" t="s">
        <v>722</v>
      </c>
      <c r="F117" s="473" t="s">
        <v>723</v>
      </c>
      <c r="G117" s="472" t="s">
        <v>744</v>
      </c>
      <c r="H117" s="472" t="s">
        <v>745</v>
      </c>
      <c r="I117" s="475">
        <v>3.2300000190734863</v>
      </c>
      <c r="J117" s="475">
        <v>5000</v>
      </c>
      <c r="K117" s="476">
        <v>16171.600219726563</v>
      </c>
    </row>
    <row r="118" spans="1:11" ht="14.4" customHeight="1" x14ac:dyDescent="0.3">
      <c r="A118" s="470" t="s">
        <v>382</v>
      </c>
      <c r="B118" s="471" t="s">
        <v>383</v>
      </c>
      <c r="C118" s="472" t="s">
        <v>396</v>
      </c>
      <c r="D118" s="473" t="s">
        <v>397</v>
      </c>
      <c r="E118" s="472" t="s">
        <v>722</v>
      </c>
      <c r="F118" s="473" t="s">
        <v>723</v>
      </c>
      <c r="G118" s="472" t="s">
        <v>746</v>
      </c>
      <c r="H118" s="472" t="s">
        <v>747</v>
      </c>
      <c r="I118" s="475">
        <v>51.220000457763675</v>
      </c>
      <c r="J118" s="475">
        <v>864</v>
      </c>
      <c r="K118" s="476">
        <v>44140.798828125</v>
      </c>
    </row>
    <row r="119" spans="1:11" ht="14.4" customHeight="1" x14ac:dyDescent="0.3">
      <c r="A119" s="470" t="s">
        <v>382</v>
      </c>
      <c r="B119" s="471" t="s">
        <v>383</v>
      </c>
      <c r="C119" s="472" t="s">
        <v>396</v>
      </c>
      <c r="D119" s="473" t="s">
        <v>397</v>
      </c>
      <c r="E119" s="472" t="s">
        <v>722</v>
      </c>
      <c r="F119" s="473" t="s">
        <v>723</v>
      </c>
      <c r="G119" s="472" t="s">
        <v>748</v>
      </c>
      <c r="H119" s="472" t="s">
        <v>749</v>
      </c>
      <c r="I119" s="475">
        <v>685.46499633789062</v>
      </c>
      <c r="J119" s="475">
        <v>9</v>
      </c>
      <c r="K119" s="476">
        <v>6169.199951171875</v>
      </c>
    </row>
    <row r="120" spans="1:11" ht="14.4" customHeight="1" x14ac:dyDescent="0.3">
      <c r="A120" s="470" t="s">
        <v>382</v>
      </c>
      <c r="B120" s="471" t="s">
        <v>383</v>
      </c>
      <c r="C120" s="472" t="s">
        <v>396</v>
      </c>
      <c r="D120" s="473" t="s">
        <v>397</v>
      </c>
      <c r="E120" s="472" t="s">
        <v>722</v>
      </c>
      <c r="F120" s="473" t="s">
        <v>723</v>
      </c>
      <c r="G120" s="472" t="s">
        <v>750</v>
      </c>
      <c r="H120" s="472" t="s">
        <v>751</v>
      </c>
      <c r="I120" s="475">
        <v>17.059999465942383</v>
      </c>
      <c r="J120" s="475">
        <v>530</v>
      </c>
      <c r="K120" s="476">
        <v>9042.3297424316406</v>
      </c>
    </row>
    <row r="121" spans="1:11" ht="14.4" customHeight="1" x14ac:dyDescent="0.3">
      <c r="A121" s="470" t="s">
        <v>382</v>
      </c>
      <c r="B121" s="471" t="s">
        <v>383</v>
      </c>
      <c r="C121" s="472" t="s">
        <v>396</v>
      </c>
      <c r="D121" s="473" t="s">
        <v>397</v>
      </c>
      <c r="E121" s="472" t="s">
        <v>722</v>
      </c>
      <c r="F121" s="473" t="s">
        <v>723</v>
      </c>
      <c r="G121" s="472" t="s">
        <v>752</v>
      </c>
      <c r="H121" s="472" t="s">
        <v>753</v>
      </c>
      <c r="I121" s="475">
        <v>1754.5</v>
      </c>
      <c r="J121" s="475">
        <v>4</v>
      </c>
      <c r="K121" s="476">
        <v>7018</v>
      </c>
    </row>
    <row r="122" spans="1:11" ht="14.4" customHeight="1" x14ac:dyDescent="0.3">
      <c r="A122" s="470" t="s">
        <v>382</v>
      </c>
      <c r="B122" s="471" t="s">
        <v>383</v>
      </c>
      <c r="C122" s="472" t="s">
        <v>396</v>
      </c>
      <c r="D122" s="473" t="s">
        <v>397</v>
      </c>
      <c r="E122" s="472" t="s">
        <v>722</v>
      </c>
      <c r="F122" s="473" t="s">
        <v>723</v>
      </c>
      <c r="G122" s="472" t="s">
        <v>754</v>
      </c>
      <c r="H122" s="472" t="s">
        <v>755</v>
      </c>
      <c r="I122" s="475">
        <v>1612.8600260416667</v>
      </c>
      <c r="J122" s="475">
        <v>9</v>
      </c>
      <c r="K122" s="476">
        <v>14341.919921875</v>
      </c>
    </row>
    <row r="123" spans="1:11" ht="14.4" customHeight="1" x14ac:dyDescent="0.3">
      <c r="A123" s="470" t="s">
        <v>382</v>
      </c>
      <c r="B123" s="471" t="s">
        <v>383</v>
      </c>
      <c r="C123" s="472" t="s">
        <v>396</v>
      </c>
      <c r="D123" s="473" t="s">
        <v>397</v>
      </c>
      <c r="E123" s="472" t="s">
        <v>722</v>
      </c>
      <c r="F123" s="473" t="s">
        <v>723</v>
      </c>
      <c r="G123" s="472" t="s">
        <v>756</v>
      </c>
      <c r="H123" s="472" t="s">
        <v>757</v>
      </c>
      <c r="I123" s="475">
        <v>0.47999998927116394</v>
      </c>
      <c r="J123" s="475">
        <v>100</v>
      </c>
      <c r="K123" s="476">
        <v>48</v>
      </c>
    </row>
    <row r="124" spans="1:11" ht="14.4" customHeight="1" x14ac:dyDescent="0.3">
      <c r="A124" s="470" t="s">
        <v>382</v>
      </c>
      <c r="B124" s="471" t="s">
        <v>383</v>
      </c>
      <c r="C124" s="472" t="s">
        <v>396</v>
      </c>
      <c r="D124" s="473" t="s">
        <v>397</v>
      </c>
      <c r="E124" s="472" t="s">
        <v>722</v>
      </c>
      <c r="F124" s="473" t="s">
        <v>723</v>
      </c>
      <c r="G124" s="472" t="s">
        <v>758</v>
      </c>
      <c r="H124" s="472" t="s">
        <v>759</v>
      </c>
      <c r="I124" s="475">
        <v>1.6714285271508353</v>
      </c>
      <c r="J124" s="475">
        <v>5800</v>
      </c>
      <c r="K124" s="476">
        <v>9696</v>
      </c>
    </row>
    <row r="125" spans="1:11" ht="14.4" customHeight="1" x14ac:dyDescent="0.3">
      <c r="A125" s="470" t="s">
        <v>382</v>
      </c>
      <c r="B125" s="471" t="s">
        <v>383</v>
      </c>
      <c r="C125" s="472" t="s">
        <v>396</v>
      </c>
      <c r="D125" s="473" t="s">
        <v>397</v>
      </c>
      <c r="E125" s="472" t="s">
        <v>722</v>
      </c>
      <c r="F125" s="473" t="s">
        <v>723</v>
      </c>
      <c r="G125" s="472" t="s">
        <v>760</v>
      </c>
      <c r="H125" s="472" t="s">
        <v>761</v>
      </c>
      <c r="I125" s="475">
        <v>318.23001098632812</v>
      </c>
      <c r="J125" s="475">
        <v>40</v>
      </c>
      <c r="K125" s="476">
        <v>12729.2001953125</v>
      </c>
    </row>
    <row r="126" spans="1:11" ht="14.4" customHeight="1" x14ac:dyDescent="0.3">
      <c r="A126" s="470" t="s">
        <v>382</v>
      </c>
      <c r="B126" s="471" t="s">
        <v>383</v>
      </c>
      <c r="C126" s="472" t="s">
        <v>396</v>
      </c>
      <c r="D126" s="473" t="s">
        <v>397</v>
      </c>
      <c r="E126" s="472" t="s">
        <v>722</v>
      </c>
      <c r="F126" s="473" t="s">
        <v>723</v>
      </c>
      <c r="G126" s="472" t="s">
        <v>762</v>
      </c>
      <c r="H126" s="472" t="s">
        <v>763</v>
      </c>
      <c r="I126" s="475">
        <v>0.90777779950035942</v>
      </c>
      <c r="J126" s="475">
        <v>69000</v>
      </c>
      <c r="K126" s="476">
        <v>62899.329345703125</v>
      </c>
    </row>
    <row r="127" spans="1:11" ht="14.4" customHeight="1" x14ac:dyDescent="0.3">
      <c r="A127" s="470" t="s">
        <v>382</v>
      </c>
      <c r="B127" s="471" t="s">
        <v>383</v>
      </c>
      <c r="C127" s="472" t="s">
        <v>396</v>
      </c>
      <c r="D127" s="473" t="s">
        <v>397</v>
      </c>
      <c r="E127" s="472" t="s">
        <v>722</v>
      </c>
      <c r="F127" s="473" t="s">
        <v>723</v>
      </c>
      <c r="G127" s="472" t="s">
        <v>764</v>
      </c>
      <c r="H127" s="472" t="s">
        <v>765</v>
      </c>
      <c r="I127" s="475">
        <v>514.25</v>
      </c>
      <c r="J127" s="475">
        <v>4</v>
      </c>
      <c r="K127" s="476">
        <v>2057</v>
      </c>
    </row>
    <row r="128" spans="1:11" ht="14.4" customHeight="1" x14ac:dyDescent="0.3">
      <c r="A128" s="470" t="s">
        <v>382</v>
      </c>
      <c r="B128" s="471" t="s">
        <v>383</v>
      </c>
      <c r="C128" s="472" t="s">
        <v>396</v>
      </c>
      <c r="D128" s="473" t="s">
        <v>397</v>
      </c>
      <c r="E128" s="472" t="s">
        <v>722</v>
      </c>
      <c r="F128" s="473" t="s">
        <v>723</v>
      </c>
      <c r="G128" s="472" t="s">
        <v>766</v>
      </c>
      <c r="H128" s="472" t="s">
        <v>767</v>
      </c>
      <c r="I128" s="475">
        <v>2.0449999570846558</v>
      </c>
      <c r="J128" s="475">
        <v>140</v>
      </c>
      <c r="K128" s="476">
        <v>286.59999847412109</v>
      </c>
    </row>
    <row r="129" spans="1:11" ht="14.4" customHeight="1" x14ac:dyDescent="0.3">
      <c r="A129" s="470" t="s">
        <v>382</v>
      </c>
      <c r="B129" s="471" t="s">
        <v>383</v>
      </c>
      <c r="C129" s="472" t="s">
        <v>396</v>
      </c>
      <c r="D129" s="473" t="s">
        <v>397</v>
      </c>
      <c r="E129" s="472" t="s">
        <v>722</v>
      </c>
      <c r="F129" s="473" t="s">
        <v>723</v>
      </c>
      <c r="G129" s="472" t="s">
        <v>768</v>
      </c>
      <c r="H129" s="472" t="s">
        <v>769</v>
      </c>
      <c r="I129" s="475">
        <v>2.5299999713897705</v>
      </c>
      <c r="J129" s="475">
        <v>100</v>
      </c>
      <c r="K129" s="476">
        <v>253</v>
      </c>
    </row>
    <row r="130" spans="1:11" ht="14.4" customHeight="1" x14ac:dyDescent="0.3">
      <c r="A130" s="470" t="s">
        <v>382</v>
      </c>
      <c r="B130" s="471" t="s">
        <v>383</v>
      </c>
      <c r="C130" s="472" t="s">
        <v>396</v>
      </c>
      <c r="D130" s="473" t="s">
        <v>397</v>
      </c>
      <c r="E130" s="472" t="s">
        <v>770</v>
      </c>
      <c r="F130" s="473" t="s">
        <v>771</v>
      </c>
      <c r="G130" s="472" t="s">
        <v>772</v>
      </c>
      <c r="H130" s="472" t="s">
        <v>773</v>
      </c>
      <c r="I130" s="475">
        <v>0.25999999046325684</v>
      </c>
      <c r="J130" s="475">
        <v>100</v>
      </c>
      <c r="K130" s="476">
        <v>26</v>
      </c>
    </row>
    <row r="131" spans="1:11" ht="14.4" customHeight="1" x14ac:dyDescent="0.3">
      <c r="A131" s="470" t="s">
        <v>382</v>
      </c>
      <c r="B131" s="471" t="s">
        <v>383</v>
      </c>
      <c r="C131" s="472" t="s">
        <v>396</v>
      </c>
      <c r="D131" s="473" t="s">
        <v>397</v>
      </c>
      <c r="E131" s="472" t="s">
        <v>770</v>
      </c>
      <c r="F131" s="473" t="s">
        <v>771</v>
      </c>
      <c r="G131" s="472" t="s">
        <v>774</v>
      </c>
      <c r="H131" s="472" t="s">
        <v>775</v>
      </c>
      <c r="I131" s="475">
        <v>0.29000000655651093</v>
      </c>
      <c r="J131" s="475">
        <v>400</v>
      </c>
      <c r="K131" s="476">
        <v>118</v>
      </c>
    </row>
    <row r="132" spans="1:11" ht="14.4" customHeight="1" x14ac:dyDescent="0.3">
      <c r="A132" s="470" t="s">
        <v>382</v>
      </c>
      <c r="B132" s="471" t="s">
        <v>383</v>
      </c>
      <c r="C132" s="472" t="s">
        <v>396</v>
      </c>
      <c r="D132" s="473" t="s">
        <v>397</v>
      </c>
      <c r="E132" s="472" t="s">
        <v>770</v>
      </c>
      <c r="F132" s="473" t="s">
        <v>771</v>
      </c>
      <c r="G132" s="472" t="s">
        <v>776</v>
      </c>
      <c r="H132" s="472" t="s">
        <v>777</v>
      </c>
      <c r="I132" s="475">
        <v>0.29000000655651093</v>
      </c>
      <c r="J132" s="475">
        <v>400</v>
      </c>
      <c r="K132" s="476">
        <v>118</v>
      </c>
    </row>
    <row r="133" spans="1:11" ht="14.4" customHeight="1" x14ac:dyDescent="0.3">
      <c r="A133" s="470" t="s">
        <v>382</v>
      </c>
      <c r="B133" s="471" t="s">
        <v>383</v>
      </c>
      <c r="C133" s="472" t="s">
        <v>396</v>
      </c>
      <c r="D133" s="473" t="s">
        <v>397</v>
      </c>
      <c r="E133" s="472" t="s">
        <v>770</v>
      </c>
      <c r="F133" s="473" t="s">
        <v>771</v>
      </c>
      <c r="G133" s="472" t="s">
        <v>778</v>
      </c>
      <c r="H133" s="472" t="s">
        <v>779</v>
      </c>
      <c r="I133" s="475">
        <v>0.52625000849366188</v>
      </c>
      <c r="J133" s="475">
        <v>6700</v>
      </c>
      <c r="K133" s="476">
        <v>3551</v>
      </c>
    </row>
    <row r="134" spans="1:11" ht="14.4" customHeight="1" x14ac:dyDescent="0.3">
      <c r="A134" s="470" t="s">
        <v>382</v>
      </c>
      <c r="B134" s="471" t="s">
        <v>383</v>
      </c>
      <c r="C134" s="472" t="s">
        <v>396</v>
      </c>
      <c r="D134" s="473" t="s">
        <v>397</v>
      </c>
      <c r="E134" s="472" t="s">
        <v>556</v>
      </c>
      <c r="F134" s="473" t="s">
        <v>557</v>
      </c>
      <c r="G134" s="472" t="s">
        <v>780</v>
      </c>
      <c r="H134" s="472" t="s">
        <v>781</v>
      </c>
      <c r="I134" s="475">
        <v>0.68999999761581421</v>
      </c>
      <c r="J134" s="475">
        <v>12000</v>
      </c>
      <c r="K134" s="476">
        <v>8280</v>
      </c>
    </row>
    <row r="135" spans="1:11" ht="14.4" customHeight="1" x14ac:dyDescent="0.3">
      <c r="A135" s="470" t="s">
        <v>382</v>
      </c>
      <c r="B135" s="471" t="s">
        <v>383</v>
      </c>
      <c r="C135" s="472" t="s">
        <v>396</v>
      </c>
      <c r="D135" s="473" t="s">
        <v>397</v>
      </c>
      <c r="E135" s="472" t="s">
        <v>556</v>
      </c>
      <c r="F135" s="473" t="s">
        <v>557</v>
      </c>
      <c r="G135" s="472" t="s">
        <v>558</v>
      </c>
      <c r="H135" s="472" t="s">
        <v>559</v>
      </c>
      <c r="I135" s="475">
        <v>0.68999999761581421</v>
      </c>
      <c r="J135" s="475">
        <v>28200</v>
      </c>
      <c r="K135" s="476">
        <v>19458</v>
      </c>
    </row>
    <row r="136" spans="1:11" ht="14.4" customHeight="1" x14ac:dyDescent="0.3">
      <c r="A136" s="470" t="s">
        <v>382</v>
      </c>
      <c r="B136" s="471" t="s">
        <v>383</v>
      </c>
      <c r="C136" s="472" t="s">
        <v>396</v>
      </c>
      <c r="D136" s="473" t="s">
        <v>397</v>
      </c>
      <c r="E136" s="472" t="s">
        <v>556</v>
      </c>
      <c r="F136" s="473" t="s">
        <v>557</v>
      </c>
      <c r="G136" s="472" t="s">
        <v>782</v>
      </c>
      <c r="H136" s="472" t="s">
        <v>783</v>
      </c>
      <c r="I136" s="475">
        <v>0.68909090757369995</v>
      </c>
      <c r="J136" s="475">
        <v>24000</v>
      </c>
      <c r="K136" s="476">
        <v>16549.599975585938</v>
      </c>
    </row>
    <row r="137" spans="1:11" ht="14.4" customHeight="1" x14ac:dyDescent="0.3">
      <c r="A137" s="470" t="s">
        <v>382</v>
      </c>
      <c r="B137" s="471" t="s">
        <v>383</v>
      </c>
      <c r="C137" s="472" t="s">
        <v>396</v>
      </c>
      <c r="D137" s="473" t="s">
        <v>397</v>
      </c>
      <c r="E137" s="472" t="s">
        <v>556</v>
      </c>
      <c r="F137" s="473" t="s">
        <v>557</v>
      </c>
      <c r="G137" s="472" t="s">
        <v>784</v>
      </c>
      <c r="H137" s="472" t="s">
        <v>785</v>
      </c>
      <c r="I137" s="475">
        <v>0.68999999761581421</v>
      </c>
      <c r="J137" s="475">
        <v>2340</v>
      </c>
      <c r="K137" s="476">
        <v>1614.6000061035156</v>
      </c>
    </row>
    <row r="138" spans="1:11" ht="14.4" customHeight="1" x14ac:dyDescent="0.3">
      <c r="A138" s="470" t="s">
        <v>382</v>
      </c>
      <c r="B138" s="471" t="s">
        <v>383</v>
      </c>
      <c r="C138" s="472" t="s">
        <v>519</v>
      </c>
      <c r="D138" s="473" t="s">
        <v>520</v>
      </c>
      <c r="E138" s="472" t="s">
        <v>522</v>
      </c>
      <c r="F138" s="473" t="s">
        <v>523</v>
      </c>
      <c r="G138" s="472" t="s">
        <v>786</v>
      </c>
      <c r="H138" s="472" t="s">
        <v>787</v>
      </c>
      <c r="I138" s="475">
        <v>128163</v>
      </c>
      <c r="J138" s="475">
        <v>1</v>
      </c>
      <c r="K138" s="476">
        <v>128163</v>
      </c>
    </row>
    <row r="139" spans="1:11" ht="14.4" customHeight="1" x14ac:dyDescent="0.3">
      <c r="A139" s="470" t="s">
        <v>382</v>
      </c>
      <c r="B139" s="471" t="s">
        <v>383</v>
      </c>
      <c r="C139" s="472" t="s">
        <v>519</v>
      </c>
      <c r="D139" s="473" t="s">
        <v>520</v>
      </c>
      <c r="E139" s="472" t="s">
        <v>522</v>
      </c>
      <c r="F139" s="473" t="s">
        <v>523</v>
      </c>
      <c r="G139" s="472" t="s">
        <v>788</v>
      </c>
      <c r="H139" s="472" t="s">
        <v>789</v>
      </c>
      <c r="I139" s="475">
        <v>3087.919921875</v>
      </c>
      <c r="J139" s="475">
        <v>1</v>
      </c>
      <c r="K139" s="476">
        <v>3087.919921875</v>
      </c>
    </row>
    <row r="140" spans="1:11" ht="14.4" customHeight="1" x14ac:dyDescent="0.3">
      <c r="A140" s="470" t="s">
        <v>382</v>
      </c>
      <c r="B140" s="471" t="s">
        <v>383</v>
      </c>
      <c r="C140" s="472" t="s">
        <v>519</v>
      </c>
      <c r="D140" s="473" t="s">
        <v>520</v>
      </c>
      <c r="E140" s="472" t="s">
        <v>522</v>
      </c>
      <c r="F140" s="473" t="s">
        <v>523</v>
      </c>
      <c r="G140" s="472" t="s">
        <v>790</v>
      </c>
      <c r="H140" s="472" t="s">
        <v>791</v>
      </c>
      <c r="I140" s="475">
        <v>20098.099609375</v>
      </c>
      <c r="J140" s="475">
        <v>1</v>
      </c>
      <c r="K140" s="476">
        <v>20098.099609375</v>
      </c>
    </row>
    <row r="141" spans="1:11" ht="14.4" customHeight="1" x14ac:dyDescent="0.3">
      <c r="A141" s="470" t="s">
        <v>382</v>
      </c>
      <c r="B141" s="471" t="s">
        <v>383</v>
      </c>
      <c r="C141" s="472" t="s">
        <v>519</v>
      </c>
      <c r="D141" s="473" t="s">
        <v>520</v>
      </c>
      <c r="E141" s="472" t="s">
        <v>522</v>
      </c>
      <c r="F141" s="473" t="s">
        <v>523</v>
      </c>
      <c r="G141" s="472" t="s">
        <v>792</v>
      </c>
      <c r="H141" s="472" t="s">
        <v>793</v>
      </c>
      <c r="I141" s="475">
        <v>1617</v>
      </c>
      <c r="J141" s="475">
        <v>1</v>
      </c>
      <c r="K141" s="476">
        <v>1617</v>
      </c>
    </row>
    <row r="142" spans="1:11" ht="14.4" customHeight="1" x14ac:dyDescent="0.3">
      <c r="A142" s="470" t="s">
        <v>382</v>
      </c>
      <c r="B142" s="471" t="s">
        <v>383</v>
      </c>
      <c r="C142" s="472" t="s">
        <v>519</v>
      </c>
      <c r="D142" s="473" t="s">
        <v>520</v>
      </c>
      <c r="E142" s="472" t="s">
        <v>522</v>
      </c>
      <c r="F142" s="473" t="s">
        <v>523</v>
      </c>
      <c r="G142" s="472" t="s">
        <v>794</v>
      </c>
      <c r="H142" s="472" t="s">
        <v>795</v>
      </c>
      <c r="I142" s="475">
        <v>3412</v>
      </c>
      <c r="J142" s="475">
        <v>1</v>
      </c>
      <c r="K142" s="476">
        <v>3412</v>
      </c>
    </row>
    <row r="143" spans="1:11" ht="14.4" customHeight="1" x14ac:dyDescent="0.3">
      <c r="A143" s="470" t="s">
        <v>382</v>
      </c>
      <c r="B143" s="471" t="s">
        <v>383</v>
      </c>
      <c r="C143" s="472" t="s">
        <v>519</v>
      </c>
      <c r="D143" s="473" t="s">
        <v>520</v>
      </c>
      <c r="E143" s="472" t="s">
        <v>522</v>
      </c>
      <c r="F143" s="473" t="s">
        <v>523</v>
      </c>
      <c r="G143" s="472" t="s">
        <v>538</v>
      </c>
      <c r="H143" s="472" t="s">
        <v>539</v>
      </c>
      <c r="I143" s="475">
        <v>477.98533121744794</v>
      </c>
      <c r="J143" s="475">
        <v>16</v>
      </c>
      <c r="K143" s="476">
        <v>7647.56005859375</v>
      </c>
    </row>
    <row r="144" spans="1:11" ht="14.4" customHeight="1" x14ac:dyDescent="0.3">
      <c r="A144" s="470" t="s">
        <v>382</v>
      </c>
      <c r="B144" s="471" t="s">
        <v>383</v>
      </c>
      <c r="C144" s="472" t="s">
        <v>519</v>
      </c>
      <c r="D144" s="473" t="s">
        <v>520</v>
      </c>
      <c r="E144" s="472" t="s">
        <v>522</v>
      </c>
      <c r="F144" s="473" t="s">
        <v>523</v>
      </c>
      <c r="G144" s="472" t="s">
        <v>796</v>
      </c>
      <c r="H144" s="472" t="s">
        <v>797</v>
      </c>
      <c r="I144" s="475">
        <v>17715</v>
      </c>
      <c r="J144" s="475">
        <v>1</v>
      </c>
      <c r="K144" s="476">
        <v>17715</v>
      </c>
    </row>
    <row r="145" spans="1:11" ht="14.4" customHeight="1" x14ac:dyDescent="0.3">
      <c r="A145" s="470" t="s">
        <v>382</v>
      </c>
      <c r="B145" s="471" t="s">
        <v>383</v>
      </c>
      <c r="C145" s="472" t="s">
        <v>519</v>
      </c>
      <c r="D145" s="473" t="s">
        <v>520</v>
      </c>
      <c r="E145" s="472" t="s">
        <v>522</v>
      </c>
      <c r="F145" s="473" t="s">
        <v>523</v>
      </c>
      <c r="G145" s="472" t="s">
        <v>798</v>
      </c>
      <c r="H145" s="472" t="s">
        <v>799</v>
      </c>
      <c r="I145" s="475">
        <v>17715</v>
      </c>
      <c r="J145" s="475">
        <v>1</v>
      </c>
      <c r="K145" s="476">
        <v>17715</v>
      </c>
    </row>
    <row r="146" spans="1:11" ht="14.4" customHeight="1" x14ac:dyDescent="0.3">
      <c r="A146" s="470" t="s">
        <v>382</v>
      </c>
      <c r="B146" s="471" t="s">
        <v>383</v>
      </c>
      <c r="C146" s="472" t="s">
        <v>519</v>
      </c>
      <c r="D146" s="473" t="s">
        <v>520</v>
      </c>
      <c r="E146" s="472" t="s">
        <v>522</v>
      </c>
      <c r="F146" s="473" t="s">
        <v>523</v>
      </c>
      <c r="G146" s="472" t="s">
        <v>800</v>
      </c>
      <c r="H146" s="472" t="s">
        <v>801</v>
      </c>
      <c r="I146" s="475">
        <v>3830.8333333333335</v>
      </c>
      <c r="J146" s="475">
        <v>6</v>
      </c>
      <c r="K146" s="476">
        <v>22985</v>
      </c>
    </row>
    <row r="147" spans="1:11" ht="14.4" customHeight="1" x14ac:dyDescent="0.3">
      <c r="A147" s="470" t="s">
        <v>382</v>
      </c>
      <c r="B147" s="471" t="s">
        <v>383</v>
      </c>
      <c r="C147" s="472" t="s">
        <v>519</v>
      </c>
      <c r="D147" s="473" t="s">
        <v>520</v>
      </c>
      <c r="E147" s="472" t="s">
        <v>522</v>
      </c>
      <c r="F147" s="473" t="s">
        <v>523</v>
      </c>
      <c r="G147" s="472" t="s">
        <v>802</v>
      </c>
      <c r="H147" s="472" t="s">
        <v>803</v>
      </c>
      <c r="I147" s="475">
        <v>3110.6201171875</v>
      </c>
      <c r="J147" s="475">
        <v>1</v>
      </c>
      <c r="K147" s="476">
        <v>3110.6201171875</v>
      </c>
    </row>
    <row r="148" spans="1:11" ht="14.4" customHeight="1" x14ac:dyDescent="0.3">
      <c r="A148" s="470" t="s">
        <v>382</v>
      </c>
      <c r="B148" s="471" t="s">
        <v>383</v>
      </c>
      <c r="C148" s="472" t="s">
        <v>519</v>
      </c>
      <c r="D148" s="473" t="s">
        <v>520</v>
      </c>
      <c r="E148" s="472" t="s">
        <v>522</v>
      </c>
      <c r="F148" s="473" t="s">
        <v>523</v>
      </c>
      <c r="G148" s="472" t="s">
        <v>804</v>
      </c>
      <c r="H148" s="472" t="s">
        <v>805</v>
      </c>
      <c r="I148" s="475">
        <v>2095.239990234375</v>
      </c>
      <c r="J148" s="475">
        <v>1</v>
      </c>
      <c r="K148" s="476">
        <v>2095.239990234375</v>
      </c>
    </row>
    <row r="149" spans="1:11" ht="14.4" customHeight="1" x14ac:dyDescent="0.3">
      <c r="A149" s="470" t="s">
        <v>382</v>
      </c>
      <c r="B149" s="471" t="s">
        <v>383</v>
      </c>
      <c r="C149" s="472" t="s">
        <v>519</v>
      </c>
      <c r="D149" s="473" t="s">
        <v>520</v>
      </c>
      <c r="E149" s="472" t="s">
        <v>522</v>
      </c>
      <c r="F149" s="473" t="s">
        <v>523</v>
      </c>
      <c r="G149" s="472" t="s">
        <v>806</v>
      </c>
      <c r="H149" s="472" t="s">
        <v>807</v>
      </c>
      <c r="I149" s="475">
        <v>6459</v>
      </c>
      <c r="J149" s="475">
        <v>1</v>
      </c>
      <c r="K149" s="476">
        <v>6459</v>
      </c>
    </row>
    <row r="150" spans="1:11" ht="14.4" customHeight="1" x14ac:dyDescent="0.3">
      <c r="A150" s="470" t="s">
        <v>382</v>
      </c>
      <c r="B150" s="471" t="s">
        <v>383</v>
      </c>
      <c r="C150" s="472" t="s">
        <v>519</v>
      </c>
      <c r="D150" s="473" t="s">
        <v>520</v>
      </c>
      <c r="E150" s="472" t="s">
        <v>522</v>
      </c>
      <c r="F150" s="473" t="s">
        <v>523</v>
      </c>
      <c r="G150" s="472" t="s">
        <v>808</v>
      </c>
      <c r="H150" s="472" t="s">
        <v>809</v>
      </c>
      <c r="I150" s="475">
        <v>350.10501098632812</v>
      </c>
      <c r="J150" s="475">
        <v>26</v>
      </c>
      <c r="K150" s="476">
        <v>8772.500244140625</v>
      </c>
    </row>
    <row r="151" spans="1:11" ht="14.4" customHeight="1" x14ac:dyDescent="0.3">
      <c r="A151" s="470" t="s">
        <v>382</v>
      </c>
      <c r="B151" s="471" t="s">
        <v>383</v>
      </c>
      <c r="C151" s="472" t="s">
        <v>519</v>
      </c>
      <c r="D151" s="473" t="s">
        <v>520</v>
      </c>
      <c r="E151" s="472" t="s">
        <v>522</v>
      </c>
      <c r="F151" s="473" t="s">
        <v>523</v>
      </c>
      <c r="G151" s="472" t="s">
        <v>810</v>
      </c>
      <c r="H151" s="472" t="s">
        <v>811</v>
      </c>
      <c r="I151" s="475">
        <v>3516.260009765625</v>
      </c>
      <c r="J151" s="475">
        <v>1</v>
      </c>
      <c r="K151" s="476">
        <v>3516.260009765625</v>
      </c>
    </row>
    <row r="152" spans="1:11" ht="14.4" customHeight="1" x14ac:dyDescent="0.3">
      <c r="A152" s="470" t="s">
        <v>382</v>
      </c>
      <c r="B152" s="471" t="s">
        <v>383</v>
      </c>
      <c r="C152" s="472" t="s">
        <v>519</v>
      </c>
      <c r="D152" s="473" t="s">
        <v>520</v>
      </c>
      <c r="E152" s="472" t="s">
        <v>522</v>
      </c>
      <c r="F152" s="473" t="s">
        <v>523</v>
      </c>
      <c r="G152" s="472" t="s">
        <v>812</v>
      </c>
      <c r="H152" s="472" t="s">
        <v>813</v>
      </c>
      <c r="I152" s="475">
        <v>526.54331461588538</v>
      </c>
      <c r="J152" s="475">
        <v>15</v>
      </c>
      <c r="K152" s="476">
        <v>7898.1498413085937</v>
      </c>
    </row>
    <row r="153" spans="1:11" ht="14.4" customHeight="1" x14ac:dyDescent="0.3">
      <c r="A153" s="470" t="s">
        <v>382</v>
      </c>
      <c r="B153" s="471" t="s">
        <v>383</v>
      </c>
      <c r="C153" s="472" t="s">
        <v>519</v>
      </c>
      <c r="D153" s="473" t="s">
        <v>520</v>
      </c>
      <c r="E153" s="472" t="s">
        <v>522</v>
      </c>
      <c r="F153" s="473" t="s">
        <v>523</v>
      </c>
      <c r="G153" s="472" t="s">
        <v>814</v>
      </c>
      <c r="H153" s="472" t="s">
        <v>815</v>
      </c>
      <c r="I153" s="475">
        <v>23.701700210571289</v>
      </c>
      <c r="J153" s="475">
        <v>18</v>
      </c>
      <c r="K153" s="476">
        <v>426.6300048828125</v>
      </c>
    </row>
    <row r="154" spans="1:11" ht="14.4" customHeight="1" x14ac:dyDescent="0.3">
      <c r="A154" s="470" t="s">
        <v>382</v>
      </c>
      <c r="B154" s="471" t="s">
        <v>383</v>
      </c>
      <c r="C154" s="472" t="s">
        <v>519</v>
      </c>
      <c r="D154" s="473" t="s">
        <v>520</v>
      </c>
      <c r="E154" s="472" t="s">
        <v>522</v>
      </c>
      <c r="F154" s="473" t="s">
        <v>523</v>
      </c>
      <c r="G154" s="472" t="s">
        <v>816</v>
      </c>
      <c r="H154" s="472" t="s">
        <v>817</v>
      </c>
      <c r="I154" s="475">
        <v>9369.5751953125</v>
      </c>
      <c r="J154" s="475">
        <v>3</v>
      </c>
      <c r="K154" s="476">
        <v>28108.720703125</v>
      </c>
    </row>
    <row r="155" spans="1:11" ht="14.4" customHeight="1" x14ac:dyDescent="0.3">
      <c r="A155" s="470" t="s">
        <v>382</v>
      </c>
      <c r="B155" s="471" t="s">
        <v>383</v>
      </c>
      <c r="C155" s="472" t="s">
        <v>519</v>
      </c>
      <c r="D155" s="473" t="s">
        <v>520</v>
      </c>
      <c r="E155" s="472" t="s">
        <v>522</v>
      </c>
      <c r="F155" s="473" t="s">
        <v>523</v>
      </c>
      <c r="G155" s="472" t="s">
        <v>818</v>
      </c>
      <c r="H155" s="472" t="s">
        <v>819</v>
      </c>
      <c r="I155" s="475">
        <v>15212.038004557291</v>
      </c>
      <c r="J155" s="475">
        <v>16</v>
      </c>
      <c r="K155" s="476">
        <v>243263.1298828125</v>
      </c>
    </row>
    <row r="156" spans="1:11" ht="14.4" customHeight="1" x14ac:dyDescent="0.3">
      <c r="A156" s="470" t="s">
        <v>382</v>
      </c>
      <c r="B156" s="471" t="s">
        <v>383</v>
      </c>
      <c r="C156" s="472" t="s">
        <v>519</v>
      </c>
      <c r="D156" s="473" t="s">
        <v>520</v>
      </c>
      <c r="E156" s="472" t="s">
        <v>662</v>
      </c>
      <c r="F156" s="473" t="s">
        <v>663</v>
      </c>
      <c r="G156" s="472" t="s">
        <v>820</v>
      </c>
      <c r="H156" s="472" t="s">
        <v>821</v>
      </c>
      <c r="I156" s="475">
        <v>4.8400001525878906</v>
      </c>
      <c r="J156" s="475">
        <v>1000</v>
      </c>
      <c r="K156" s="476">
        <v>4840</v>
      </c>
    </row>
    <row r="157" spans="1:11" ht="14.4" customHeight="1" x14ac:dyDescent="0.3">
      <c r="A157" s="470" t="s">
        <v>382</v>
      </c>
      <c r="B157" s="471" t="s">
        <v>383</v>
      </c>
      <c r="C157" s="472" t="s">
        <v>519</v>
      </c>
      <c r="D157" s="473" t="s">
        <v>520</v>
      </c>
      <c r="E157" s="472" t="s">
        <v>662</v>
      </c>
      <c r="F157" s="473" t="s">
        <v>663</v>
      </c>
      <c r="G157" s="472" t="s">
        <v>822</v>
      </c>
      <c r="H157" s="472" t="s">
        <v>823</v>
      </c>
      <c r="I157" s="475">
        <v>3.630000114440918</v>
      </c>
      <c r="J157" s="475">
        <v>1000</v>
      </c>
      <c r="K157" s="476">
        <v>3630</v>
      </c>
    </row>
    <row r="158" spans="1:11" ht="14.4" customHeight="1" x14ac:dyDescent="0.3">
      <c r="A158" s="470" t="s">
        <v>382</v>
      </c>
      <c r="B158" s="471" t="s">
        <v>383</v>
      </c>
      <c r="C158" s="472" t="s">
        <v>519</v>
      </c>
      <c r="D158" s="473" t="s">
        <v>520</v>
      </c>
      <c r="E158" s="472" t="s">
        <v>716</v>
      </c>
      <c r="F158" s="473" t="s">
        <v>717</v>
      </c>
      <c r="G158" s="472" t="s">
        <v>824</v>
      </c>
      <c r="H158" s="472" t="s">
        <v>825</v>
      </c>
      <c r="I158" s="475">
        <v>27.860000610351563</v>
      </c>
      <c r="J158" s="475">
        <v>1</v>
      </c>
      <c r="K158" s="476">
        <v>27.860000610351563</v>
      </c>
    </row>
    <row r="159" spans="1:11" ht="14.4" customHeight="1" thickBot="1" x14ac:dyDescent="0.35">
      <c r="A159" s="477" t="s">
        <v>382</v>
      </c>
      <c r="B159" s="478" t="s">
        <v>383</v>
      </c>
      <c r="C159" s="479" t="s">
        <v>519</v>
      </c>
      <c r="D159" s="480" t="s">
        <v>520</v>
      </c>
      <c r="E159" s="479" t="s">
        <v>716</v>
      </c>
      <c r="F159" s="480" t="s">
        <v>717</v>
      </c>
      <c r="G159" s="479" t="s">
        <v>720</v>
      </c>
      <c r="H159" s="479" t="s">
        <v>721</v>
      </c>
      <c r="I159" s="482">
        <v>28.729999542236328</v>
      </c>
      <c r="J159" s="482">
        <v>1</v>
      </c>
      <c r="K159" s="483">
        <v>28.729999542236328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248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245</v>
      </c>
      <c r="Q3" s="384"/>
      <c r="R3" s="384"/>
      <c r="S3" s="385"/>
    </row>
    <row r="4" spans="1:19" ht="15" thickBot="1" x14ac:dyDescent="0.35">
      <c r="A4" s="397">
        <v>2017</v>
      </c>
      <c r="B4" s="398"/>
      <c r="C4" s="399" t="s">
        <v>244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243</v>
      </c>
      <c r="J4" s="395" t="s">
        <v>160</v>
      </c>
      <c r="K4" s="373" t="s">
        <v>242</v>
      </c>
      <c r="L4" s="374"/>
      <c r="M4" s="374"/>
      <c r="N4" s="375"/>
      <c r="O4" s="376" t="s">
        <v>241</v>
      </c>
      <c r="P4" s="365" t="s">
        <v>240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239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238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7.5916666666666659</v>
      </c>
      <c r="D6" s="288"/>
      <c r="E6" s="288"/>
      <c r="F6" s="287"/>
      <c r="G6" s="289">
        <f ca="1">SUM(Tabulka[05 h_vram])/2</f>
        <v>13196.8</v>
      </c>
      <c r="H6" s="288">
        <f ca="1">SUM(Tabulka[06 h_naduv])/2</f>
        <v>0</v>
      </c>
      <c r="I6" s="288">
        <f ca="1">SUM(Tabulka[07 h_nadzk])/2</f>
        <v>0</v>
      </c>
      <c r="J6" s="287">
        <f ca="1">SUM(Tabulka[08 h_oon])/2</f>
        <v>0</v>
      </c>
      <c r="K6" s="289">
        <f ca="1">SUM(Tabulka[09 m_kl])/2</f>
        <v>0</v>
      </c>
      <c r="L6" s="288">
        <f ca="1">SUM(Tabulka[10 m_gr])/2</f>
        <v>50917</v>
      </c>
      <c r="M6" s="288">
        <f ca="1">SUM(Tabulka[11 m_jo])/2</f>
        <v>151963</v>
      </c>
      <c r="N6" s="288">
        <f ca="1">SUM(Tabulka[12 m_oc])/2</f>
        <v>202880</v>
      </c>
      <c r="O6" s="287">
        <f ca="1">SUM(Tabulka[13 m_sk])/2</f>
        <v>2900843</v>
      </c>
      <c r="P6" s="286">
        <f ca="1">SUM(Tabulka[14_vzsk])/2</f>
        <v>1450</v>
      </c>
      <c r="Q6" s="286">
        <f ca="1">SUM(Tabulka[15_vzpl])/2</f>
        <v>0</v>
      </c>
      <c r="R6" s="285">
        <f ca="1">IF(Q6=0,0,P6/Q6)</f>
        <v>0</v>
      </c>
      <c r="S6" s="284">
        <f ca="1">Q6-P6</f>
        <v>-1450</v>
      </c>
    </row>
    <row r="7" spans="1:19" hidden="1" x14ac:dyDescent="0.3">
      <c r="A7" s="283" t="s">
        <v>237</v>
      </c>
      <c r="B7" s="282" t="s">
        <v>236</v>
      </c>
      <c r="C7" s="281" t="s">
        <v>235</v>
      </c>
      <c r="D7" s="280" t="s">
        <v>234</v>
      </c>
      <c r="E7" s="279" t="s">
        <v>233</v>
      </c>
      <c r="F7" s="278" t="s">
        <v>232</v>
      </c>
      <c r="G7" s="277" t="s">
        <v>231</v>
      </c>
      <c r="H7" s="275" t="s">
        <v>230</v>
      </c>
      <c r="I7" s="275" t="s">
        <v>229</v>
      </c>
      <c r="J7" s="274" t="s">
        <v>228</v>
      </c>
      <c r="K7" s="276" t="s">
        <v>227</v>
      </c>
      <c r="L7" s="275" t="s">
        <v>226</v>
      </c>
      <c r="M7" s="275" t="s">
        <v>225</v>
      </c>
      <c r="N7" s="274" t="s">
        <v>224</v>
      </c>
      <c r="O7" s="273" t="s">
        <v>223</v>
      </c>
      <c r="P7" s="272" t="s">
        <v>222</v>
      </c>
      <c r="Q7" s="271" t="s">
        <v>221</v>
      </c>
      <c r="R7" s="270" t="s">
        <v>220</v>
      </c>
      <c r="S7" s="269" t="s">
        <v>219</v>
      </c>
    </row>
    <row r="8" spans="1:19" x14ac:dyDescent="0.3">
      <c r="A8" s="266" t="s">
        <v>218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1509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33042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33042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619314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68" t="str">
        <f ca="1">IF(Tabulka[[#This Row],[15_vzpl]]=0,"",Tabulka[[#This Row],[14_vzsk]]/Tabulka[[#This Row],[15_vzpl]])</f>
        <v/>
      </c>
      <c r="S8" s="267" t="str">
        <f ca="1">IF(Tabulka[[#This Row],[15_vzpl]]-Tabulka[[#This Row],[14_vzsk]]=0,"",Tabulka[[#This Row],[15_vzpl]]-Tabulka[[#This Row],[14_vzsk]])</f>
        <v/>
      </c>
    </row>
    <row r="9" spans="1:19" x14ac:dyDescent="0.3">
      <c r="A9" s="266">
        <v>100</v>
      </c>
      <c r="B9" s="265" t="s">
        <v>843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0.29999999999999993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563.99999999999989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15558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15558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191150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68" t="str">
        <f ca="1">IF(Tabulka[[#This Row],[15_vzpl]]=0,"",Tabulka[[#This Row],[14_vzsk]]/Tabulka[[#This Row],[15_vzpl]])</f>
        <v/>
      </c>
      <c r="S9" s="267" t="str">
        <f ca="1">IF(Tabulka[[#This Row],[15_vzpl]]-Tabulka[[#This Row],[14_vzsk]]=0,"",Tabulka[[#This Row],[15_vzpl]]-Tabulka[[#This Row],[14_vzsk]])</f>
        <v/>
      </c>
    </row>
    <row r="10" spans="1:19" x14ac:dyDescent="0.3">
      <c r="A10" s="266">
        <v>101</v>
      </c>
      <c r="B10" s="265" t="s">
        <v>844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945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17484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17484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428164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 t="s">
        <v>827</v>
      </c>
      <c r="B11" s="265"/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3.5083333333333329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6511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63901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63901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1233150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>
        <f ca="1">IF(Tabulka[[#This Row],[15_vzpl]]-Tabulka[[#This Row],[14_vzsk]]=0,"",Tabulka[[#This Row],[15_vzpl]]-Tabulka[[#This Row],[14_vzsk]])</f>
        <v>-1450</v>
      </c>
    </row>
    <row r="12" spans="1:19" x14ac:dyDescent="0.3">
      <c r="A12" s="266">
        <v>526</v>
      </c>
      <c r="B12" s="265" t="s">
        <v>845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2.65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4919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49402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49402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978465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68" t="str">
        <f ca="1">IF(Tabulka[[#This Row],[15_vzpl]]=0,"",Tabulka[[#This Row],[14_vzsk]]/Tabulka[[#This Row],[15_vzpl]])</f>
        <v/>
      </c>
      <c r="S12" s="267">
        <f ca="1">IF(Tabulka[[#This Row],[15_vzpl]]-Tabulka[[#This Row],[14_vzsk]]=0,"",Tabulka[[#This Row],[15_vzpl]]-Tabulka[[#This Row],[14_vzsk]])</f>
        <v>-1450</v>
      </c>
    </row>
    <row r="13" spans="1:19" x14ac:dyDescent="0.3">
      <c r="A13" s="266">
        <v>745</v>
      </c>
      <c r="B13" s="265" t="s">
        <v>846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188.8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35719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3">
      <c r="A14" s="266">
        <v>746</v>
      </c>
      <c r="B14" s="265" t="s">
        <v>847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0.7583333333333333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1403.2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12999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12999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218966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3">
      <c r="A15" s="266" t="s">
        <v>828</v>
      </c>
      <c r="B15" s="265"/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52068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52068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936379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3">
      <c r="A16" s="266">
        <v>409</v>
      </c>
      <c r="B16" s="265" t="s">
        <v>848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52068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52068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936379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 t="s">
        <v>829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0.28333333333333327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436.80000000000007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50917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2952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53869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112000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8" t="str">
        <f ca="1">IF(Tabulka[[#This Row],[15_vzpl]]=0,"",Tabulka[[#This Row],[14_vzsk]]/Tabulka[[#This Row],[15_vzpl]])</f>
        <v/>
      </c>
      <c r="S17" s="267" t="str">
        <f ca="1">IF(Tabulka[[#This Row],[15_vzpl]]-Tabulka[[#This Row],[14_vzsk]]=0,"",Tabulka[[#This Row],[15_vzpl]]-Tabulka[[#This Row],[14_vzsk]])</f>
        <v/>
      </c>
    </row>
    <row r="18" spans="1:19" x14ac:dyDescent="0.3">
      <c r="A18" s="266">
        <v>30</v>
      </c>
      <c r="B18" s="265" t="s">
        <v>849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0.28333333333333327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436.80000000000007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50917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2952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53869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112000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99" t="s">
        <v>138</v>
      </c>
    </row>
    <row r="21" spans="1:19" x14ac:dyDescent="0.3">
      <c r="A21" s="100" t="s">
        <v>217</v>
      </c>
    </row>
    <row r="22" spans="1:19" x14ac:dyDescent="0.3">
      <c r="A22" s="258" t="s">
        <v>216</v>
      </c>
    </row>
    <row r="23" spans="1:19" x14ac:dyDescent="0.3">
      <c r="A23" s="215" t="s">
        <v>166</v>
      </c>
    </row>
    <row r="24" spans="1:19" x14ac:dyDescent="0.3">
      <c r="A24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842</v>
      </c>
    </row>
    <row r="2" spans="1:19" x14ac:dyDescent="0.3">
      <c r="A2" s="212" t="s">
        <v>248</v>
      </c>
    </row>
    <row r="3" spans="1:19" x14ac:dyDescent="0.3">
      <c r="A3" s="304" t="s">
        <v>143</v>
      </c>
      <c r="B3" s="303" t="s">
        <v>215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218</v>
      </c>
      <c r="E4" s="295">
        <v>0.8</v>
      </c>
      <c r="F4" s="295"/>
      <c r="G4" s="295"/>
      <c r="H4" s="295"/>
      <c r="I4" s="295">
        <v>137.80000000000001</v>
      </c>
      <c r="J4" s="295"/>
      <c r="K4" s="295"/>
      <c r="L4" s="295"/>
      <c r="M4" s="295"/>
      <c r="N4" s="295"/>
      <c r="O4" s="295"/>
      <c r="P4" s="295"/>
      <c r="Q4" s="295">
        <v>49304</v>
      </c>
      <c r="R4" s="295"/>
      <c r="S4" s="295"/>
    </row>
    <row r="5" spans="1:19" x14ac:dyDescent="0.3">
      <c r="A5" s="300" t="s">
        <v>145</v>
      </c>
      <c r="B5" s="299">
        <v>2</v>
      </c>
      <c r="C5">
        <v>1</v>
      </c>
      <c r="D5">
        <v>100</v>
      </c>
      <c r="E5">
        <v>0.3</v>
      </c>
      <c r="I5">
        <v>52.800000000000004</v>
      </c>
      <c r="Q5">
        <v>15019</v>
      </c>
    </row>
    <row r="6" spans="1:19" x14ac:dyDescent="0.3">
      <c r="A6" s="302" t="s">
        <v>146</v>
      </c>
      <c r="B6" s="301">
        <v>3</v>
      </c>
      <c r="C6">
        <v>1</v>
      </c>
      <c r="D6">
        <v>101</v>
      </c>
      <c r="E6">
        <v>0.5</v>
      </c>
      <c r="I6">
        <v>85</v>
      </c>
      <c r="Q6">
        <v>34285</v>
      </c>
    </row>
    <row r="7" spans="1:19" x14ac:dyDescent="0.3">
      <c r="A7" s="300" t="s">
        <v>147</v>
      </c>
      <c r="B7" s="299">
        <v>4</v>
      </c>
      <c r="C7">
        <v>1</v>
      </c>
      <c r="D7" t="s">
        <v>827</v>
      </c>
      <c r="E7">
        <v>3.35</v>
      </c>
      <c r="I7">
        <v>540.4</v>
      </c>
      <c r="Q7">
        <v>93841</v>
      </c>
    </row>
    <row r="8" spans="1:19" x14ac:dyDescent="0.3">
      <c r="A8" s="302" t="s">
        <v>148</v>
      </c>
      <c r="B8" s="301">
        <v>5</v>
      </c>
      <c r="C8">
        <v>1</v>
      </c>
      <c r="D8">
        <v>526</v>
      </c>
      <c r="E8">
        <v>3.25</v>
      </c>
      <c r="I8">
        <v>523.6</v>
      </c>
      <c r="Q8">
        <v>91031</v>
      </c>
    </row>
    <row r="9" spans="1:19" x14ac:dyDescent="0.3">
      <c r="A9" s="300" t="s">
        <v>149</v>
      </c>
      <c r="B9" s="299">
        <v>6</v>
      </c>
      <c r="C9">
        <v>1</v>
      </c>
      <c r="D9">
        <v>745</v>
      </c>
      <c r="E9">
        <v>0.1</v>
      </c>
      <c r="I9">
        <v>16.8</v>
      </c>
      <c r="Q9">
        <v>2810</v>
      </c>
    </row>
    <row r="10" spans="1:19" x14ac:dyDescent="0.3">
      <c r="A10" s="302" t="s">
        <v>150</v>
      </c>
      <c r="B10" s="301">
        <v>7</v>
      </c>
      <c r="C10">
        <v>1</v>
      </c>
      <c r="D10" t="s">
        <v>828</v>
      </c>
      <c r="E10">
        <v>3</v>
      </c>
      <c r="I10">
        <v>496</v>
      </c>
      <c r="Q10">
        <v>82099</v>
      </c>
    </row>
    <row r="11" spans="1:19" x14ac:dyDescent="0.3">
      <c r="A11" s="300" t="s">
        <v>151</v>
      </c>
      <c r="B11" s="299">
        <v>8</v>
      </c>
      <c r="C11">
        <v>1</v>
      </c>
      <c r="D11">
        <v>409</v>
      </c>
      <c r="E11">
        <v>3</v>
      </c>
      <c r="I11">
        <v>496</v>
      </c>
      <c r="Q11">
        <v>82099</v>
      </c>
    </row>
    <row r="12" spans="1:19" x14ac:dyDescent="0.3">
      <c r="A12" s="302" t="s">
        <v>152</v>
      </c>
      <c r="B12" s="301">
        <v>9</v>
      </c>
      <c r="C12">
        <v>1</v>
      </c>
      <c r="D12" t="s">
        <v>829</v>
      </c>
      <c r="E12">
        <v>0.1</v>
      </c>
      <c r="I12">
        <v>17.600000000000001</v>
      </c>
      <c r="Q12">
        <v>1976</v>
      </c>
    </row>
    <row r="13" spans="1:19" x14ac:dyDescent="0.3">
      <c r="A13" s="300" t="s">
        <v>153</v>
      </c>
      <c r="B13" s="299">
        <v>10</v>
      </c>
      <c r="C13">
        <v>1</v>
      </c>
      <c r="D13">
        <v>30</v>
      </c>
      <c r="E13">
        <v>0.1</v>
      </c>
      <c r="I13">
        <v>17.600000000000001</v>
      </c>
      <c r="Q13">
        <v>1976</v>
      </c>
    </row>
    <row r="14" spans="1:19" x14ac:dyDescent="0.3">
      <c r="A14" s="302" t="s">
        <v>154</v>
      </c>
      <c r="B14" s="301">
        <v>11</v>
      </c>
      <c r="C14" t="s">
        <v>830</v>
      </c>
      <c r="E14">
        <v>7.2499999999999991</v>
      </c>
      <c r="I14">
        <v>1191.8</v>
      </c>
      <c r="Q14">
        <v>227220</v>
      </c>
    </row>
    <row r="15" spans="1:19" x14ac:dyDescent="0.3">
      <c r="A15" s="300" t="s">
        <v>155</v>
      </c>
      <c r="B15" s="299">
        <v>12</v>
      </c>
      <c r="C15">
        <v>2</v>
      </c>
      <c r="D15" t="s">
        <v>218</v>
      </c>
      <c r="E15">
        <v>0.8</v>
      </c>
      <c r="I15">
        <v>123</v>
      </c>
      <c r="Q15">
        <v>49059</v>
      </c>
    </row>
    <row r="16" spans="1:19" x14ac:dyDescent="0.3">
      <c r="A16" s="298" t="s">
        <v>143</v>
      </c>
      <c r="B16" s="297">
        <v>2017</v>
      </c>
      <c r="C16">
        <v>2</v>
      </c>
      <c r="D16">
        <v>100</v>
      </c>
      <c r="E16">
        <v>0.3</v>
      </c>
      <c r="I16">
        <v>48</v>
      </c>
      <c r="Q16">
        <v>15019</v>
      </c>
    </row>
    <row r="17" spans="3:17" x14ac:dyDescent="0.3">
      <c r="C17">
        <v>2</v>
      </c>
      <c r="D17">
        <v>101</v>
      </c>
      <c r="E17">
        <v>0.5</v>
      </c>
      <c r="I17">
        <v>75</v>
      </c>
      <c r="Q17">
        <v>34040</v>
      </c>
    </row>
    <row r="18" spans="3:17" x14ac:dyDescent="0.3">
      <c r="C18">
        <v>2</v>
      </c>
      <c r="D18" t="s">
        <v>827</v>
      </c>
      <c r="E18">
        <v>3.35</v>
      </c>
      <c r="I18">
        <v>431.6</v>
      </c>
      <c r="Q18">
        <v>87584</v>
      </c>
    </row>
    <row r="19" spans="3:17" x14ac:dyDescent="0.3">
      <c r="C19">
        <v>2</v>
      </c>
      <c r="D19">
        <v>526</v>
      </c>
      <c r="E19">
        <v>3.25</v>
      </c>
      <c r="I19">
        <v>415.6</v>
      </c>
      <c r="Q19">
        <v>84791</v>
      </c>
    </row>
    <row r="20" spans="3:17" x14ac:dyDescent="0.3">
      <c r="C20">
        <v>2</v>
      </c>
      <c r="D20">
        <v>745</v>
      </c>
      <c r="E20">
        <v>0.1</v>
      </c>
      <c r="I20">
        <v>16</v>
      </c>
      <c r="Q20">
        <v>2793</v>
      </c>
    </row>
    <row r="21" spans="3:17" x14ac:dyDescent="0.3">
      <c r="C21">
        <v>2</v>
      </c>
      <c r="D21" t="s">
        <v>828</v>
      </c>
      <c r="E21">
        <v>3</v>
      </c>
      <c r="I21">
        <v>400</v>
      </c>
      <c r="Q21">
        <v>75282</v>
      </c>
    </row>
    <row r="22" spans="3:17" x14ac:dyDescent="0.3">
      <c r="C22">
        <v>2</v>
      </c>
      <c r="D22">
        <v>409</v>
      </c>
      <c r="E22">
        <v>3</v>
      </c>
      <c r="I22">
        <v>400</v>
      </c>
      <c r="Q22">
        <v>75282</v>
      </c>
    </row>
    <row r="23" spans="3:17" x14ac:dyDescent="0.3">
      <c r="C23">
        <v>2</v>
      </c>
      <c r="D23" t="s">
        <v>829</v>
      </c>
      <c r="E23">
        <v>0.1</v>
      </c>
      <c r="I23">
        <v>16</v>
      </c>
      <c r="Q23">
        <v>4076</v>
      </c>
    </row>
    <row r="24" spans="3:17" x14ac:dyDescent="0.3">
      <c r="C24">
        <v>2</v>
      </c>
      <c r="D24">
        <v>30</v>
      </c>
      <c r="E24">
        <v>0.1</v>
      </c>
      <c r="I24">
        <v>16</v>
      </c>
      <c r="Q24">
        <v>4076</v>
      </c>
    </row>
    <row r="25" spans="3:17" x14ac:dyDescent="0.3">
      <c r="C25" t="s">
        <v>831</v>
      </c>
      <c r="E25">
        <v>7.2499999999999991</v>
      </c>
      <c r="I25">
        <v>970.6</v>
      </c>
      <c r="Q25">
        <v>216001</v>
      </c>
    </row>
    <row r="26" spans="3:17" x14ac:dyDescent="0.3">
      <c r="C26">
        <v>3</v>
      </c>
      <c r="D26" t="s">
        <v>218</v>
      </c>
      <c r="E26">
        <v>0.8</v>
      </c>
      <c r="I26">
        <v>135.19999999999999</v>
      </c>
      <c r="Q26">
        <v>49581</v>
      </c>
    </row>
    <row r="27" spans="3:17" x14ac:dyDescent="0.3">
      <c r="C27">
        <v>3</v>
      </c>
      <c r="D27">
        <v>100</v>
      </c>
      <c r="E27">
        <v>0.3</v>
      </c>
      <c r="I27">
        <v>55.2</v>
      </c>
      <c r="Q27">
        <v>15019</v>
      </c>
    </row>
    <row r="28" spans="3:17" x14ac:dyDescent="0.3">
      <c r="C28">
        <v>3</v>
      </c>
      <c r="D28">
        <v>101</v>
      </c>
      <c r="E28">
        <v>0.5</v>
      </c>
      <c r="I28">
        <v>80</v>
      </c>
      <c r="Q28">
        <v>34562</v>
      </c>
    </row>
    <row r="29" spans="3:17" x14ac:dyDescent="0.3">
      <c r="C29">
        <v>3</v>
      </c>
      <c r="D29" t="s">
        <v>827</v>
      </c>
      <c r="E29">
        <v>3.35</v>
      </c>
      <c r="I29">
        <v>558.6</v>
      </c>
      <c r="Q29">
        <v>93520</v>
      </c>
    </row>
    <row r="30" spans="3:17" x14ac:dyDescent="0.3">
      <c r="C30">
        <v>3</v>
      </c>
      <c r="D30">
        <v>526</v>
      </c>
      <c r="E30">
        <v>3.25</v>
      </c>
      <c r="I30">
        <v>540.20000000000005</v>
      </c>
      <c r="Q30">
        <v>90727</v>
      </c>
    </row>
    <row r="31" spans="3:17" x14ac:dyDescent="0.3">
      <c r="C31">
        <v>3</v>
      </c>
      <c r="D31">
        <v>745</v>
      </c>
      <c r="E31">
        <v>0.1</v>
      </c>
      <c r="I31">
        <v>18.400000000000002</v>
      </c>
      <c r="Q31">
        <v>2793</v>
      </c>
    </row>
    <row r="32" spans="3:17" x14ac:dyDescent="0.3">
      <c r="C32">
        <v>3</v>
      </c>
      <c r="D32" t="s">
        <v>828</v>
      </c>
      <c r="E32">
        <v>3</v>
      </c>
      <c r="I32">
        <v>360</v>
      </c>
      <c r="Q32">
        <v>76758</v>
      </c>
    </row>
    <row r="33" spans="3:17" x14ac:dyDescent="0.3">
      <c r="C33">
        <v>3</v>
      </c>
      <c r="D33">
        <v>409</v>
      </c>
      <c r="E33">
        <v>3</v>
      </c>
      <c r="I33">
        <v>360</v>
      </c>
      <c r="Q33">
        <v>76758</v>
      </c>
    </row>
    <row r="34" spans="3:17" x14ac:dyDescent="0.3">
      <c r="C34">
        <v>3</v>
      </c>
      <c r="D34" t="s">
        <v>829</v>
      </c>
      <c r="E34">
        <v>0.2</v>
      </c>
      <c r="I34">
        <v>36.800000000000004</v>
      </c>
      <c r="Q34">
        <v>909</v>
      </c>
    </row>
    <row r="35" spans="3:17" x14ac:dyDescent="0.3">
      <c r="C35">
        <v>3</v>
      </c>
      <c r="D35">
        <v>30</v>
      </c>
      <c r="E35">
        <v>0.2</v>
      </c>
      <c r="I35">
        <v>36.800000000000004</v>
      </c>
      <c r="Q35">
        <v>909</v>
      </c>
    </row>
    <row r="36" spans="3:17" x14ac:dyDescent="0.3">
      <c r="C36" t="s">
        <v>832</v>
      </c>
      <c r="E36">
        <v>7.35</v>
      </c>
      <c r="I36">
        <v>1090.6000000000001</v>
      </c>
      <c r="Q36">
        <v>220768</v>
      </c>
    </row>
    <row r="37" spans="3:17" x14ac:dyDescent="0.3">
      <c r="C37">
        <v>4</v>
      </c>
      <c r="D37" t="s">
        <v>218</v>
      </c>
      <c r="E37">
        <v>0.8</v>
      </c>
      <c r="I37">
        <v>117</v>
      </c>
      <c r="Q37">
        <v>49130</v>
      </c>
    </row>
    <row r="38" spans="3:17" x14ac:dyDescent="0.3">
      <c r="C38">
        <v>4</v>
      </c>
      <c r="D38">
        <v>100</v>
      </c>
      <c r="E38">
        <v>0.3</v>
      </c>
      <c r="I38">
        <v>48</v>
      </c>
      <c r="Q38">
        <v>15019</v>
      </c>
    </row>
    <row r="39" spans="3:17" x14ac:dyDescent="0.3">
      <c r="C39">
        <v>4</v>
      </c>
      <c r="D39">
        <v>101</v>
      </c>
      <c r="E39">
        <v>0.5</v>
      </c>
      <c r="I39">
        <v>69</v>
      </c>
      <c r="Q39">
        <v>34111</v>
      </c>
    </row>
    <row r="40" spans="3:17" x14ac:dyDescent="0.3">
      <c r="C40">
        <v>4</v>
      </c>
      <c r="D40" t="s">
        <v>827</v>
      </c>
      <c r="E40">
        <v>3.35</v>
      </c>
      <c r="I40">
        <v>486.40000000000003</v>
      </c>
      <c r="Q40">
        <v>94858</v>
      </c>
    </row>
    <row r="41" spans="3:17" x14ac:dyDescent="0.3">
      <c r="C41">
        <v>4</v>
      </c>
      <c r="D41">
        <v>526</v>
      </c>
      <c r="E41">
        <v>3.25</v>
      </c>
      <c r="I41">
        <v>471.20000000000005</v>
      </c>
      <c r="Q41">
        <v>92063</v>
      </c>
    </row>
    <row r="42" spans="3:17" x14ac:dyDescent="0.3">
      <c r="C42">
        <v>4</v>
      </c>
      <c r="D42">
        <v>745</v>
      </c>
      <c r="E42">
        <v>0.1</v>
      </c>
      <c r="I42">
        <v>15.200000000000001</v>
      </c>
      <c r="Q42">
        <v>2795</v>
      </c>
    </row>
    <row r="43" spans="3:17" x14ac:dyDescent="0.3">
      <c r="C43">
        <v>4</v>
      </c>
      <c r="D43" t="s">
        <v>828</v>
      </c>
      <c r="E43">
        <v>3</v>
      </c>
      <c r="I43">
        <v>320</v>
      </c>
      <c r="Q43">
        <v>59870</v>
      </c>
    </row>
    <row r="44" spans="3:17" x14ac:dyDescent="0.3">
      <c r="C44">
        <v>4</v>
      </c>
      <c r="D44">
        <v>409</v>
      </c>
      <c r="E44">
        <v>3</v>
      </c>
      <c r="I44">
        <v>320</v>
      </c>
      <c r="Q44">
        <v>59870</v>
      </c>
    </row>
    <row r="45" spans="3:17" x14ac:dyDescent="0.3">
      <c r="C45">
        <v>4</v>
      </c>
      <c r="D45" t="s">
        <v>829</v>
      </c>
      <c r="E45">
        <v>0.2</v>
      </c>
      <c r="I45">
        <v>32</v>
      </c>
      <c r="Q45">
        <v>909</v>
      </c>
    </row>
    <row r="46" spans="3:17" x14ac:dyDescent="0.3">
      <c r="C46">
        <v>4</v>
      </c>
      <c r="D46">
        <v>30</v>
      </c>
      <c r="E46">
        <v>0.2</v>
      </c>
      <c r="I46">
        <v>32</v>
      </c>
      <c r="Q46">
        <v>909</v>
      </c>
    </row>
    <row r="47" spans="3:17" x14ac:dyDescent="0.3">
      <c r="C47" t="s">
        <v>833</v>
      </c>
      <c r="E47">
        <v>7.35</v>
      </c>
      <c r="I47">
        <v>955.40000000000009</v>
      </c>
      <c r="Q47">
        <v>204767</v>
      </c>
    </row>
    <row r="48" spans="3:17" x14ac:dyDescent="0.3">
      <c r="C48">
        <v>5</v>
      </c>
      <c r="D48" t="s">
        <v>218</v>
      </c>
      <c r="E48">
        <v>0.8</v>
      </c>
      <c r="I48">
        <v>135.19999999999999</v>
      </c>
      <c r="Q48">
        <v>49623</v>
      </c>
    </row>
    <row r="49" spans="3:17" x14ac:dyDescent="0.3">
      <c r="C49">
        <v>5</v>
      </c>
      <c r="D49">
        <v>100</v>
      </c>
      <c r="E49">
        <v>0.3</v>
      </c>
      <c r="I49">
        <v>55.2</v>
      </c>
      <c r="Q49">
        <v>15019</v>
      </c>
    </row>
    <row r="50" spans="3:17" x14ac:dyDescent="0.3">
      <c r="C50">
        <v>5</v>
      </c>
      <c r="D50">
        <v>101</v>
      </c>
      <c r="E50">
        <v>0.5</v>
      </c>
      <c r="I50">
        <v>80</v>
      </c>
      <c r="Q50">
        <v>34604</v>
      </c>
    </row>
    <row r="51" spans="3:17" x14ac:dyDescent="0.3">
      <c r="C51">
        <v>5</v>
      </c>
      <c r="D51" t="s">
        <v>827</v>
      </c>
      <c r="E51">
        <v>3.35</v>
      </c>
      <c r="I51">
        <v>603.20000000000005</v>
      </c>
      <c r="Q51">
        <v>95539</v>
      </c>
    </row>
    <row r="52" spans="3:17" x14ac:dyDescent="0.3">
      <c r="C52">
        <v>5</v>
      </c>
      <c r="D52">
        <v>526</v>
      </c>
      <c r="E52">
        <v>2.25</v>
      </c>
      <c r="I52">
        <v>403.2</v>
      </c>
      <c r="Q52">
        <v>69932</v>
      </c>
    </row>
    <row r="53" spans="3:17" x14ac:dyDescent="0.3">
      <c r="C53">
        <v>5</v>
      </c>
      <c r="D53">
        <v>745</v>
      </c>
      <c r="E53">
        <v>0.1</v>
      </c>
      <c r="I53">
        <v>16</v>
      </c>
      <c r="Q53">
        <v>2917</v>
      </c>
    </row>
    <row r="54" spans="3:17" x14ac:dyDescent="0.3">
      <c r="C54">
        <v>5</v>
      </c>
      <c r="D54">
        <v>746</v>
      </c>
      <c r="E54">
        <v>1</v>
      </c>
      <c r="I54">
        <v>184</v>
      </c>
      <c r="Q54">
        <v>22690</v>
      </c>
    </row>
    <row r="55" spans="3:17" x14ac:dyDescent="0.3">
      <c r="C55">
        <v>5</v>
      </c>
      <c r="D55" t="s">
        <v>828</v>
      </c>
      <c r="E55">
        <v>3</v>
      </c>
      <c r="I55">
        <v>320</v>
      </c>
      <c r="Q55">
        <v>60945</v>
      </c>
    </row>
    <row r="56" spans="3:17" x14ac:dyDescent="0.3">
      <c r="C56">
        <v>5</v>
      </c>
      <c r="D56">
        <v>409</v>
      </c>
      <c r="E56">
        <v>3</v>
      </c>
      <c r="I56">
        <v>320</v>
      </c>
      <c r="Q56">
        <v>60945</v>
      </c>
    </row>
    <row r="57" spans="3:17" x14ac:dyDescent="0.3">
      <c r="C57">
        <v>5</v>
      </c>
      <c r="D57" t="s">
        <v>829</v>
      </c>
      <c r="E57">
        <v>0.2</v>
      </c>
      <c r="I57">
        <v>36.800000000000004</v>
      </c>
      <c r="Q57">
        <v>1059</v>
      </c>
    </row>
    <row r="58" spans="3:17" x14ac:dyDescent="0.3">
      <c r="C58">
        <v>5</v>
      </c>
      <c r="D58">
        <v>30</v>
      </c>
      <c r="E58">
        <v>0.2</v>
      </c>
      <c r="I58">
        <v>36.800000000000004</v>
      </c>
      <c r="Q58">
        <v>1059</v>
      </c>
    </row>
    <row r="59" spans="3:17" x14ac:dyDescent="0.3">
      <c r="C59" t="s">
        <v>834</v>
      </c>
      <c r="E59">
        <v>7.3500000000000005</v>
      </c>
      <c r="I59">
        <v>1095.2</v>
      </c>
      <c r="Q59">
        <v>207166</v>
      </c>
    </row>
    <row r="60" spans="3:17" x14ac:dyDescent="0.3">
      <c r="C60">
        <v>6</v>
      </c>
      <c r="D60" t="s">
        <v>218</v>
      </c>
      <c r="E60">
        <v>0.8</v>
      </c>
      <c r="I60">
        <v>114.8</v>
      </c>
      <c r="Q60">
        <v>49984</v>
      </c>
    </row>
    <row r="61" spans="3:17" x14ac:dyDescent="0.3">
      <c r="C61">
        <v>6</v>
      </c>
      <c r="D61">
        <v>100</v>
      </c>
      <c r="E61">
        <v>0.3</v>
      </c>
      <c r="I61">
        <v>28.8</v>
      </c>
      <c r="Q61">
        <v>15571</v>
      </c>
    </row>
    <row r="62" spans="3:17" x14ac:dyDescent="0.3">
      <c r="C62">
        <v>6</v>
      </c>
      <c r="D62">
        <v>101</v>
      </c>
      <c r="E62">
        <v>0.5</v>
      </c>
      <c r="I62">
        <v>86</v>
      </c>
      <c r="Q62">
        <v>34413</v>
      </c>
    </row>
    <row r="63" spans="3:17" x14ac:dyDescent="0.3">
      <c r="C63">
        <v>6</v>
      </c>
      <c r="D63" t="s">
        <v>827</v>
      </c>
      <c r="E63">
        <v>3.35</v>
      </c>
      <c r="I63">
        <v>524.79999999999995</v>
      </c>
      <c r="Q63">
        <v>95635</v>
      </c>
    </row>
    <row r="64" spans="3:17" x14ac:dyDescent="0.3">
      <c r="C64">
        <v>6</v>
      </c>
      <c r="D64">
        <v>526</v>
      </c>
      <c r="E64">
        <v>2.25</v>
      </c>
      <c r="I64">
        <v>381.6</v>
      </c>
      <c r="Q64">
        <v>69574</v>
      </c>
    </row>
    <row r="65" spans="3:17" x14ac:dyDescent="0.3">
      <c r="C65">
        <v>6</v>
      </c>
      <c r="D65">
        <v>745</v>
      </c>
      <c r="E65">
        <v>0.1</v>
      </c>
      <c r="I65">
        <v>15.200000000000001</v>
      </c>
      <c r="Q65">
        <v>2900</v>
      </c>
    </row>
    <row r="66" spans="3:17" x14ac:dyDescent="0.3">
      <c r="C66">
        <v>6</v>
      </c>
      <c r="D66">
        <v>746</v>
      </c>
      <c r="E66">
        <v>1</v>
      </c>
      <c r="I66">
        <v>128</v>
      </c>
      <c r="Q66">
        <v>23161</v>
      </c>
    </row>
    <row r="67" spans="3:17" x14ac:dyDescent="0.3">
      <c r="C67">
        <v>6</v>
      </c>
      <c r="D67" t="s">
        <v>828</v>
      </c>
      <c r="E67">
        <v>3</v>
      </c>
      <c r="I67">
        <v>504</v>
      </c>
      <c r="Q67">
        <v>82213</v>
      </c>
    </row>
    <row r="68" spans="3:17" x14ac:dyDescent="0.3">
      <c r="C68">
        <v>6</v>
      </c>
      <c r="D68">
        <v>409</v>
      </c>
      <c r="E68">
        <v>3</v>
      </c>
      <c r="I68">
        <v>504</v>
      </c>
      <c r="Q68">
        <v>82213</v>
      </c>
    </row>
    <row r="69" spans="3:17" x14ac:dyDescent="0.3">
      <c r="C69">
        <v>6</v>
      </c>
      <c r="D69" t="s">
        <v>829</v>
      </c>
      <c r="E69">
        <v>0.2</v>
      </c>
      <c r="I69">
        <v>35.200000000000003</v>
      </c>
      <c r="Q69">
        <v>1059</v>
      </c>
    </row>
    <row r="70" spans="3:17" x14ac:dyDescent="0.3">
      <c r="C70">
        <v>6</v>
      </c>
      <c r="D70">
        <v>30</v>
      </c>
      <c r="E70">
        <v>0.2</v>
      </c>
      <c r="I70">
        <v>35.200000000000003</v>
      </c>
      <c r="Q70">
        <v>1059</v>
      </c>
    </row>
    <row r="71" spans="3:17" x14ac:dyDescent="0.3">
      <c r="C71" t="s">
        <v>835</v>
      </c>
      <c r="E71">
        <v>7.3500000000000005</v>
      </c>
      <c r="I71">
        <v>1178.8</v>
      </c>
      <c r="Q71">
        <v>228891</v>
      </c>
    </row>
    <row r="72" spans="3:17" x14ac:dyDescent="0.3">
      <c r="C72">
        <v>7</v>
      </c>
      <c r="D72" t="s">
        <v>218</v>
      </c>
      <c r="E72">
        <v>0.8</v>
      </c>
      <c r="I72">
        <v>95.4</v>
      </c>
      <c r="O72">
        <v>12708</v>
      </c>
      <c r="P72">
        <v>12708</v>
      </c>
      <c r="Q72">
        <v>61284</v>
      </c>
    </row>
    <row r="73" spans="3:17" x14ac:dyDescent="0.3">
      <c r="C73">
        <v>7</v>
      </c>
      <c r="D73">
        <v>100</v>
      </c>
      <c r="E73">
        <v>0.3</v>
      </c>
      <c r="I73">
        <v>50.4</v>
      </c>
      <c r="O73">
        <v>3966</v>
      </c>
      <c r="P73">
        <v>3966</v>
      </c>
      <c r="Q73">
        <v>19333</v>
      </c>
    </row>
    <row r="74" spans="3:17" x14ac:dyDescent="0.3">
      <c r="C74">
        <v>7</v>
      </c>
      <c r="D74">
        <v>101</v>
      </c>
      <c r="E74">
        <v>0.5</v>
      </c>
      <c r="I74">
        <v>45</v>
      </c>
      <c r="O74">
        <v>8742</v>
      </c>
      <c r="P74">
        <v>8742</v>
      </c>
      <c r="Q74">
        <v>41951</v>
      </c>
    </row>
    <row r="75" spans="3:17" x14ac:dyDescent="0.3">
      <c r="C75">
        <v>7</v>
      </c>
      <c r="D75" t="s">
        <v>827</v>
      </c>
      <c r="E75">
        <v>3.55</v>
      </c>
      <c r="I75">
        <v>410.8</v>
      </c>
      <c r="O75">
        <v>30621</v>
      </c>
      <c r="P75">
        <v>30621</v>
      </c>
      <c r="Q75">
        <v>130362</v>
      </c>
    </row>
    <row r="76" spans="3:17" x14ac:dyDescent="0.3">
      <c r="C76">
        <v>7</v>
      </c>
      <c r="D76">
        <v>526</v>
      </c>
      <c r="E76">
        <v>2.25</v>
      </c>
      <c r="I76">
        <v>245.20000000000002</v>
      </c>
      <c r="O76">
        <v>23898</v>
      </c>
      <c r="P76">
        <v>23898</v>
      </c>
      <c r="Q76">
        <v>92961</v>
      </c>
    </row>
    <row r="77" spans="3:17" x14ac:dyDescent="0.3">
      <c r="C77">
        <v>7</v>
      </c>
      <c r="D77">
        <v>745</v>
      </c>
      <c r="E77">
        <v>0.1</v>
      </c>
      <c r="I77">
        <v>10.4</v>
      </c>
      <c r="O77">
        <v>1000</v>
      </c>
      <c r="P77">
        <v>1000</v>
      </c>
      <c r="Q77">
        <v>3845</v>
      </c>
    </row>
    <row r="78" spans="3:17" x14ac:dyDescent="0.3">
      <c r="C78">
        <v>7</v>
      </c>
      <c r="D78">
        <v>746</v>
      </c>
      <c r="E78">
        <v>1.2</v>
      </c>
      <c r="I78">
        <v>155.19999999999999</v>
      </c>
      <c r="O78">
        <v>5723</v>
      </c>
      <c r="P78">
        <v>5723</v>
      </c>
      <c r="Q78">
        <v>33556</v>
      </c>
    </row>
    <row r="79" spans="3:17" x14ac:dyDescent="0.3">
      <c r="C79">
        <v>7</v>
      </c>
      <c r="D79" t="s">
        <v>828</v>
      </c>
      <c r="E79">
        <v>3</v>
      </c>
      <c r="I79">
        <v>376</v>
      </c>
      <c r="O79">
        <v>24100</v>
      </c>
      <c r="P79">
        <v>24100</v>
      </c>
      <c r="Q79">
        <v>105644</v>
      </c>
    </row>
    <row r="80" spans="3:17" x14ac:dyDescent="0.3">
      <c r="C80">
        <v>7</v>
      </c>
      <c r="D80">
        <v>409</v>
      </c>
      <c r="E80">
        <v>3</v>
      </c>
      <c r="I80">
        <v>376</v>
      </c>
      <c r="O80">
        <v>24100</v>
      </c>
      <c r="P80">
        <v>24100</v>
      </c>
      <c r="Q80">
        <v>105644</v>
      </c>
    </row>
    <row r="81" spans="3:17" x14ac:dyDescent="0.3">
      <c r="C81">
        <v>7</v>
      </c>
      <c r="D81" t="s">
        <v>829</v>
      </c>
      <c r="E81">
        <v>0.4</v>
      </c>
      <c r="I81">
        <v>52.8</v>
      </c>
      <c r="O81">
        <v>1476</v>
      </c>
      <c r="P81">
        <v>1476</v>
      </c>
      <c r="Q81">
        <v>5535</v>
      </c>
    </row>
    <row r="82" spans="3:17" x14ac:dyDescent="0.3">
      <c r="C82">
        <v>7</v>
      </c>
      <c r="D82">
        <v>30</v>
      </c>
      <c r="E82">
        <v>0.4</v>
      </c>
      <c r="I82">
        <v>52.8</v>
      </c>
      <c r="O82">
        <v>1476</v>
      </c>
      <c r="P82">
        <v>1476</v>
      </c>
      <c r="Q82">
        <v>5535</v>
      </c>
    </row>
    <row r="83" spans="3:17" x14ac:dyDescent="0.3">
      <c r="C83" t="s">
        <v>836</v>
      </c>
      <c r="E83">
        <v>7.75</v>
      </c>
      <c r="I83">
        <v>935</v>
      </c>
      <c r="O83">
        <v>68905</v>
      </c>
      <c r="P83">
        <v>68905</v>
      </c>
      <c r="Q83">
        <v>302825</v>
      </c>
    </row>
    <row r="84" spans="3:17" x14ac:dyDescent="0.3">
      <c r="C84">
        <v>8</v>
      </c>
      <c r="D84" t="s">
        <v>218</v>
      </c>
      <c r="E84">
        <v>0.8</v>
      </c>
      <c r="I84">
        <v>151.19999999999999</v>
      </c>
      <c r="Q84">
        <v>49652</v>
      </c>
    </row>
    <row r="85" spans="3:17" x14ac:dyDescent="0.3">
      <c r="C85">
        <v>8</v>
      </c>
      <c r="D85">
        <v>100</v>
      </c>
      <c r="E85">
        <v>0.3</v>
      </c>
      <c r="I85">
        <v>55.2</v>
      </c>
      <c r="Q85">
        <v>15367</v>
      </c>
    </row>
    <row r="86" spans="3:17" x14ac:dyDescent="0.3">
      <c r="C86">
        <v>8</v>
      </c>
      <c r="D86">
        <v>101</v>
      </c>
      <c r="E86">
        <v>0.5</v>
      </c>
      <c r="I86">
        <v>96</v>
      </c>
      <c r="Q86">
        <v>34285</v>
      </c>
    </row>
    <row r="87" spans="3:17" x14ac:dyDescent="0.3">
      <c r="C87">
        <v>8</v>
      </c>
      <c r="D87" t="s">
        <v>827</v>
      </c>
      <c r="E87">
        <v>3.35</v>
      </c>
      <c r="I87">
        <v>489.2</v>
      </c>
      <c r="Q87">
        <v>99136</v>
      </c>
    </row>
    <row r="88" spans="3:17" x14ac:dyDescent="0.3">
      <c r="C88">
        <v>8</v>
      </c>
      <c r="D88">
        <v>526</v>
      </c>
      <c r="E88">
        <v>2.25</v>
      </c>
      <c r="I88">
        <v>326.8</v>
      </c>
      <c r="Q88">
        <v>70979</v>
      </c>
    </row>
    <row r="89" spans="3:17" x14ac:dyDescent="0.3">
      <c r="C89">
        <v>8</v>
      </c>
      <c r="D89">
        <v>745</v>
      </c>
      <c r="E89">
        <v>0.1</v>
      </c>
      <c r="I89">
        <v>18.400000000000002</v>
      </c>
      <c r="Q89">
        <v>2867</v>
      </c>
    </row>
    <row r="90" spans="3:17" x14ac:dyDescent="0.3">
      <c r="C90">
        <v>8</v>
      </c>
      <c r="D90">
        <v>746</v>
      </c>
      <c r="E90">
        <v>1</v>
      </c>
      <c r="I90">
        <v>144</v>
      </c>
      <c r="Q90">
        <v>25290</v>
      </c>
    </row>
    <row r="91" spans="3:17" x14ac:dyDescent="0.3">
      <c r="C91">
        <v>8</v>
      </c>
      <c r="D91" t="s">
        <v>828</v>
      </c>
      <c r="E91">
        <v>3</v>
      </c>
      <c r="I91">
        <v>448</v>
      </c>
      <c r="Q91">
        <v>83120</v>
      </c>
    </row>
    <row r="92" spans="3:17" x14ac:dyDescent="0.3">
      <c r="C92">
        <v>8</v>
      </c>
      <c r="D92">
        <v>409</v>
      </c>
      <c r="E92">
        <v>3</v>
      </c>
      <c r="I92">
        <v>448</v>
      </c>
      <c r="Q92">
        <v>83120</v>
      </c>
    </row>
    <row r="93" spans="3:17" x14ac:dyDescent="0.3">
      <c r="C93">
        <v>8</v>
      </c>
      <c r="D93" t="s">
        <v>829</v>
      </c>
      <c r="E93">
        <v>0.4</v>
      </c>
      <c r="I93">
        <v>73.600000000000009</v>
      </c>
      <c r="Q93">
        <v>4659</v>
      </c>
    </row>
    <row r="94" spans="3:17" x14ac:dyDescent="0.3">
      <c r="C94">
        <v>8</v>
      </c>
      <c r="D94">
        <v>30</v>
      </c>
      <c r="E94">
        <v>0.4</v>
      </c>
      <c r="I94">
        <v>73.600000000000009</v>
      </c>
      <c r="Q94">
        <v>4659</v>
      </c>
    </row>
    <row r="95" spans="3:17" x14ac:dyDescent="0.3">
      <c r="C95" t="s">
        <v>837</v>
      </c>
      <c r="E95">
        <v>7.5500000000000007</v>
      </c>
      <c r="I95">
        <v>1162</v>
      </c>
      <c r="Q95">
        <v>236567</v>
      </c>
    </row>
    <row r="96" spans="3:17" x14ac:dyDescent="0.3">
      <c r="C96">
        <v>9</v>
      </c>
      <c r="D96" t="s">
        <v>218</v>
      </c>
      <c r="E96">
        <v>0.8</v>
      </c>
      <c r="I96">
        <v>134.4</v>
      </c>
      <c r="O96">
        <v>7500</v>
      </c>
      <c r="P96">
        <v>7500</v>
      </c>
      <c r="Q96">
        <v>49652</v>
      </c>
    </row>
    <row r="97" spans="3:17" x14ac:dyDescent="0.3">
      <c r="C97">
        <v>9</v>
      </c>
      <c r="D97">
        <v>100</v>
      </c>
      <c r="E97">
        <v>0.3</v>
      </c>
      <c r="I97">
        <v>50.4</v>
      </c>
      <c r="O97">
        <v>7500</v>
      </c>
      <c r="P97">
        <v>7500</v>
      </c>
      <c r="Q97">
        <v>15367</v>
      </c>
    </row>
    <row r="98" spans="3:17" x14ac:dyDescent="0.3">
      <c r="C98">
        <v>9</v>
      </c>
      <c r="D98">
        <v>101</v>
      </c>
      <c r="E98">
        <v>0.5</v>
      </c>
      <c r="I98">
        <v>84</v>
      </c>
      <c r="Q98">
        <v>34285</v>
      </c>
    </row>
    <row r="99" spans="3:17" x14ac:dyDescent="0.3">
      <c r="C99">
        <v>9</v>
      </c>
      <c r="D99" t="s">
        <v>827</v>
      </c>
      <c r="E99">
        <v>2.95</v>
      </c>
      <c r="I99">
        <v>492.4</v>
      </c>
      <c r="Q99">
        <v>87308</v>
      </c>
    </row>
    <row r="100" spans="3:17" x14ac:dyDescent="0.3">
      <c r="C100">
        <v>9</v>
      </c>
      <c r="D100">
        <v>526</v>
      </c>
      <c r="E100">
        <v>1.8499999999999999</v>
      </c>
      <c r="I100">
        <v>342</v>
      </c>
      <c r="Q100">
        <v>61792</v>
      </c>
    </row>
    <row r="101" spans="3:17" x14ac:dyDescent="0.3">
      <c r="C101">
        <v>9</v>
      </c>
      <c r="D101">
        <v>745</v>
      </c>
      <c r="E101">
        <v>0.1</v>
      </c>
      <c r="I101">
        <v>14.4</v>
      </c>
      <c r="Q101">
        <v>2859</v>
      </c>
    </row>
    <row r="102" spans="3:17" x14ac:dyDescent="0.3">
      <c r="C102">
        <v>9</v>
      </c>
      <c r="D102">
        <v>746</v>
      </c>
      <c r="E102">
        <v>1</v>
      </c>
      <c r="I102">
        <v>136</v>
      </c>
      <c r="Q102">
        <v>22657</v>
      </c>
    </row>
    <row r="103" spans="3:17" x14ac:dyDescent="0.3">
      <c r="C103">
        <v>9</v>
      </c>
      <c r="D103" t="s">
        <v>828</v>
      </c>
      <c r="E103">
        <v>3</v>
      </c>
      <c r="I103">
        <v>456</v>
      </c>
      <c r="Q103">
        <v>81772</v>
      </c>
    </row>
    <row r="104" spans="3:17" x14ac:dyDescent="0.3">
      <c r="C104">
        <v>9</v>
      </c>
      <c r="D104">
        <v>409</v>
      </c>
      <c r="E104">
        <v>3</v>
      </c>
      <c r="I104">
        <v>456</v>
      </c>
      <c r="Q104">
        <v>81772</v>
      </c>
    </row>
    <row r="105" spans="3:17" x14ac:dyDescent="0.3">
      <c r="C105">
        <v>9</v>
      </c>
      <c r="D105" t="s">
        <v>829</v>
      </c>
      <c r="E105">
        <v>0.4</v>
      </c>
      <c r="I105">
        <v>35.200000000000003</v>
      </c>
      <c r="Q105">
        <v>29106</v>
      </c>
    </row>
    <row r="106" spans="3:17" x14ac:dyDescent="0.3">
      <c r="C106">
        <v>9</v>
      </c>
      <c r="D106">
        <v>30</v>
      </c>
      <c r="E106">
        <v>0.4</v>
      </c>
      <c r="I106">
        <v>35.200000000000003</v>
      </c>
      <c r="Q106">
        <v>29106</v>
      </c>
    </row>
    <row r="107" spans="3:17" x14ac:dyDescent="0.3">
      <c r="C107" t="s">
        <v>838</v>
      </c>
      <c r="E107">
        <v>7.15</v>
      </c>
      <c r="I107">
        <v>1118</v>
      </c>
      <c r="O107">
        <v>7500</v>
      </c>
      <c r="P107">
        <v>7500</v>
      </c>
      <c r="Q107">
        <v>247838</v>
      </c>
    </row>
    <row r="108" spans="3:17" x14ac:dyDescent="0.3">
      <c r="C108">
        <v>10</v>
      </c>
      <c r="D108" t="s">
        <v>218</v>
      </c>
      <c r="E108">
        <v>0.8</v>
      </c>
      <c r="I108">
        <v>137.80000000000001</v>
      </c>
      <c r="Q108">
        <v>49652</v>
      </c>
    </row>
    <row r="109" spans="3:17" x14ac:dyDescent="0.3">
      <c r="C109">
        <v>10</v>
      </c>
      <c r="D109">
        <v>100</v>
      </c>
      <c r="E109">
        <v>0.3</v>
      </c>
      <c r="I109">
        <v>52.8</v>
      </c>
      <c r="Q109">
        <v>15367</v>
      </c>
    </row>
    <row r="110" spans="3:17" x14ac:dyDescent="0.3">
      <c r="C110">
        <v>10</v>
      </c>
      <c r="D110">
        <v>101</v>
      </c>
      <c r="E110">
        <v>0.5</v>
      </c>
      <c r="I110">
        <v>85</v>
      </c>
      <c r="Q110">
        <v>34285</v>
      </c>
    </row>
    <row r="111" spans="3:17" x14ac:dyDescent="0.3">
      <c r="C111">
        <v>10</v>
      </c>
      <c r="D111" t="s">
        <v>827</v>
      </c>
      <c r="E111">
        <v>4.05</v>
      </c>
      <c r="I111">
        <v>709.2</v>
      </c>
      <c r="Q111">
        <v>105615</v>
      </c>
    </row>
    <row r="112" spans="3:17" x14ac:dyDescent="0.3">
      <c r="C112">
        <v>10</v>
      </c>
      <c r="D112">
        <v>526</v>
      </c>
      <c r="E112">
        <v>2.65</v>
      </c>
      <c r="I112">
        <v>464.4</v>
      </c>
      <c r="Q112">
        <v>74605</v>
      </c>
    </row>
    <row r="113" spans="3:17" x14ac:dyDescent="0.3">
      <c r="C113">
        <v>10</v>
      </c>
      <c r="D113">
        <v>745</v>
      </c>
      <c r="E113">
        <v>0.1</v>
      </c>
      <c r="I113">
        <v>16</v>
      </c>
      <c r="Q113">
        <v>2890</v>
      </c>
    </row>
    <row r="114" spans="3:17" x14ac:dyDescent="0.3">
      <c r="C114">
        <v>10</v>
      </c>
      <c r="D114">
        <v>746</v>
      </c>
      <c r="E114">
        <v>1.3</v>
      </c>
      <c r="I114">
        <v>228.8</v>
      </c>
      <c r="Q114">
        <v>28120</v>
      </c>
    </row>
    <row r="115" spans="3:17" x14ac:dyDescent="0.3">
      <c r="C115">
        <v>10</v>
      </c>
      <c r="D115" t="s">
        <v>828</v>
      </c>
      <c r="E115">
        <v>3</v>
      </c>
      <c r="I115">
        <v>416</v>
      </c>
      <c r="Q115">
        <v>83302</v>
      </c>
    </row>
    <row r="116" spans="3:17" x14ac:dyDescent="0.3">
      <c r="C116">
        <v>10</v>
      </c>
      <c r="D116">
        <v>409</v>
      </c>
      <c r="E116">
        <v>3</v>
      </c>
      <c r="I116">
        <v>416</v>
      </c>
      <c r="Q116">
        <v>83302</v>
      </c>
    </row>
    <row r="117" spans="3:17" x14ac:dyDescent="0.3">
      <c r="C117">
        <v>10</v>
      </c>
      <c r="D117" t="s">
        <v>829</v>
      </c>
      <c r="E117">
        <v>0.4</v>
      </c>
      <c r="I117">
        <v>32</v>
      </c>
      <c r="Q117">
        <v>5395</v>
      </c>
    </row>
    <row r="118" spans="3:17" x14ac:dyDescent="0.3">
      <c r="C118">
        <v>10</v>
      </c>
      <c r="D118">
        <v>30</v>
      </c>
      <c r="E118">
        <v>0.4</v>
      </c>
      <c r="I118">
        <v>32</v>
      </c>
      <c r="Q118">
        <v>5395</v>
      </c>
    </row>
    <row r="119" spans="3:17" x14ac:dyDescent="0.3">
      <c r="C119" t="s">
        <v>839</v>
      </c>
      <c r="E119">
        <v>8.25</v>
      </c>
      <c r="I119">
        <v>1295</v>
      </c>
      <c r="Q119">
        <v>243964</v>
      </c>
    </row>
    <row r="120" spans="3:17" x14ac:dyDescent="0.3">
      <c r="C120">
        <v>11</v>
      </c>
      <c r="D120" t="s">
        <v>218</v>
      </c>
      <c r="E120">
        <v>0.8</v>
      </c>
      <c r="I120">
        <v>143.80000000000001</v>
      </c>
      <c r="O120">
        <v>12834</v>
      </c>
      <c r="P120">
        <v>12834</v>
      </c>
      <c r="Q120">
        <v>62486</v>
      </c>
    </row>
    <row r="121" spans="3:17" x14ac:dyDescent="0.3">
      <c r="C121">
        <v>11</v>
      </c>
      <c r="D121">
        <v>100</v>
      </c>
      <c r="E121">
        <v>0.3</v>
      </c>
      <c r="I121">
        <v>52.8</v>
      </c>
      <c r="O121">
        <v>4092</v>
      </c>
      <c r="P121">
        <v>4092</v>
      </c>
      <c r="Q121">
        <v>19459</v>
      </c>
    </row>
    <row r="122" spans="3:17" x14ac:dyDescent="0.3">
      <c r="C122">
        <v>11</v>
      </c>
      <c r="D122">
        <v>101</v>
      </c>
      <c r="E122">
        <v>0.5</v>
      </c>
      <c r="I122">
        <v>91</v>
      </c>
      <c r="O122">
        <v>8742</v>
      </c>
      <c r="P122">
        <v>8742</v>
      </c>
      <c r="Q122">
        <v>43027</v>
      </c>
    </row>
    <row r="123" spans="3:17" x14ac:dyDescent="0.3">
      <c r="C123">
        <v>11</v>
      </c>
      <c r="D123" t="s">
        <v>827</v>
      </c>
      <c r="E123">
        <v>4.05</v>
      </c>
      <c r="I123">
        <v>660.40000000000009</v>
      </c>
      <c r="O123">
        <v>33280</v>
      </c>
      <c r="P123">
        <v>33280</v>
      </c>
      <c r="Q123">
        <v>139692</v>
      </c>
    </row>
    <row r="124" spans="3:17" x14ac:dyDescent="0.3">
      <c r="C124">
        <v>11</v>
      </c>
      <c r="D124">
        <v>526</v>
      </c>
      <c r="E124">
        <v>2.65</v>
      </c>
      <c r="I124">
        <v>414</v>
      </c>
      <c r="O124">
        <v>25504</v>
      </c>
      <c r="P124">
        <v>25504</v>
      </c>
      <c r="Q124">
        <v>100929</v>
      </c>
    </row>
    <row r="125" spans="3:17" x14ac:dyDescent="0.3">
      <c r="C125">
        <v>11</v>
      </c>
      <c r="D125">
        <v>745</v>
      </c>
      <c r="E125">
        <v>0.1</v>
      </c>
      <c r="I125">
        <v>17.600000000000001</v>
      </c>
      <c r="O125">
        <v>500</v>
      </c>
      <c r="P125">
        <v>500</v>
      </c>
      <c r="Q125">
        <v>3367</v>
      </c>
    </row>
    <row r="126" spans="3:17" x14ac:dyDescent="0.3">
      <c r="C126">
        <v>11</v>
      </c>
      <c r="D126">
        <v>746</v>
      </c>
      <c r="E126">
        <v>1.3</v>
      </c>
      <c r="I126">
        <v>228.8</v>
      </c>
      <c r="O126">
        <v>7276</v>
      </c>
      <c r="P126">
        <v>7276</v>
      </c>
      <c r="Q126">
        <v>35396</v>
      </c>
    </row>
    <row r="127" spans="3:17" x14ac:dyDescent="0.3">
      <c r="C127">
        <v>11</v>
      </c>
      <c r="D127" t="s">
        <v>828</v>
      </c>
      <c r="E127">
        <v>3</v>
      </c>
      <c r="I127">
        <v>484</v>
      </c>
      <c r="O127">
        <v>27968</v>
      </c>
      <c r="P127">
        <v>27968</v>
      </c>
      <c r="Q127">
        <v>110498</v>
      </c>
    </row>
    <row r="128" spans="3:17" x14ac:dyDescent="0.3">
      <c r="C128">
        <v>11</v>
      </c>
      <c r="D128">
        <v>409</v>
      </c>
      <c r="E128">
        <v>3</v>
      </c>
      <c r="I128">
        <v>484</v>
      </c>
      <c r="O128">
        <v>27968</v>
      </c>
      <c r="P128">
        <v>27968</v>
      </c>
      <c r="Q128">
        <v>110498</v>
      </c>
    </row>
    <row r="129" spans="3:18" x14ac:dyDescent="0.3">
      <c r="C129">
        <v>11</v>
      </c>
      <c r="D129" t="s">
        <v>829</v>
      </c>
      <c r="E129">
        <v>0.4</v>
      </c>
      <c r="I129">
        <v>35.200000000000003</v>
      </c>
      <c r="N129">
        <v>50917</v>
      </c>
      <c r="O129">
        <v>1476</v>
      </c>
      <c r="P129">
        <v>52393</v>
      </c>
      <c r="Q129">
        <v>49408</v>
      </c>
    </row>
    <row r="130" spans="3:18" x14ac:dyDescent="0.3">
      <c r="C130">
        <v>11</v>
      </c>
      <c r="D130">
        <v>30</v>
      </c>
      <c r="E130">
        <v>0.4</v>
      </c>
      <c r="I130">
        <v>35.200000000000003</v>
      </c>
      <c r="N130">
        <v>50917</v>
      </c>
      <c r="O130">
        <v>1476</v>
      </c>
      <c r="P130">
        <v>52393</v>
      </c>
      <c r="Q130">
        <v>49408</v>
      </c>
    </row>
    <row r="131" spans="3:18" x14ac:dyDescent="0.3">
      <c r="C131" t="s">
        <v>840</v>
      </c>
      <c r="E131">
        <v>8.25</v>
      </c>
      <c r="I131">
        <v>1323.4</v>
      </c>
      <c r="N131">
        <v>50917</v>
      </c>
      <c r="O131">
        <v>75558</v>
      </c>
      <c r="P131">
        <v>126475</v>
      </c>
      <c r="Q131">
        <v>362084</v>
      </c>
    </row>
    <row r="132" spans="3:18" x14ac:dyDescent="0.3">
      <c r="C132">
        <v>12</v>
      </c>
      <c r="D132" t="s">
        <v>218</v>
      </c>
      <c r="E132">
        <v>0.8</v>
      </c>
      <c r="I132">
        <v>83.4</v>
      </c>
      <c r="Q132">
        <v>49907</v>
      </c>
    </row>
    <row r="133" spans="3:18" x14ac:dyDescent="0.3">
      <c r="C133">
        <v>12</v>
      </c>
      <c r="D133">
        <v>100</v>
      </c>
      <c r="E133">
        <v>0.3</v>
      </c>
      <c r="I133">
        <v>14.4</v>
      </c>
      <c r="Q133">
        <v>15591</v>
      </c>
    </row>
    <row r="134" spans="3:18" x14ac:dyDescent="0.3">
      <c r="C134">
        <v>12</v>
      </c>
      <c r="D134">
        <v>101</v>
      </c>
      <c r="E134">
        <v>0.5</v>
      </c>
      <c r="I134">
        <v>69</v>
      </c>
      <c r="Q134">
        <v>34316</v>
      </c>
    </row>
    <row r="135" spans="3:18" x14ac:dyDescent="0.3">
      <c r="C135">
        <v>12</v>
      </c>
      <c r="D135" t="s">
        <v>827</v>
      </c>
      <c r="E135">
        <v>4.05</v>
      </c>
      <c r="I135">
        <v>604</v>
      </c>
      <c r="Q135">
        <v>110060</v>
      </c>
      <c r="R135">
        <v>1450</v>
      </c>
    </row>
    <row r="136" spans="3:18" x14ac:dyDescent="0.3">
      <c r="C136">
        <v>12</v>
      </c>
      <c r="D136">
        <v>526</v>
      </c>
      <c r="E136">
        <v>2.65</v>
      </c>
      <c r="I136">
        <v>391.20000000000005</v>
      </c>
      <c r="Q136">
        <v>79081</v>
      </c>
      <c r="R136">
        <v>1450</v>
      </c>
    </row>
    <row r="137" spans="3:18" x14ac:dyDescent="0.3">
      <c r="C137">
        <v>12</v>
      </c>
      <c r="D137">
        <v>745</v>
      </c>
      <c r="E137">
        <v>0.1</v>
      </c>
      <c r="I137">
        <v>14.4</v>
      </c>
      <c r="Q137">
        <v>2883</v>
      </c>
    </row>
    <row r="138" spans="3:18" x14ac:dyDescent="0.3">
      <c r="C138">
        <v>12</v>
      </c>
      <c r="D138">
        <v>746</v>
      </c>
      <c r="E138">
        <v>1.3</v>
      </c>
      <c r="I138">
        <v>198.4</v>
      </c>
      <c r="Q138">
        <v>28096</v>
      </c>
    </row>
    <row r="139" spans="3:18" x14ac:dyDescent="0.3">
      <c r="C139">
        <v>12</v>
      </c>
      <c r="D139" t="s">
        <v>828</v>
      </c>
      <c r="E139">
        <v>3</v>
      </c>
      <c r="I139">
        <v>160</v>
      </c>
      <c r="Q139">
        <v>34876</v>
      </c>
    </row>
    <row r="140" spans="3:18" x14ac:dyDescent="0.3">
      <c r="C140">
        <v>12</v>
      </c>
      <c r="D140">
        <v>409</v>
      </c>
      <c r="E140">
        <v>3</v>
      </c>
      <c r="I140">
        <v>160</v>
      </c>
      <c r="Q140">
        <v>34876</v>
      </c>
    </row>
    <row r="141" spans="3:18" x14ac:dyDescent="0.3">
      <c r="C141">
        <v>12</v>
      </c>
      <c r="D141" t="s">
        <v>829</v>
      </c>
      <c r="E141">
        <v>0.4</v>
      </c>
      <c r="I141">
        <v>33.6</v>
      </c>
      <c r="Q141">
        <v>7909</v>
      </c>
    </row>
    <row r="142" spans="3:18" x14ac:dyDescent="0.3">
      <c r="C142">
        <v>12</v>
      </c>
      <c r="D142">
        <v>30</v>
      </c>
      <c r="E142">
        <v>0.4</v>
      </c>
      <c r="I142">
        <v>33.6</v>
      </c>
      <c r="Q142">
        <v>7909</v>
      </c>
    </row>
    <row r="143" spans="3:18" x14ac:dyDescent="0.3">
      <c r="C143" t="s">
        <v>841</v>
      </c>
      <c r="E143">
        <v>8.25</v>
      </c>
      <c r="I143">
        <v>881</v>
      </c>
      <c r="Q143">
        <v>202752</v>
      </c>
      <c r="R143">
        <v>1450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854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248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29972361</v>
      </c>
      <c r="C3" s="202">
        <f t="shared" ref="C3:Z3" si="0">SUBTOTAL(9,C6:C1048576)</f>
        <v>5</v>
      </c>
      <c r="D3" s="202"/>
      <c r="E3" s="202">
        <f>SUBTOTAL(9,E6:E1048576)/4</f>
        <v>36760737</v>
      </c>
      <c r="F3" s="202"/>
      <c r="G3" s="202">
        <f t="shared" si="0"/>
        <v>5</v>
      </c>
      <c r="H3" s="202">
        <f>SUBTOTAL(9,H6:H1048576)/4</f>
        <v>33938539</v>
      </c>
      <c r="I3" s="205">
        <f>IF(B3&lt;&gt;0,H3/B3,"")</f>
        <v>1.1323278469787548</v>
      </c>
      <c r="J3" s="203">
        <f>IF(E3&lt;&gt;0,H3/E3,"")</f>
        <v>0.92322792657829467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6"/>
      <c r="B5" s="527">
        <v>2015</v>
      </c>
      <c r="C5" s="528"/>
      <c r="D5" s="528"/>
      <c r="E5" s="528">
        <v>2016</v>
      </c>
      <c r="F5" s="528"/>
      <c r="G5" s="528"/>
      <c r="H5" s="528">
        <v>2017</v>
      </c>
      <c r="I5" s="529" t="s">
        <v>209</v>
      </c>
      <c r="J5" s="530" t="s">
        <v>2</v>
      </c>
      <c r="K5" s="527">
        <v>2015</v>
      </c>
      <c r="L5" s="528"/>
      <c r="M5" s="528"/>
      <c r="N5" s="528">
        <v>2016</v>
      </c>
      <c r="O5" s="528"/>
      <c r="P5" s="528"/>
      <c r="Q5" s="528">
        <v>2017</v>
      </c>
      <c r="R5" s="529" t="s">
        <v>209</v>
      </c>
      <c r="S5" s="530" t="s">
        <v>2</v>
      </c>
      <c r="T5" s="527">
        <v>2015</v>
      </c>
      <c r="U5" s="528"/>
      <c r="V5" s="528"/>
      <c r="W5" s="528">
        <v>2016</v>
      </c>
      <c r="X5" s="528"/>
      <c r="Y5" s="528"/>
      <c r="Z5" s="528">
        <v>2017</v>
      </c>
      <c r="AA5" s="529" t="s">
        <v>209</v>
      </c>
      <c r="AB5" s="530" t="s">
        <v>2</v>
      </c>
    </row>
    <row r="6" spans="1:28" ht="14.4" customHeight="1" x14ac:dyDescent="0.3">
      <c r="A6" s="531" t="s">
        <v>850</v>
      </c>
      <c r="B6" s="532">
        <v>29972361</v>
      </c>
      <c r="C6" s="533">
        <v>1</v>
      </c>
      <c r="D6" s="533">
        <v>0.8153362376820682</v>
      </c>
      <c r="E6" s="532">
        <v>36760737</v>
      </c>
      <c r="F6" s="533">
        <v>1.2264878632684293</v>
      </c>
      <c r="G6" s="533">
        <v>1</v>
      </c>
      <c r="H6" s="532">
        <v>33917287</v>
      </c>
      <c r="I6" s="533">
        <v>1.1316187937279949</v>
      </c>
      <c r="J6" s="533">
        <v>0.92264980976850386</v>
      </c>
      <c r="K6" s="532"/>
      <c r="L6" s="533"/>
      <c r="M6" s="533"/>
      <c r="N6" s="532"/>
      <c r="O6" s="533"/>
      <c r="P6" s="533"/>
      <c r="Q6" s="532"/>
      <c r="R6" s="533"/>
      <c r="S6" s="533"/>
      <c r="T6" s="532"/>
      <c r="U6" s="533"/>
      <c r="V6" s="533"/>
      <c r="W6" s="532"/>
      <c r="X6" s="533"/>
      <c r="Y6" s="533"/>
      <c r="Z6" s="532"/>
      <c r="AA6" s="533"/>
      <c r="AB6" s="534"/>
    </row>
    <row r="7" spans="1:28" ht="14.4" customHeight="1" x14ac:dyDescent="0.3">
      <c r="A7" s="545" t="s">
        <v>851</v>
      </c>
      <c r="B7" s="535">
        <v>29972361</v>
      </c>
      <c r="C7" s="536">
        <v>1</v>
      </c>
      <c r="D7" s="536">
        <v>0.8153362376820682</v>
      </c>
      <c r="E7" s="535">
        <v>36760737</v>
      </c>
      <c r="F7" s="536">
        <v>1.2264878632684293</v>
      </c>
      <c r="G7" s="536">
        <v>1</v>
      </c>
      <c r="H7" s="535">
        <v>33917287</v>
      </c>
      <c r="I7" s="536">
        <v>1.1316187937279949</v>
      </c>
      <c r="J7" s="536">
        <v>0.92264980976850386</v>
      </c>
      <c r="K7" s="535"/>
      <c r="L7" s="536"/>
      <c r="M7" s="536"/>
      <c r="N7" s="535"/>
      <c r="O7" s="536"/>
      <c r="P7" s="536"/>
      <c r="Q7" s="535"/>
      <c r="R7" s="536"/>
      <c r="S7" s="536"/>
      <c r="T7" s="535"/>
      <c r="U7" s="536"/>
      <c r="V7" s="536"/>
      <c r="W7" s="535"/>
      <c r="X7" s="536"/>
      <c r="Y7" s="536"/>
      <c r="Z7" s="535"/>
      <c r="AA7" s="536"/>
      <c r="AB7" s="537"/>
    </row>
    <row r="8" spans="1:28" ht="14.4" customHeight="1" x14ac:dyDescent="0.3">
      <c r="A8" s="538" t="s">
        <v>852</v>
      </c>
      <c r="B8" s="539"/>
      <c r="C8" s="540"/>
      <c r="D8" s="540"/>
      <c r="E8" s="539"/>
      <c r="F8" s="540"/>
      <c r="G8" s="540"/>
      <c r="H8" s="539">
        <v>21252</v>
      </c>
      <c r="I8" s="540"/>
      <c r="J8" s="540"/>
      <c r="K8" s="539"/>
      <c r="L8" s="540"/>
      <c r="M8" s="540"/>
      <c r="N8" s="539"/>
      <c r="O8" s="540"/>
      <c r="P8" s="540"/>
      <c r="Q8" s="539"/>
      <c r="R8" s="540"/>
      <c r="S8" s="540"/>
      <c r="T8" s="539"/>
      <c r="U8" s="540"/>
      <c r="V8" s="540"/>
      <c r="W8" s="539"/>
      <c r="X8" s="540"/>
      <c r="Y8" s="540"/>
      <c r="Z8" s="539"/>
      <c r="AA8" s="540"/>
      <c r="AB8" s="541"/>
    </row>
    <row r="9" spans="1:28" ht="14.4" customHeight="1" thickBot="1" x14ac:dyDescent="0.35">
      <c r="A9" s="546" t="s">
        <v>853</v>
      </c>
      <c r="B9" s="542"/>
      <c r="C9" s="543"/>
      <c r="D9" s="543"/>
      <c r="E9" s="542"/>
      <c r="F9" s="543"/>
      <c r="G9" s="543"/>
      <c r="H9" s="542">
        <v>21252</v>
      </c>
      <c r="I9" s="543"/>
      <c r="J9" s="543"/>
      <c r="K9" s="542"/>
      <c r="L9" s="543"/>
      <c r="M9" s="543"/>
      <c r="N9" s="542"/>
      <c r="O9" s="543"/>
      <c r="P9" s="543"/>
      <c r="Q9" s="542"/>
      <c r="R9" s="543"/>
      <c r="S9" s="543"/>
      <c r="T9" s="542"/>
      <c r="U9" s="543"/>
      <c r="V9" s="543"/>
      <c r="W9" s="542"/>
      <c r="X9" s="543"/>
      <c r="Y9" s="543"/>
      <c r="Z9" s="542"/>
      <c r="AA9" s="543"/>
      <c r="AB9" s="544"/>
    </row>
    <row r="10" spans="1:28" ht="14.4" customHeight="1" thickBot="1" x14ac:dyDescent="0.35"/>
    <row r="11" spans="1:28" ht="14.4" customHeight="1" x14ac:dyDescent="0.3">
      <c r="A11" s="531" t="s">
        <v>382</v>
      </c>
      <c r="B11" s="532">
        <v>29972361</v>
      </c>
      <c r="C11" s="533">
        <v>1</v>
      </c>
      <c r="D11" s="533">
        <v>0.8153362376820682</v>
      </c>
      <c r="E11" s="532">
        <v>36760737</v>
      </c>
      <c r="F11" s="533">
        <v>1.2264878632684293</v>
      </c>
      <c r="G11" s="533">
        <v>1</v>
      </c>
      <c r="H11" s="532">
        <v>33938539</v>
      </c>
      <c r="I11" s="533">
        <v>1.1323278469787548</v>
      </c>
      <c r="J11" s="534">
        <v>0.92322792657829467</v>
      </c>
    </row>
    <row r="12" spans="1:28" ht="14.4" customHeight="1" x14ac:dyDescent="0.3">
      <c r="A12" s="545" t="s">
        <v>855</v>
      </c>
      <c r="B12" s="535">
        <v>661037</v>
      </c>
      <c r="C12" s="536">
        <v>1</v>
      </c>
      <c r="D12" s="536">
        <v>0.42781357432796258</v>
      </c>
      <c r="E12" s="535">
        <v>1545152</v>
      </c>
      <c r="F12" s="536">
        <v>2.3374667378679259</v>
      </c>
      <c r="G12" s="536">
        <v>1</v>
      </c>
      <c r="H12" s="535">
        <v>1750237</v>
      </c>
      <c r="I12" s="536">
        <v>2.6477141219024047</v>
      </c>
      <c r="J12" s="537">
        <v>1.1327280422896906</v>
      </c>
    </row>
    <row r="13" spans="1:28" ht="14.4" customHeight="1" thickBot="1" x14ac:dyDescent="0.35">
      <c r="A13" s="546" t="s">
        <v>856</v>
      </c>
      <c r="B13" s="542">
        <v>29311324</v>
      </c>
      <c r="C13" s="543">
        <v>1</v>
      </c>
      <c r="D13" s="543">
        <v>0.83233954511901476</v>
      </c>
      <c r="E13" s="542">
        <v>35215585</v>
      </c>
      <c r="F13" s="543">
        <v>1.2014327636649917</v>
      </c>
      <c r="G13" s="543">
        <v>1</v>
      </c>
      <c r="H13" s="542">
        <v>32188302</v>
      </c>
      <c r="I13" s="543">
        <v>1.0981524410156294</v>
      </c>
      <c r="J13" s="544">
        <v>0.91403570322628458</v>
      </c>
    </row>
    <row r="14" spans="1:28" ht="14.4" customHeight="1" x14ac:dyDescent="0.3">
      <c r="A14" s="547" t="s">
        <v>247</v>
      </c>
    </row>
    <row r="15" spans="1:28" ht="14.4" customHeight="1" x14ac:dyDescent="0.3">
      <c r="A15" s="548" t="s">
        <v>857</v>
      </c>
    </row>
    <row r="16" spans="1:28" ht="14.4" customHeight="1" x14ac:dyDescent="0.3">
      <c r="A16" s="547" t="s">
        <v>858</v>
      </c>
    </row>
    <row r="17" spans="1:1" ht="14.4" customHeight="1" x14ac:dyDescent="0.3">
      <c r="A17" s="547" t="s">
        <v>859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862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248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9212</v>
      </c>
      <c r="C3" s="240">
        <f t="shared" si="0"/>
        <v>12192</v>
      </c>
      <c r="D3" s="252">
        <f t="shared" si="0"/>
        <v>12110</v>
      </c>
      <c r="E3" s="204">
        <f t="shared" si="0"/>
        <v>29972361</v>
      </c>
      <c r="F3" s="202">
        <f t="shared" si="0"/>
        <v>36760737</v>
      </c>
      <c r="G3" s="241">
        <f t="shared" si="0"/>
        <v>33938539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6"/>
      <c r="B5" s="527">
        <v>2015</v>
      </c>
      <c r="C5" s="528">
        <v>2016</v>
      </c>
      <c r="D5" s="549">
        <v>2017</v>
      </c>
      <c r="E5" s="527">
        <v>2015</v>
      </c>
      <c r="F5" s="528">
        <v>2016</v>
      </c>
      <c r="G5" s="549">
        <v>2017</v>
      </c>
    </row>
    <row r="6" spans="1:7" ht="14.4" customHeight="1" x14ac:dyDescent="0.3">
      <c r="A6" s="498" t="s">
        <v>855</v>
      </c>
      <c r="B6" s="468">
        <v>545</v>
      </c>
      <c r="C6" s="468">
        <v>1509</v>
      </c>
      <c r="D6" s="468">
        <v>1500</v>
      </c>
      <c r="E6" s="550">
        <v>661037</v>
      </c>
      <c r="F6" s="550">
        <v>1545152</v>
      </c>
      <c r="G6" s="551">
        <v>1750237</v>
      </c>
    </row>
    <row r="7" spans="1:7" ht="14.4" customHeight="1" x14ac:dyDescent="0.3">
      <c r="A7" s="501" t="s">
        <v>860</v>
      </c>
      <c r="B7" s="475">
        <v>8667</v>
      </c>
      <c r="C7" s="475">
        <v>10683</v>
      </c>
      <c r="D7" s="475">
        <v>10605</v>
      </c>
      <c r="E7" s="552">
        <v>29311324</v>
      </c>
      <c r="F7" s="552">
        <v>35215585</v>
      </c>
      <c r="G7" s="553">
        <v>32139492</v>
      </c>
    </row>
    <row r="8" spans="1:7" ht="14.4" customHeight="1" thickBot="1" x14ac:dyDescent="0.35">
      <c r="A8" s="556" t="s">
        <v>861</v>
      </c>
      <c r="B8" s="482"/>
      <c r="C8" s="482"/>
      <c r="D8" s="482">
        <v>5</v>
      </c>
      <c r="E8" s="554"/>
      <c r="F8" s="554"/>
      <c r="G8" s="555">
        <v>48810</v>
      </c>
    </row>
    <row r="9" spans="1:7" ht="14.4" customHeight="1" x14ac:dyDescent="0.3">
      <c r="A9" s="547" t="s">
        <v>247</v>
      </c>
    </row>
    <row r="10" spans="1:7" ht="14.4" customHeight="1" x14ac:dyDescent="0.3">
      <c r="A10" s="548" t="s">
        <v>857</v>
      </c>
    </row>
    <row r="11" spans="1:7" ht="14.4" customHeight="1" x14ac:dyDescent="0.3">
      <c r="A11" s="547" t="s">
        <v>858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905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248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9212</v>
      </c>
      <c r="H3" s="89">
        <f t="shared" si="0"/>
        <v>29972361</v>
      </c>
      <c r="I3" s="66"/>
      <c r="J3" s="66"/>
      <c r="K3" s="89">
        <f t="shared" si="0"/>
        <v>12192</v>
      </c>
      <c r="L3" s="89">
        <f t="shared" si="0"/>
        <v>36760737</v>
      </c>
      <c r="M3" s="66"/>
      <c r="N3" s="66"/>
      <c r="O3" s="89">
        <f t="shared" si="0"/>
        <v>12110</v>
      </c>
      <c r="P3" s="89">
        <f t="shared" si="0"/>
        <v>33938539</v>
      </c>
      <c r="Q3" s="67">
        <f>IF(L3=0,0,P3/L3)</f>
        <v>0.92322792657829467</v>
      </c>
      <c r="R3" s="90">
        <f>IF(O3=0,0,P3/O3)</f>
        <v>2802.5218001651529</v>
      </c>
    </row>
    <row r="4" spans="1:18" ht="14.4" customHeight="1" x14ac:dyDescent="0.3">
      <c r="A4" s="411" t="s">
        <v>210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2016</v>
      </c>
      <c r="L4" s="416"/>
      <c r="M4" s="87"/>
      <c r="N4" s="87"/>
      <c r="O4" s="415">
        <v>2017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57"/>
      <c r="B5" s="557"/>
      <c r="C5" s="558"/>
      <c r="D5" s="559"/>
      <c r="E5" s="560"/>
      <c r="F5" s="561"/>
      <c r="G5" s="562" t="s">
        <v>58</v>
      </c>
      <c r="H5" s="563" t="s">
        <v>14</v>
      </c>
      <c r="I5" s="564"/>
      <c r="J5" s="564"/>
      <c r="K5" s="562" t="s">
        <v>58</v>
      </c>
      <c r="L5" s="563" t="s">
        <v>14</v>
      </c>
      <c r="M5" s="564"/>
      <c r="N5" s="564"/>
      <c r="O5" s="562" t="s">
        <v>58</v>
      </c>
      <c r="P5" s="563" t="s">
        <v>14</v>
      </c>
      <c r="Q5" s="565"/>
      <c r="R5" s="566"/>
    </row>
    <row r="6" spans="1:18" ht="14.4" customHeight="1" x14ac:dyDescent="0.3">
      <c r="A6" s="463" t="s">
        <v>863</v>
      </c>
      <c r="B6" s="464" t="s">
        <v>864</v>
      </c>
      <c r="C6" s="464" t="s">
        <v>382</v>
      </c>
      <c r="D6" s="464" t="s">
        <v>865</v>
      </c>
      <c r="E6" s="464" t="s">
        <v>866</v>
      </c>
      <c r="F6" s="464" t="s">
        <v>867</v>
      </c>
      <c r="G6" s="468"/>
      <c r="H6" s="468"/>
      <c r="I6" s="464"/>
      <c r="J6" s="464"/>
      <c r="K6" s="468"/>
      <c r="L6" s="468"/>
      <c r="M6" s="464"/>
      <c r="N6" s="464"/>
      <c r="O6" s="468">
        <v>1</v>
      </c>
      <c r="P6" s="468">
        <v>579</v>
      </c>
      <c r="Q6" s="488"/>
      <c r="R6" s="469">
        <v>579</v>
      </c>
    </row>
    <row r="7" spans="1:18" ht="14.4" customHeight="1" x14ac:dyDescent="0.3">
      <c r="A7" s="470" t="s">
        <v>863</v>
      </c>
      <c r="B7" s="471" t="s">
        <v>864</v>
      </c>
      <c r="C7" s="471" t="s">
        <v>382</v>
      </c>
      <c r="D7" s="471" t="s">
        <v>865</v>
      </c>
      <c r="E7" s="471" t="s">
        <v>868</v>
      </c>
      <c r="F7" s="471" t="s">
        <v>869</v>
      </c>
      <c r="G7" s="475"/>
      <c r="H7" s="475"/>
      <c r="I7" s="471"/>
      <c r="J7" s="471"/>
      <c r="K7" s="475"/>
      <c r="L7" s="475"/>
      <c r="M7" s="471"/>
      <c r="N7" s="471"/>
      <c r="O7" s="475">
        <v>9</v>
      </c>
      <c r="P7" s="475">
        <v>20673</v>
      </c>
      <c r="Q7" s="489"/>
      <c r="R7" s="476">
        <v>2297</v>
      </c>
    </row>
    <row r="8" spans="1:18" ht="14.4" customHeight="1" x14ac:dyDescent="0.3">
      <c r="A8" s="470" t="s">
        <v>863</v>
      </c>
      <c r="B8" s="471" t="s">
        <v>870</v>
      </c>
      <c r="C8" s="471" t="s">
        <v>382</v>
      </c>
      <c r="D8" s="471" t="s">
        <v>865</v>
      </c>
      <c r="E8" s="471" t="s">
        <v>871</v>
      </c>
      <c r="F8" s="471" t="s">
        <v>872</v>
      </c>
      <c r="G8" s="475"/>
      <c r="H8" s="475"/>
      <c r="I8" s="471"/>
      <c r="J8" s="471"/>
      <c r="K8" s="475">
        <v>2</v>
      </c>
      <c r="L8" s="475">
        <v>1016</v>
      </c>
      <c r="M8" s="471">
        <v>1</v>
      </c>
      <c r="N8" s="471">
        <v>508</v>
      </c>
      <c r="O8" s="475"/>
      <c r="P8" s="475"/>
      <c r="Q8" s="489"/>
      <c r="R8" s="476"/>
    </row>
    <row r="9" spans="1:18" ht="14.4" customHeight="1" x14ac:dyDescent="0.3">
      <c r="A9" s="470" t="s">
        <v>863</v>
      </c>
      <c r="B9" s="471" t="s">
        <v>870</v>
      </c>
      <c r="C9" s="471" t="s">
        <v>382</v>
      </c>
      <c r="D9" s="471" t="s">
        <v>865</v>
      </c>
      <c r="E9" s="471" t="s">
        <v>873</v>
      </c>
      <c r="F9" s="471" t="s">
        <v>874</v>
      </c>
      <c r="G9" s="475">
        <v>400</v>
      </c>
      <c r="H9" s="475">
        <v>5116800</v>
      </c>
      <c r="I9" s="471">
        <v>0.78118893144688506</v>
      </c>
      <c r="J9" s="471">
        <v>12792</v>
      </c>
      <c r="K9" s="475">
        <v>512</v>
      </c>
      <c r="L9" s="475">
        <v>6550016</v>
      </c>
      <c r="M9" s="471">
        <v>1</v>
      </c>
      <c r="N9" s="471">
        <v>12793</v>
      </c>
      <c r="O9" s="475">
        <v>223</v>
      </c>
      <c r="P9" s="475">
        <v>2853062</v>
      </c>
      <c r="Q9" s="489">
        <v>0.43558092071836163</v>
      </c>
      <c r="R9" s="476">
        <v>12794</v>
      </c>
    </row>
    <row r="10" spans="1:18" ht="14.4" customHeight="1" x14ac:dyDescent="0.3">
      <c r="A10" s="470" t="s">
        <v>863</v>
      </c>
      <c r="B10" s="471" t="s">
        <v>870</v>
      </c>
      <c r="C10" s="471" t="s">
        <v>382</v>
      </c>
      <c r="D10" s="471" t="s">
        <v>865</v>
      </c>
      <c r="E10" s="471" t="s">
        <v>875</v>
      </c>
      <c r="F10" s="471" t="s">
        <v>876</v>
      </c>
      <c r="G10" s="475"/>
      <c r="H10" s="475"/>
      <c r="I10" s="471"/>
      <c r="J10" s="471"/>
      <c r="K10" s="475">
        <v>1</v>
      </c>
      <c r="L10" s="475">
        <v>6402</v>
      </c>
      <c r="M10" s="471">
        <v>1</v>
      </c>
      <c r="N10" s="471">
        <v>6402</v>
      </c>
      <c r="O10" s="475"/>
      <c r="P10" s="475"/>
      <c r="Q10" s="489"/>
      <c r="R10" s="476"/>
    </row>
    <row r="11" spans="1:18" ht="14.4" customHeight="1" x14ac:dyDescent="0.3">
      <c r="A11" s="470" t="s">
        <v>863</v>
      </c>
      <c r="B11" s="471" t="s">
        <v>870</v>
      </c>
      <c r="C11" s="471" t="s">
        <v>382</v>
      </c>
      <c r="D11" s="471" t="s">
        <v>865</v>
      </c>
      <c r="E11" s="471" t="s">
        <v>877</v>
      </c>
      <c r="F11" s="471" t="s">
        <v>878</v>
      </c>
      <c r="G11" s="475">
        <v>708</v>
      </c>
      <c r="H11" s="475">
        <v>897744</v>
      </c>
      <c r="I11" s="471">
        <v>1.0459230572963452</v>
      </c>
      <c r="J11" s="471">
        <v>1268</v>
      </c>
      <c r="K11" s="475">
        <v>669</v>
      </c>
      <c r="L11" s="475">
        <v>858327</v>
      </c>
      <c r="M11" s="471">
        <v>1</v>
      </c>
      <c r="N11" s="471">
        <v>1283</v>
      </c>
      <c r="O11" s="475">
        <v>596</v>
      </c>
      <c r="P11" s="475">
        <v>765860</v>
      </c>
      <c r="Q11" s="489">
        <v>0.89227066141458911</v>
      </c>
      <c r="R11" s="476">
        <v>1285</v>
      </c>
    </row>
    <row r="12" spans="1:18" ht="14.4" customHeight="1" x14ac:dyDescent="0.3">
      <c r="A12" s="470" t="s">
        <v>863</v>
      </c>
      <c r="B12" s="471" t="s">
        <v>870</v>
      </c>
      <c r="C12" s="471" t="s">
        <v>382</v>
      </c>
      <c r="D12" s="471" t="s">
        <v>865</v>
      </c>
      <c r="E12" s="471" t="s">
        <v>877</v>
      </c>
      <c r="F12" s="471"/>
      <c r="G12" s="475">
        <v>93</v>
      </c>
      <c r="H12" s="475">
        <v>117924</v>
      </c>
      <c r="I12" s="471">
        <v>1.1634519569442663</v>
      </c>
      <c r="J12" s="471">
        <v>1268</v>
      </c>
      <c r="K12" s="475">
        <v>79</v>
      </c>
      <c r="L12" s="475">
        <v>101357</v>
      </c>
      <c r="M12" s="471">
        <v>1</v>
      </c>
      <c r="N12" s="471">
        <v>1283</v>
      </c>
      <c r="O12" s="475">
        <v>44</v>
      </c>
      <c r="P12" s="475">
        <v>56540</v>
      </c>
      <c r="Q12" s="489">
        <v>0.55783024359442368</v>
      </c>
      <c r="R12" s="476">
        <v>1285</v>
      </c>
    </row>
    <row r="13" spans="1:18" ht="14.4" customHeight="1" x14ac:dyDescent="0.3">
      <c r="A13" s="470" t="s">
        <v>863</v>
      </c>
      <c r="B13" s="471" t="s">
        <v>870</v>
      </c>
      <c r="C13" s="471" t="s">
        <v>382</v>
      </c>
      <c r="D13" s="471" t="s">
        <v>865</v>
      </c>
      <c r="E13" s="471" t="s">
        <v>879</v>
      </c>
      <c r="F13" s="471" t="s">
        <v>880</v>
      </c>
      <c r="G13" s="475">
        <v>1213</v>
      </c>
      <c r="H13" s="475">
        <v>11457998</v>
      </c>
      <c r="I13" s="471">
        <v>1.0817843459036733</v>
      </c>
      <c r="J13" s="471">
        <v>9446</v>
      </c>
      <c r="K13" s="475">
        <v>1086</v>
      </c>
      <c r="L13" s="475">
        <v>10591758</v>
      </c>
      <c r="M13" s="471">
        <v>1</v>
      </c>
      <c r="N13" s="471">
        <v>9753</v>
      </c>
      <c r="O13" s="475">
        <v>1076</v>
      </c>
      <c r="P13" s="475">
        <v>10503912</v>
      </c>
      <c r="Q13" s="489">
        <v>0.99170619268302773</v>
      </c>
      <c r="R13" s="476">
        <v>9762</v>
      </c>
    </row>
    <row r="14" spans="1:18" ht="14.4" customHeight="1" x14ac:dyDescent="0.3">
      <c r="A14" s="470" t="s">
        <v>863</v>
      </c>
      <c r="B14" s="471" t="s">
        <v>870</v>
      </c>
      <c r="C14" s="471" t="s">
        <v>382</v>
      </c>
      <c r="D14" s="471" t="s">
        <v>865</v>
      </c>
      <c r="E14" s="471" t="s">
        <v>881</v>
      </c>
      <c r="F14" s="471" t="s">
        <v>882</v>
      </c>
      <c r="G14" s="475"/>
      <c r="H14" s="475"/>
      <c r="I14" s="471"/>
      <c r="J14" s="471"/>
      <c r="K14" s="475">
        <v>2</v>
      </c>
      <c r="L14" s="475">
        <v>356</v>
      </c>
      <c r="M14" s="471">
        <v>1</v>
      </c>
      <c r="N14" s="471">
        <v>178</v>
      </c>
      <c r="O14" s="475"/>
      <c r="P14" s="475"/>
      <c r="Q14" s="489"/>
      <c r="R14" s="476"/>
    </row>
    <row r="15" spans="1:18" ht="14.4" customHeight="1" x14ac:dyDescent="0.3">
      <c r="A15" s="470" t="s">
        <v>863</v>
      </c>
      <c r="B15" s="471" t="s">
        <v>870</v>
      </c>
      <c r="C15" s="471" t="s">
        <v>382</v>
      </c>
      <c r="D15" s="471" t="s">
        <v>865</v>
      </c>
      <c r="E15" s="471" t="s">
        <v>866</v>
      </c>
      <c r="F15" s="471" t="s">
        <v>867</v>
      </c>
      <c r="G15" s="475">
        <v>1606</v>
      </c>
      <c r="H15" s="475">
        <v>918632</v>
      </c>
      <c r="I15" s="471">
        <v>0.7149994434935838</v>
      </c>
      <c r="J15" s="471">
        <v>572</v>
      </c>
      <c r="K15" s="475">
        <v>2219</v>
      </c>
      <c r="L15" s="475">
        <v>1284801</v>
      </c>
      <c r="M15" s="471">
        <v>1</v>
      </c>
      <c r="N15" s="471">
        <v>579</v>
      </c>
      <c r="O15" s="475">
        <v>2889</v>
      </c>
      <c r="P15" s="475">
        <v>1672731</v>
      </c>
      <c r="Q15" s="489">
        <v>1.3019378098242451</v>
      </c>
      <c r="R15" s="476">
        <v>579</v>
      </c>
    </row>
    <row r="16" spans="1:18" ht="14.4" customHeight="1" x14ac:dyDescent="0.3">
      <c r="A16" s="470" t="s">
        <v>863</v>
      </c>
      <c r="B16" s="471" t="s">
        <v>870</v>
      </c>
      <c r="C16" s="471" t="s">
        <v>382</v>
      </c>
      <c r="D16" s="471" t="s">
        <v>865</v>
      </c>
      <c r="E16" s="471" t="s">
        <v>883</v>
      </c>
      <c r="F16" s="471" t="s">
        <v>884</v>
      </c>
      <c r="G16" s="475">
        <v>820</v>
      </c>
      <c r="H16" s="475">
        <v>826560</v>
      </c>
      <c r="I16" s="471">
        <v>1.3558321153874544</v>
      </c>
      <c r="J16" s="471">
        <v>1008</v>
      </c>
      <c r="K16" s="475">
        <v>603</v>
      </c>
      <c r="L16" s="475">
        <v>609633</v>
      </c>
      <c r="M16" s="471">
        <v>1</v>
      </c>
      <c r="N16" s="471">
        <v>1011</v>
      </c>
      <c r="O16" s="475">
        <v>421</v>
      </c>
      <c r="P16" s="475">
        <v>426052</v>
      </c>
      <c r="Q16" s="489">
        <v>0.69886636714219863</v>
      </c>
      <c r="R16" s="476">
        <v>1012</v>
      </c>
    </row>
    <row r="17" spans="1:18" ht="14.4" customHeight="1" x14ac:dyDescent="0.3">
      <c r="A17" s="470" t="s">
        <v>863</v>
      </c>
      <c r="B17" s="471" t="s">
        <v>870</v>
      </c>
      <c r="C17" s="471" t="s">
        <v>382</v>
      </c>
      <c r="D17" s="471" t="s">
        <v>865</v>
      </c>
      <c r="E17" s="471" t="s">
        <v>883</v>
      </c>
      <c r="F17" s="471"/>
      <c r="G17" s="475">
        <v>97</v>
      </c>
      <c r="H17" s="475">
        <v>97776</v>
      </c>
      <c r="I17" s="471">
        <v>1.0990018883193957</v>
      </c>
      <c r="J17" s="471">
        <v>1008</v>
      </c>
      <c r="K17" s="475">
        <v>88</v>
      </c>
      <c r="L17" s="475">
        <v>88968</v>
      </c>
      <c r="M17" s="471">
        <v>1</v>
      </c>
      <c r="N17" s="471">
        <v>1011</v>
      </c>
      <c r="O17" s="475">
        <v>0</v>
      </c>
      <c r="P17" s="475">
        <v>0</v>
      </c>
      <c r="Q17" s="489">
        <v>0</v>
      </c>
      <c r="R17" s="476"/>
    </row>
    <row r="18" spans="1:18" ht="14.4" customHeight="1" x14ac:dyDescent="0.3">
      <c r="A18" s="470" t="s">
        <v>863</v>
      </c>
      <c r="B18" s="471" t="s">
        <v>870</v>
      </c>
      <c r="C18" s="471" t="s">
        <v>382</v>
      </c>
      <c r="D18" s="471" t="s">
        <v>865</v>
      </c>
      <c r="E18" s="471" t="s">
        <v>868</v>
      </c>
      <c r="F18" s="471" t="s">
        <v>869</v>
      </c>
      <c r="G18" s="475">
        <v>1025</v>
      </c>
      <c r="H18" s="475">
        <v>2320600</v>
      </c>
      <c r="I18" s="471">
        <v>0.27384825837416787</v>
      </c>
      <c r="J18" s="471">
        <v>2264</v>
      </c>
      <c r="K18" s="475">
        <v>3694</v>
      </c>
      <c r="L18" s="475">
        <v>8474036</v>
      </c>
      <c r="M18" s="471">
        <v>1</v>
      </c>
      <c r="N18" s="471">
        <v>2294</v>
      </c>
      <c r="O18" s="475">
        <v>3344</v>
      </c>
      <c r="P18" s="475">
        <v>7681168</v>
      </c>
      <c r="Q18" s="489">
        <v>0.9064356110830778</v>
      </c>
      <c r="R18" s="476">
        <v>2297</v>
      </c>
    </row>
    <row r="19" spans="1:18" ht="14.4" customHeight="1" x14ac:dyDescent="0.3">
      <c r="A19" s="470" t="s">
        <v>863</v>
      </c>
      <c r="B19" s="471" t="s">
        <v>870</v>
      </c>
      <c r="C19" s="471" t="s">
        <v>382</v>
      </c>
      <c r="D19" s="471" t="s">
        <v>865</v>
      </c>
      <c r="E19" s="471" t="s">
        <v>868</v>
      </c>
      <c r="F19" s="471"/>
      <c r="G19" s="475">
        <v>829</v>
      </c>
      <c r="H19" s="475">
        <v>1876856</v>
      </c>
      <c r="I19" s="471">
        <v>3.1959323234524848</v>
      </c>
      <c r="J19" s="471">
        <v>2264</v>
      </c>
      <c r="K19" s="475">
        <v>256</v>
      </c>
      <c r="L19" s="475">
        <v>587264</v>
      </c>
      <c r="M19" s="471">
        <v>1</v>
      </c>
      <c r="N19" s="471">
        <v>2294</v>
      </c>
      <c r="O19" s="475">
        <v>863</v>
      </c>
      <c r="P19" s="475">
        <v>1982311</v>
      </c>
      <c r="Q19" s="489">
        <v>3.3755023294463817</v>
      </c>
      <c r="R19" s="476">
        <v>2297</v>
      </c>
    </row>
    <row r="20" spans="1:18" ht="14.4" customHeight="1" x14ac:dyDescent="0.3">
      <c r="A20" s="470" t="s">
        <v>863</v>
      </c>
      <c r="B20" s="471" t="s">
        <v>870</v>
      </c>
      <c r="C20" s="471" t="s">
        <v>382</v>
      </c>
      <c r="D20" s="471" t="s">
        <v>865</v>
      </c>
      <c r="E20" s="471" t="s">
        <v>885</v>
      </c>
      <c r="F20" s="471" t="s">
        <v>886</v>
      </c>
      <c r="G20" s="475">
        <v>58</v>
      </c>
      <c r="H20" s="475">
        <v>21518</v>
      </c>
      <c r="I20" s="471">
        <v>0.99463806970509383</v>
      </c>
      <c r="J20" s="471">
        <v>371</v>
      </c>
      <c r="K20" s="475">
        <v>58</v>
      </c>
      <c r="L20" s="475">
        <v>21634</v>
      </c>
      <c r="M20" s="471">
        <v>1</v>
      </c>
      <c r="N20" s="471">
        <v>373</v>
      </c>
      <c r="O20" s="475">
        <v>1</v>
      </c>
      <c r="P20" s="475">
        <v>374</v>
      </c>
      <c r="Q20" s="489">
        <v>1.7287602847369882E-2</v>
      </c>
      <c r="R20" s="476">
        <v>374</v>
      </c>
    </row>
    <row r="21" spans="1:18" ht="14.4" customHeight="1" x14ac:dyDescent="0.3">
      <c r="A21" s="470" t="s">
        <v>863</v>
      </c>
      <c r="B21" s="471" t="s">
        <v>870</v>
      </c>
      <c r="C21" s="471" t="s">
        <v>382</v>
      </c>
      <c r="D21" s="471" t="s">
        <v>865</v>
      </c>
      <c r="E21" s="471" t="s">
        <v>887</v>
      </c>
      <c r="F21" s="471" t="s">
        <v>888</v>
      </c>
      <c r="G21" s="475">
        <v>4</v>
      </c>
      <c r="H21" s="475">
        <v>692</v>
      </c>
      <c r="I21" s="471">
        <v>2.8636457686737015E-2</v>
      </c>
      <c r="J21" s="471">
        <v>173</v>
      </c>
      <c r="K21" s="475">
        <v>135</v>
      </c>
      <c r="L21" s="475">
        <v>24165</v>
      </c>
      <c r="M21" s="471">
        <v>1</v>
      </c>
      <c r="N21" s="471">
        <v>179</v>
      </c>
      <c r="O21" s="475">
        <v>39</v>
      </c>
      <c r="P21" s="475">
        <v>6981</v>
      </c>
      <c r="Q21" s="489">
        <v>0.28888888888888886</v>
      </c>
      <c r="R21" s="476">
        <v>179</v>
      </c>
    </row>
    <row r="22" spans="1:18" ht="14.4" customHeight="1" x14ac:dyDescent="0.3">
      <c r="A22" s="470" t="s">
        <v>863</v>
      </c>
      <c r="B22" s="471" t="s">
        <v>870</v>
      </c>
      <c r="C22" s="471" t="s">
        <v>382</v>
      </c>
      <c r="D22" s="471" t="s">
        <v>865</v>
      </c>
      <c r="E22" s="471" t="s">
        <v>889</v>
      </c>
      <c r="F22" s="471" t="s">
        <v>890</v>
      </c>
      <c r="G22" s="475">
        <v>835</v>
      </c>
      <c r="H22" s="475">
        <v>6308425</v>
      </c>
      <c r="I22" s="471">
        <v>0.83667334669338678</v>
      </c>
      <c r="J22" s="471">
        <v>7555</v>
      </c>
      <c r="K22" s="475">
        <v>998</v>
      </c>
      <c r="L22" s="475">
        <v>7539890</v>
      </c>
      <c r="M22" s="471">
        <v>1</v>
      </c>
      <c r="N22" s="471">
        <v>7555</v>
      </c>
      <c r="O22" s="475">
        <v>1050</v>
      </c>
      <c r="P22" s="475">
        <v>7933800</v>
      </c>
      <c r="Q22" s="489">
        <v>1.052243467742898</v>
      </c>
      <c r="R22" s="476">
        <v>7556</v>
      </c>
    </row>
    <row r="23" spans="1:18" ht="14.4" customHeight="1" x14ac:dyDescent="0.3">
      <c r="A23" s="470" t="s">
        <v>863</v>
      </c>
      <c r="B23" s="471" t="s">
        <v>870</v>
      </c>
      <c r="C23" s="471" t="s">
        <v>382</v>
      </c>
      <c r="D23" s="471" t="s">
        <v>865</v>
      </c>
      <c r="E23" s="471" t="s">
        <v>891</v>
      </c>
      <c r="F23" s="471" t="s">
        <v>892</v>
      </c>
      <c r="G23" s="475">
        <v>117</v>
      </c>
      <c r="H23" s="475">
        <v>0</v>
      </c>
      <c r="I23" s="471"/>
      <c r="J23" s="471">
        <v>0</v>
      </c>
      <c r="K23" s="475">
        <v>94</v>
      </c>
      <c r="L23" s="475">
        <v>0</v>
      </c>
      <c r="M23" s="471"/>
      <c r="N23" s="471">
        <v>0</v>
      </c>
      <c r="O23" s="475">
        <v>102</v>
      </c>
      <c r="P23" s="475">
        <v>0</v>
      </c>
      <c r="Q23" s="489"/>
      <c r="R23" s="476">
        <v>0</v>
      </c>
    </row>
    <row r="24" spans="1:18" ht="14.4" customHeight="1" x14ac:dyDescent="0.3">
      <c r="A24" s="470" t="s">
        <v>863</v>
      </c>
      <c r="B24" s="471" t="s">
        <v>870</v>
      </c>
      <c r="C24" s="471" t="s">
        <v>382</v>
      </c>
      <c r="D24" s="471" t="s">
        <v>865</v>
      </c>
      <c r="E24" s="471" t="s">
        <v>893</v>
      </c>
      <c r="F24" s="471" t="s">
        <v>894</v>
      </c>
      <c r="G24" s="475">
        <v>74</v>
      </c>
      <c r="H24" s="475">
        <v>0</v>
      </c>
      <c r="I24" s="471"/>
      <c r="J24" s="471">
        <v>0</v>
      </c>
      <c r="K24" s="475">
        <v>111</v>
      </c>
      <c r="L24" s="475">
        <v>0</v>
      </c>
      <c r="M24" s="471"/>
      <c r="N24" s="471">
        <v>0</v>
      </c>
      <c r="O24" s="475">
        <v>7</v>
      </c>
      <c r="P24" s="475">
        <v>0</v>
      </c>
      <c r="Q24" s="489"/>
      <c r="R24" s="476">
        <v>0</v>
      </c>
    </row>
    <row r="25" spans="1:18" ht="14.4" customHeight="1" x14ac:dyDescent="0.3">
      <c r="A25" s="470" t="s">
        <v>863</v>
      </c>
      <c r="B25" s="471" t="s">
        <v>870</v>
      </c>
      <c r="C25" s="471" t="s">
        <v>382</v>
      </c>
      <c r="D25" s="471" t="s">
        <v>865</v>
      </c>
      <c r="E25" s="471" t="s">
        <v>895</v>
      </c>
      <c r="F25" s="471" t="s">
        <v>896</v>
      </c>
      <c r="G25" s="475">
        <v>144</v>
      </c>
      <c r="H25" s="475">
        <v>0</v>
      </c>
      <c r="I25" s="471"/>
      <c r="J25" s="471">
        <v>0</v>
      </c>
      <c r="K25" s="475">
        <v>207</v>
      </c>
      <c r="L25" s="475">
        <v>0</v>
      </c>
      <c r="M25" s="471"/>
      <c r="N25" s="471">
        <v>0</v>
      </c>
      <c r="O25" s="475">
        <v>280</v>
      </c>
      <c r="P25" s="475">
        <v>0</v>
      </c>
      <c r="Q25" s="489"/>
      <c r="R25" s="476">
        <v>0</v>
      </c>
    </row>
    <row r="26" spans="1:18" ht="14.4" customHeight="1" x14ac:dyDescent="0.3">
      <c r="A26" s="470" t="s">
        <v>863</v>
      </c>
      <c r="B26" s="471" t="s">
        <v>870</v>
      </c>
      <c r="C26" s="471" t="s">
        <v>382</v>
      </c>
      <c r="D26" s="471" t="s">
        <v>865</v>
      </c>
      <c r="E26" s="471" t="s">
        <v>897</v>
      </c>
      <c r="F26" s="471" t="s">
        <v>898</v>
      </c>
      <c r="G26" s="475">
        <v>411</v>
      </c>
      <c r="H26" s="475">
        <v>0</v>
      </c>
      <c r="I26" s="471"/>
      <c r="J26" s="471">
        <v>0</v>
      </c>
      <c r="K26" s="475">
        <v>463</v>
      </c>
      <c r="L26" s="475">
        <v>0</v>
      </c>
      <c r="M26" s="471"/>
      <c r="N26" s="471">
        <v>0</v>
      </c>
      <c r="O26" s="475">
        <v>432</v>
      </c>
      <c r="P26" s="475">
        <v>0</v>
      </c>
      <c r="Q26" s="489"/>
      <c r="R26" s="476">
        <v>0</v>
      </c>
    </row>
    <row r="27" spans="1:18" ht="14.4" customHeight="1" x14ac:dyDescent="0.3">
      <c r="A27" s="470" t="s">
        <v>863</v>
      </c>
      <c r="B27" s="471" t="s">
        <v>870</v>
      </c>
      <c r="C27" s="471" t="s">
        <v>382</v>
      </c>
      <c r="D27" s="471" t="s">
        <v>865</v>
      </c>
      <c r="E27" s="471" t="s">
        <v>899</v>
      </c>
      <c r="F27" s="471" t="s">
        <v>900</v>
      </c>
      <c r="G27" s="475">
        <v>328</v>
      </c>
      <c r="H27" s="475">
        <v>0</v>
      </c>
      <c r="I27" s="471"/>
      <c r="J27" s="471">
        <v>0</v>
      </c>
      <c r="K27" s="475">
        <v>396</v>
      </c>
      <c r="L27" s="475">
        <v>0</v>
      </c>
      <c r="M27" s="471"/>
      <c r="N27" s="471">
        <v>0</v>
      </c>
      <c r="O27" s="475">
        <v>213</v>
      </c>
      <c r="P27" s="475">
        <v>0</v>
      </c>
      <c r="Q27" s="489"/>
      <c r="R27" s="476">
        <v>0</v>
      </c>
    </row>
    <row r="28" spans="1:18" ht="14.4" customHeight="1" x14ac:dyDescent="0.3">
      <c r="A28" s="470" t="s">
        <v>863</v>
      </c>
      <c r="B28" s="471" t="s">
        <v>870</v>
      </c>
      <c r="C28" s="471" t="s">
        <v>382</v>
      </c>
      <c r="D28" s="471" t="s">
        <v>865</v>
      </c>
      <c r="E28" s="471" t="s">
        <v>901</v>
      </c>
      <c r="F28" s="471" t="s">
        <v>902</v>
      </c>
      <c r="G28" s="475">
        <v>28</v>
      </c>
      <c r="H28" s="475">
        <v>10836</v>
      </c>
      <c r="I28" s="471">
        <v>0.51321398124467177</v>
      </c>
      <c r="J28" s="471">
        <v>387</v>
      </c>
      <c r="K28" s="475">
        <v>54</v>
      </c>
      <c r="L28" s="475">
        <v>21114</v>
      </c>
      <c r="M28" s="471">
        <v>1</v>
      </c>
      <c r="N28" s="471">
        <v>391</v>
      </c>
      <c r="O28" s="475">
        <v>88</v>
      </c>
      <c r="P28" s="475">
        <v>34496</v>
      </c>
      <c r="Q28" s="489">
        <v>1.633797480344795</v>
      </c>
      <c r="R28" s="476">
        <v>392</v>
      </c>
    </row>
    <row r="29" spans="1:18" ht="14.4" customHeight="1" thickBot="1" x14ac:dyDescent="0.35">
      <c r="A29" s="477" t="s">
        <v>863</v>
      </c>
      <c r="B29" s="478" t="s">
        <v>870</v>
      </c>
      <c r="C29" s="478" t="s">
        <v>382</v>
      </c>
      <c r="D29" s="478" t="s">
        <v>865</v>
      </c>
      <c r="E29" s="478" t="s">
        <v>903</v>
      </c>
      <c r="F29" s="478" t="s">
        <v>904</v>
      </c>
      <c r="G29" s="482">
        <v>422</v>
      </c>
      <c r="H29" s="482">
        <v>0</v>
      </c>
      <c r="I29" s="478"/>
      <c r="J29" s="478">
        <v>0</v>
      </c>
      <c r="K29" s="482">
        <v>465</v>
      </c>
      <c r="L29" s="482">
        <v>0</v>
      </c>
      <c r="M29" s="478"/>
      <c r="N29" s="478">
        <v>0</v>
      </c>
      <c r="O29" s="482">
        <v>432</v>
      </c>
      <c r="P29" s="482">
        <v>0</v>
      </c>
      <c r="Q29" s="490"/>
      <c r="R29" s="483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906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248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9212</v>
      </c>
      <c r="I3" s="89">
        <f t="shared" si="0"/>
        <v>29972361</v>
      </c>
      <c r="J3" s="66"/>
      <c r="K3" s="66"/>
      <c r="L3" s="89">
        <f t="shared" si="0"/>
        <v>12192</v>
      </c>
      <c r="M3" s="89">
        <f t="shared" si="0"/>
        <v>36760737</v>
      </c>
      <c r="N3" s="66"/>
      <c r="O3" s="66"/>
      <c r="P3" s="89">
        <f t="shared" si="0"/>
        <v>12110</v>
      </c>
      <c r="Q3" s="89">
        <f t="shared" si="0"/>
        <v>33938539</v>
      </c>
      <c r="R3" s="67">
        <f>IF(M3=0,0,Q3/M3)</f>
        <v>0.92322792657829467</v>
      </c>
      <c r="S3" s="90">
        <f>IF(P3=0,0,Q3/P3)</f>
        <v>2802.5218001651529</v>
      </c>
    </row>
    <row r="4" spans="1:19" ht="14.4" customHeight="1" x14ac:dyDescent="0.3">
      <c r="A4" s="411" t="s">
        <v>210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2016</v>
      </c>
      <c r="M4" s="416"/>
      <c r="N4" s="87"/>
      <c r="O4" s="87"/>
      <c r="P4" s="415">
        <v>2017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57"/>
      <c r="B5" s="557"/>
      <c r="C5" s="558"/>
      <c r="D5" s="567"/>
      <c r="E5" s="559"/>
      <c r="F5" s="560"/>
      <c r="G5" s="561"/>
      <c r="H5" s="562" t="s">
        <v>58</v>
      </c>
      <c r="I5" s="563" t="s">
        <v>14</v>
      </c>
      <c r="J5" s="564"/>
      <c r="K5" s="564"/>
      <c r="L5" s="562" t="s">
        <v>58</v>
      </c>
      <c r="M5" s="563" t="s">
        <v>14</v>
      </c>
      <c r="N5" s="564"/>
      <c r="O5" s="564"/>
      <c r="P5" s="562" t="s">
        <v>58</v>
      </c>
      <c r="Q5" s="563" t="s">
        <v>14</v>
      </c>
      <c r="R5" s="565"/>
      <c r="S5" s="566"/>
    </row>
    <row r="6" spans="1:19" ht="14.4" customHeight="1" x14ac:dyDescent="0.3">
      <c r="A6" s="463" t="s">
        <v>863</v>
      </c>
      <c r="B6" s="464" t="s">
        <v>864</v>
      </c>
      <c r="C6" s="464" t="s">
        <v>382</v>
      </c>
      <c r="D6" s="464" t="s">
        <v>860</v>
      </c>
      <c r="E6" s="464" t="s">
        <v>865</v>
      </c>
      <c r="F6" s="464" t="s">
        <v>866</v>
      </c>
      <c r="G6" s="464" t="s">
        <v>867</v>
      </c>
      <c r="H6" s="468"/>
      <c r="I6" s="468"/>
      <c r="J6" s="464"/>
      <c r="K6" s="464"/>
      <c r="L6" s="468"/>
      <c r="M6" s="468"/>
      <c r="N6" s="464"/>
      <c r="O6" s="464"/>
      <c r="P6" s="468">
        <v>1</v>
      </c>
      <c r="Q6" s="468">
        <v>579</v>
      </c>
      <c r="R6" s="488"/>
      <c r="S6" s="469">
        <v>579</v>
      </c>
    </row>
    <row r="7" spans="1:19" ht="14.4" customHeight="1" x14ac:dyDescent="0.3">
      <c r="A7" s="470" t="s">
        <v>863</v>
      </c>
      <c r="B7" s="471" t="s">
        <v>864</v>
      </c>
      <c r="C7" s="471" t="s">
        <v>382</v>
      </c>
      <c r="D7" s="471" t="s">
        <v>860</v>
      </c>
      <c r="E7" s="471" t="s">
        <v>865</v>
      </c>
      <c r="F7" s="471" t="s">
        <v>868</v>
      </c>
      <c r="G7" s="471" t="s">
        <v>869</v>
      </c>
      <c r="H7" s="475"/>
      <c r="I7" s="475"/>
      <c r="J7" s="471"/>
      <c r="K7" s="471"/>
      <c r="L7" s="475"/>
      <c r="M7" s="475"/>
      <c r="N7" s="471"/>
      <c r="O7" s="471"/>
      <c r="P7" s="475">
        <v>9</v>
      </c>
      <c r="Q7" s="475">
        <v>20673</v>
      </c>
      <c r="R7" s="489"/>
      <c r="S7" s="476">
        <v>2297</v>
      </c>
    </row>
    <row r="8" spans="1:19" ht="14.4" customHeight="1" x14ac:dyDescent="0.3">
      <c r="A8" s="470" t="s">
        <v>863</v>
      </c>
      <c r="B8" s="471" t="s">
        <v>870</v>
      </c>
      <c r="C8" s="471" t="s">
        <v>382</v>
      </c>
      <c r="D8" s="471" t="s">
        <v>855</v>
      </c>
      <c r="E8" s="471" t="s">
        <v>865</v>
      </c>
      <c r="F8" s="471" t="s">
        <v>873</v>
      </c>
      <c r="G8" s="471" t="s">
        <v>874</v>
      </c>
      <c r="H8" s="475">
        <v>2</v>
      </c>
      <c r="I8" s="475">
        <v>25584</v>
      </c>
      <c r="J8" s="471"/>
      <c r="K8" s="471">
        <v>12792</v>
      </c>
      <c r="L8" s="475"/>
      <c r="M8" s="475"/>
      <c r="N8" s="471"/>
      <c r="O8" s="471"/>
      <c r="P8" s="475"/>
      <c r="Q8" s="475"/>
      <c r="R8" s="489"/>
      <c r="S8" s="476"/>
    </row>
    <row r="9" spans="1:19" ht="14.4" customHeight="1" x14ac:dyDescent="0.3">
      <c r="A9" s="470" t="s">
        <v>863</v>
      </c>
      <c r="B9" s="471" t="s">
        <v>870</v>
      </c>
      <c r="C9" s="471" t="s">
        <v>382</v>
      </c>
      <c r="D9" s="471" t="s">
        <v>855</v>
      </c>
      <c r="E9" s="471" t="s">
        <v>865</v>
      </c>
      <c r="F9" s="471" t="s">
        <v>877</v>
      </c>
      <c r="G9" s="471" t="s">
        <v>878</v>
      </c>
      <c r="H9" s="475">
        <v>111</v>
      </c>
      <c r="I9" s="475">
        <v>140748</v>
      </c>
      <c r="J9" s="471">
        <v>1.2055193442566787</v>
      </c>
      <c r="K9" s="471">
        <v>1268</v>
      </c>
      <c r="L9" s="475">
        <v>91</v>
      </c>
      <c r="M9" s="475">
        <v>116753</v>
      </c>
      <c r="N9" s="471">
        <v>1</v>
      </c>
      <c r="O9" s="471">
        <v>1283</v>
      </c>
      <c r="P9" s="475">
        <v>86</v>
      </c>
      <c r="Q9" s="475">
        <v>110510</v>
      </c>
      <c r="R9" s="489">
        <v>0.94652814060452406</v>
      </c>
      <c r="S9" s="476">
        <v>1285</v>
      </c>
    </row>
    <row r="10" spans="1:19" ht="14.4" customHeight="1" x14ac:dyDescent="0.3">
      <c r="A10" s="470" t="s">
        <v>863</v>
      </c>
      <c r="B10" s="471" t="s">
        <v>870</v>
      </c>
      <c r="C10" s="471" t="s">
        <v>382</v>
      </c>
      <c r="D10" s="471" t="s">
        <v>855</v>
      </c>
      <c r="E10" s="471" t="s">
        <v>865</v>
      </c>
      <c r="F10" s="471" t="s">
        <v>877</v>
      </c>
      <c r="G10" s="471"/>
      <c r="H10" s="475"/>
      <c r="I10" s="475"/>
      <c r="J10" s="471"/>
      <c r="K10" s="471"/>
      <c r="L10" s="475">
        <v>11</v>
      </c>
      <c r="M10" s="475">
        <v>14113</v>
      </c>
      <c r="N10" s="471">
        <v>1</v>
      </c>
      <c r="O10" s="471">
        <v>1283</v>
      </c>
      <c r="P10" s="475">
        <v>17</v>
      </c>
      <c r="Q10" s="475">
        <v>21845</v>
      </c>
      <c r="R10" s="489">
        <v>1.5478636717919649</v>
      </c>
      <c r="S10" s="476">
        <v>1285</v>
      </c>
    </row>
    <row r="11" spans="1:19" ht="14.4" customHeight="1" x14ac:dyDescent="0.3">
      <c r="A11" s="470" t="s">
        <v>863</v>
      </c>
      <c r="B11" s="471" t="s">
        <v>870</v>
      </c>
      <c r="C11" s="471" t="s">
        <v>382</v>
      </c>
      <c r="D11" s="471" t="s">
        <v>855</v>
      </c>
      <c r="E11" s="471" t="s">
        <v>865</v>
      </c>
      <c r="F11" s="471" t="s">
        <v>879</v>
      </c>
      <c r="G11" s="471" t="s">
        <v>880</v>
      </c>
      <c r="H11" s="475">
        <v>14</v>
      </c>
      <c r="I11" s="475">
        <v>132244</v>
      </c>
      <c r="J11" s="471">
        <v>0.79760676956110033</v>
      </c>
      <c r="K11" s="471">
        <v>9446</v>
      </c>
      <c r="L11" s="475">
        <v>17</v>
      </c>
      <c r="M11" s="475">
        <v>165801</v>
      </c>
      <c r="N11" s="471">
        <v>1</v>
      </c>
      <c r="O11" s="471">
        <v>9753</v>
      </c>
      <c r="P11" s="475">
        <v>49</v>
      </c>
      <c r="Q11" s="475">
        <v>478338</v>
      </c>
      <c r="R11" s="489">
        <v>2.8850127562559935</v>
      </c>
      <c r="S11" s="476">
        <v>9762</v>
      </c>
    </row>
    <row r="12" spans="1:19" ht="14.4" customHeight="1" x14ac:dyDescent="0.3">
      <c r="A12" s="470" t="s">
        <v>863</v>
      </c>
      <c r="B12" s="471" t="s">
        <v>870</v>
      </c>
      <c r="C12" s="471" t="s">
        <v>382</v>
      </c>
      <c r="D12" s="471" t="s">
        <v>855</v>
      </c>
      <c r="E12" s="471" t="s">
        <v>865</v>
      </c>
      <c r="F12" s="471" t="s">
        <v>866</v>
      </c>
      <c r="G12" s="471" t="s">
        <v>867</v>
      </c>
      <c r="H12" s="475">
        <v>233</v>
      </c>
      <c r="I12" s="475">
        <v>133276</v>
      </c>
      <c r="J12" s="471">
        <v>0.2586326677145796</v>
      </c>
      <c r="K12" s="471">
        <v>572</v>
      </c>
      <c r="L12" s="475">
        <v>890</v>
      </c>
      <c r="M12" s="475">
        <v>515310</v>
      </c>
      <c r="N12" s="471">
        <v>1</v>
      </c>
      <c r="O12" s="471">
        <v>579</v>
      </c>
      <c r="P12" s="475">
        <v>1052</v>
      </c>
      <c r="Q12" s="475">
        <v>609108</v>
      </c>
      <c r="R12" s="489">
        <v>1.1820224719101124</v>
      </c>
      <c r="S12" s="476">
        <v>579</v>
      </c>
    </row>
    <row r="13" spans="1:19" ht="14.4" customHeight="1" x14ac:dyDescent="0.3">
      <c r="A13" s="470" t="s">
        <v>863</v>
      </c>
      <c r="B13" s="471" t="s">
        <v>870</v>
      </c>
      <c r="C13" s="471" t="s">
        <v>382</v>
      </c>
      <c r="D13" s="471" t="s">
        <v>855</v>
      </c>
      <c r="E13" s="471" t="s">
        <v>865</v>
      </c>
      <c r="F13" s="471" t="s">
        <v>883</v>
      </c>
      <c r="G13" s="471" t="s">
        <v>884</v>
      </c>
      <c r="H13" s="475">
        <v>118</v>
      </c>
      <c r="I13" s="475">
        <v>118944</v>
      </c>
      <c r="J13" s="471">
        <v>1.4706231454005936</v>
      </c>
      <c r="K13" s="471">
        <v>1008</v>
      </c>
      <c r="L13" s="475">
        <v>80</v>
      </c>
      <c r="M13" s="475">
        <v>80880</v>
      </c>
      <c r="N13" s="471">
        <v>1</v>
      </c>
      <c r="O13" s="471">
        <v>1011</v>
      </c>
      <c r="P13" s="475">
        <v>69</v>
      </c>
      <c r="Q13" s="475">
        <v>69828</v>
      </c>
      <c r="R13" s="489">
        <v>0.86335311572700302</v>
      </c>
      <c r="S13" s="476">
        <v>1012</v>
      </c>
    </row>
    <row r="14" spans="1:19" ht="14.4" customHeight="1" x14ac:dyDescent="0.3">
      <c r="A14" s="470" t="s">
        <v>863</v>
      </c>
      <c r="B14" s="471" t="s">
        <v>870</v>
      </c>
      <c r="C14" s="471" t="s">
        <v>382</v>
      </c>
      <c r="D14" s="471" t="s">
        <v>855</v>
      </c>
      <c r="E14" s="471" t="s">
        <v>865</v>
      </c>
      <c r="F14" s="471" t="s">
        <v>883</v>
      </c>
      <c r="G14" s="471"/>
      <c r="H14" s="475">
        <v>36</v>
      </c>
      <c r="I14" s="475">
        <v>36288</v>
      </c>
      <c r="J14" s="471">
        <v>1.7946587537091989</v>
      </c>
      <c r="K14" s="471">
        <v>1008</v>
      </c>
      <c r="L14" s="475">
        <v>20</v>
      </c>
      <c r="M14" s="475">
        <v>20220</v>
      </c>
      <c r="N14" s="471">
        <v>1</v>
      </c>
      <c r="O14" s="471">
        <v>1011</v>
      </c>
      <c r="P14" s="475"/>
      <c r="Q14" s="475"/>
      <c r="R14" s="489"/>
      <c r="S14" s="476"/>
    </row>
    <row r="15" spans="1:19" ht="14.4" customHeight="1" x14ac:dyDescent="0.3">
      <c r="A15" s="470" t="s">
        <v>863</v>
      </c>
      <c r="B15" s="471" t="s">
        <v>870</v>
      </c>
      <c r="C15" s="471" t="s">
        <v>382</v>
      </c>
      <c r="D15" s="471" t="s">
        <v>855</v>
      </c>
      <c r="E15" s="471" t="s">
        <v>865</v>
      </c>
      <c r="F15" s="471" t="s">
        <v>868</v>
      </c>
      <c r="G15" s="471" t="s">
        <v>869</v>
      </c>
      <c r="H15" s="475">
        <v>9</v>
      </c>
      <c r="I15" s="475">
        <v>20376</v>
      </c>
      <c r="J15" s="471">
        <v>3.7320595195358006E-2</v>
      </c>
      <c r="K15" s="471">
        <v>2264</v>
      </c>
      <c r="L15" s="475">
        <v>238</v>
      </c>
      <c r="M15" s="475">
        <v>545972</v>
      </c>
      <c r="N15" s="471">
        <v>1</v>
      </c>
      <c r="O15" s="471">
        <v>2294</v>
      </c>
      <c r="P15" s="475">
        <v>131</v>
      </c>
      <c r="Q15" s="475">
        <v>300907</v>
      </c>
      <c r="R15" s="489">
        <v>0.55113998520070628</v>
      </c>
      <c r="S15" s="476">
        <v>2297</v>
      </c>
    </row>
    <row r="16" spans="1:19" ht="14.4" customHeight="1" x14ac:dyDescent="0.3">
      <c r="A16" s="470" t="s">
        <v>863</v>
      </c>
      <c r="B16" s="471" t="s">
        <v>870</v>
      </c>
      <c r="C16" s="471" t="s">
        <v>382</v>
      </c>
      <c r="D16" s="471" t="s">
        <v>855</v>
      </c>
      <c r="E16" s="471" t="s">
        <v>865</v>
      </c>
      <c r="F16" s="471" t="s">
        <v>868</v>
      </c>
      <c r="G16" s="471"/>
      <c r="H16" s="475"/>
      <c r="I16" s="475"/>
      <c r="J16" s="471"/>
      <c r="K16" s="471"/>
      <c r="L16" s="475">
        <v>27</v>
      </c>
      <c r="M16" s="475">
        <v>61938</v>
      </c>
      <c r="N16" s="471">
        <v>1</v>
      </c>
      <c r="O16" s="471">
        <v>2294</v>
      </c>
      <c r="P16" s="475">
        <v>40</v>
      </c>
      <c r="Q16" s="475">
        <v>91880</v>
      </c>
      <c r="R16" s="489">
        <v>1.4834189027737414</v>
      </c>
      <c r="S16" s="476">
        <v>2297</v>
      </c>
    </row>
    <row r="17" spans="1:19" ht="14.4" customHeight="1" x14ac:dyDescent="0.3">
      <c r="A17" s="470" t="s">
        <v>863</v>
      </c>
      <c r="B17" s="471" t="s">
        <v>870</v>
      </c>
      <c r="C17" s="471" t="s">
        <v>382</v>
      </c>
      <c r="D17" s="471" t="s">
        <v>855</v>
      </c>
      <c r="E17" s="471" t="s">
        <v>865</v>
      </c>
      <c r="F17" s="471" t="s">
        <v>887</v>
      </c>
      <c r="G17" s="471" t="s">
        <v>888</v>
      </c>
      <c r="H17" s="475">
        <v>4</v>
      </c>
      <c r="I17" s="475">
        <v>692</v>
      </c>
      <c r="J17" s="471">
        <v>2.8636457686737015E-2</v>
      </c>
      <c r="K17" s="471">
        <v>173</v>
      </c>
      <c r="L17" s="475">
        <v>135</v>
      </c>
      <c r="M17" s="475">
        <v>24165</v>
      </c>
      <c r="N17" s="471">
        <v>1</v>
      </c>
      <c r="O17" s="471">
        <v>179</v>
      </c>
      <c r="P17" s="475">
        <v>39</v>
      </c>
      <c r="Q17" s="475">
        <v>6981</v>
      </c>
      <c r="R17" s="489">
        <v>0.28888888888888886</v>
      </c>
      <c r="S17" s="476">
        <v>179</v>
      </c>
    </row>
    <row r="18" spans="1:19" ht="14.4" customHeight="1" x14ac:dyDescent="0.3">
      <c r="A18" s="470" t="s">
        <v>863</v>
      </c>
      <c r="B18" s="471" t="s">
        <v>870</v>
      </c>
      <c r="C18" s="471" t="s">
        <v>382</v>
      </c>
      <c r="D18" s="471" t="s">
        <v>855</v>
      </c>
      <c r="E18" s="471" t="s">
        <v>865</v>
      </c>
      <c r="F18" s="471" t="s">
        <v>889</v>
      </c>
      <c r="G18" s="471" t="s">
        <v>890</v>
      </c>
      <c r="H18" s="475">
        <v>7</v>
      </c>
      <c r="I18" s="475">
        <v>52885</v>
      </c>
      <c r="J18" s="471"/>
      <c r="K18" s="471">
        <v>7555</v>
      </c>
      <c r="L18" s="475"/>
      <c r="M18" s="475"/>
      <c r="N18" s="471"/>
      <c r="O18" s="471"/>
      <c r="P18" s="475">
        <v>8</v>
      </c>
      <c r="Q18" s="475">
        <v>60448</v>
      </c>
      <c r="R18" s="489"/>
      <c r="S18" s="476">
        <v>7556</v>
      </c>
    </row>
    <row r="19" spans="1:19" ht="14.4" customHeight="1" x14ac:dyDescent="0.3">
      <c r="A19" s="470" t="s">
        <v>863</v>
      </c>
      <c r="B19" s="471" t="s">
        <v>870</v>
      </c>
      <c r="C19" s="471" t="s">
        <v>382</v>
      </c>
      <c r="D19" s="471" t="s">
        <v>855</v>
      </c>
      <c r="E19" s="471" t="s">
        <v>865</v>
      </c>
      <c r="F19" s="471" t="s">
        <v>891</v>
      </c>
      <c r="G19" s="471" t="s">
        <v>892</v>
      </c>
      <c r="H19" s="475">
        <v>1</v>
      </c>
      <c r="I19" s="475">
        <v>0</v>
      </c>
      <c r="J19" s="471"/>
      <c r="K19" s="471">
        <v>0</v>
      </c>
      <c r="L19" s="475"/>
      <c r="M19" s="475"/>
      <c r="N19" s="471"/>
      <c r="O19" s="471"/>
      <c r="P19" s="475">
        <v>2</v>
      </c>
      <c r="Q19" s="475">
        <v>0</v>
      </c>
      <c r="R19" s="489"/>
      <c r="S19" s="476">
        <v>0</v>
      </c>
    </row>
    <row r="20" spans="1:19" ht="14.4" customHeight="1" x14ac:dyDescent="0.3">
      <c r="A20" s="470" t="s">
        <v>863</v>
      </c>
      <c r="B20" s="471" t="s">
        <v>870</v>
      </c>
      <c r="C20" s="471" t="s">
        <v>382</v>
      </c>
      <c r="D20" s="471" t="s">
        <v>855</v>
      </c>
      <c r="E20" s="471" t="s">
        <v>865</v>
      </c>
      <c r="F20" s="471" t="s">
        <v>895</v>
      </c>
      <c r="G20" s="471" t="s">
        <v>896</v>
      </c>
      <c r="H20" s="475"/>
      <c r="I20" s="475"/>
      <c r="J20" s="471"/>
      <c r="K20" s="471"/>
      <c r="L20" s="475"/>
      <c r="M20" s="475"/>
      <c r="N20" s="471"/>
      <c r="O20" s="471"/>
      <c r="P20" s="475">
        <v>6</v>
      </c>
      <c r="Q20" s="475">
        <v>0</v>
      </c>
      <c r="R20" s="489"/>
      <c r="S20" s="476">
        <v>0</v>
      </c>
    </row>
    <row r="21" spans="1:19" ht="14.4" customHeight="1" x14ac:dyDescent="0.3">
      <c r="A21" s="470" t="s">
        <v>863</v>
      </c>
      <c r="B21" s="471" t="s">
        <v>870</v>
      </c>
      <c r="C21" s="471" t="s">
        <v>382</v>
      </c>
      <c r="D21" s="471" t="s">
        <v>855</v>
      </c>
      <c r="E21" s="471" t="s">
        <v>865</v>
      </c>
      <c r="F21" s="471" t="s">
        <v>897</v>
      </c>
      <c r="G21" s="471" t="s">
        <v>898</v>
      </c>
      <c r="H21" s="475">
        <v>4</v>
      </c>
      <c r="I21" s="475">
        <v>0</v>
      </c>
      <c r="J21" s="471"/>
      <c r="K21" s="471">
        <v>0</v>
      </c>
      <c r="L21" s="475"/>
      <c r="M21" s="475"/>
      <c r="N21" s="471"/>
      <c r="O21" s="471"/>
      <c r="P21" s="475"/>
      <c r="Q21" s="475"/>
      <c r="R21" s="489"/>
      <c r="S21" s="476"/>
    </row>
    <row r="22" spans="1:19" ht="14.4" customHeight="1" x14ac:dyDescent="0.3">
      <c r="A22" s="470" t="s">
        <v>863</v>
      </c>
      <c r="B22" s="471" t="s">
        <v>870</v>
      </c>
      <c r="C22" s="471" t="s">
        <v>382</v>
      </c>
      <c r="D22" s="471" t="s">
        <v>855</v>
      </c>
      <c r="E22" s="471" t="s">
        <v>865</v>
      </c>
      <c r="F22" s="471" t="s">
        <v>899</v>
      </c>
      <c r="G22" s="471" t="s">
        <v>900</v>
      </c>
      <c r="H22" s="475">
        <v>2</v>
      </c>
      <c r="I22" s="475">
        <v>0</v>
      </c>
      <c r="J22" s="471"/>
      <c r="K22" s="471">
        <v>0</v>
      </c>
      <c r="L22" s="475"/>
      <c r="M22" s="475"/>
      <c r="N22" s="471"/>
      <c r="O22" s="471"/>
      <c r="P22" s="475"/>
      <c r="Q22" s="475"/>
      <c r="R22" s="489"/>
      <c r="S22" s="476"/>
    </row>
    <row r="23" spans="1:19" ht="14.4" customHeight="1" x14ac:dyDescent="0.3">
      <c r="A23" s="470" t="s">
        <v>863</v>
      </c>
      <c r="B23" s="471" t="s">
        <v>870</v>
      </c>
      <c r="C23" s="471" t="s">
        <v>382</v>
      </c>
      <c r="D23" s="471" t="s">
        <v>855</v>
      </c>
      <c r="E23" s="471" t="s">
        <v>865</v>
      </c>
      <c r="F23" s="471" t="s">
        <v>901</v>
      </c>
      <c r="G23" s="471" t="s">
        <v>902</v>
      </c>
      <c r="H23" s="475"/>
      <c r="I23" s="475"/>
      <c r="J23" s="471"/>
      <c r="K23" s="471"/>
      <c r="L23" s="475"/>
      <c r="M23" s="475"/>
      <c r="N23" s="471"/>
      <c r="O23" s="471"/>
      <c r="P23" s="475">
        <v>1</v>
      </c>
      <c r="Q23" s="475">
        <v>392</v>
      </c>
      <c r="R23" s="489"/>
      <c r="S23" s="476">
        <v>392</v>
      </c>
    </row>
    <row r="24" spans="1:19" ht="14.4" customHeight="1" x14ac:dyDescent="0.3">
      <c r="A24" s="470" t="s">
        <v>863</v>
      </c>
      <c r="B24" s="471" t="s">
        <v>870</v>
      </c>
      <c r="C24" s="471" t="s">
        <v>382</v>
      </c>
      <c r="D24" s="471" t="s">
        <v>855</v>
      </c>
      <c r="E24" s="471" t="s">
        <v>865</v>
      </c>
      <c r="F24" s="471" t="s">
        <v>903</v>
      </c>
      <c r="G24" s="471" t="s">
        <v>904</v>
      </c>
      <c r="H24" s="475">
        <v>4</v>
      </c>
      <c r="I24" s="475">
        <v>0</v>
      </c>
      <c r="J24" s="471"/>
      <c r="K24" s="471">
        <v>0</v>
      </c>
      <c r="L24" s="475"/>
      <c r="M24" s="475"/>
      <c r="N24" s="471"/>
      <c r="O24" s="471"/>
      <c r="P24" s="475"/>
      <c r="Q24" s="475"/>
      <c r="R24" s="489"/>
      <c r="S24" s="476"/>
    </row>
    <row r="25" spans="1:19" ht="14.4" customHeight="1" x14ac:dyDescent="0.3">
      <c r="A25" s="470" t="s">
        <v>863</v>
      </c>
      <c r="B25" s="471" t="s">
        <v>870</v>
      </c>
      <c r="C25" s="471" t="s">
        <v>382</v>
      </c>
      <c r="D25" s="471" t="s">
        <v>860</v>
      </c>
      <c r="E25" s="471" t="s">
        <v>865</v>
      </c>
      <c r="F25" s="471" t="s">
        <v>871</v>
      </c>
      <c r="G25" s="471" t="s">
        <v>872</v>
      </c>
      <c r="H25" s="475"/>
      <c r="I25" s="475"/>
      <c r="J25" s="471"/>
      <c r="K25" s="471"/>
      <c r="L25" s="475">
        <v>2</v>
      </c>
      <c r="M25" s="475">
        <v>1016</v>
      </c>
      <c r="N25" s="471">
        <v>1</v>
      </c>
      <c r="O25" s="471">
        <v>508</v>
      </c>
      <c r="P25" s="475"/>
      <c r="Q25" s="475"/>
      <c r="R25" s="489"/>
      <c r="S25" s="476"/>
    </row>
    <row r="26" spans="1:19" ht="14.4" customHeight="1" x14ac:dyDescent="0.3">
      <c r="A26" s="470" t="s">
        <v>863</v>
      </c>
      <c r="B26" s="471" t="s">
        <v>870</v>
      </c>
      <c r="C26" s="471" t="s">
        <v>382</v>
      </c>
      <c r="D26" s="471" t="s">
        <v>860</v>
      </c>
      <c r="E26" s="471" t="s">
        <v>865</v>
      </c>
      <c r="F26" s="471" t="s">
        <v>873</v>
      </c>
      <c r="G26" s="471" t="s">
        <v>874</v>
      </c>
      <c r="H26" s="475">
        <v>398</v>
      </c>
      <c r="I26" s="475">
        <v>5091216</v>
      </c>
      <c r="J26" s="471">
        <v>0.77728298678965058</v>
      </c>
      <c r="K26" s="471">
        <v>12792</v>
      </c>
      <c r="L26" s="475">
        <v>512</v>
      </c>
      <c r="M26" s="475">
        <v>6550016</v>
      </c>
      <c r="N26" s="471">
        <v>1</v>
      </c>
      <c r="O26" s="471">
        <v>12793</v>
      </c>
      <c r="P26" s="475">
        <v>223</v>
      </c>
      <c r="Q26" s="475">
        <v>2853062</v>
      </c>
      <c r="R26" s="489">
        <v>0.43558092071836163</v>
      </c>
      <c r="S26" s="476">
        <v>12794</v>
      </c>
    </row>
    <row r="27" spans="1:19" ht="14.4" customHeight="1" x14ac:dyDescent="0.3">
      <c r="A27" s="470" t="s">
        <v>863</v>
      </c>
      <c r="B27" s="471" t="s">
        <v>870</v>
      </c>
      <c r="C27" s="471" t="s">
        <v>382</v>
      </c>
      <c r="D27" s="471" t="s">
        <v>860</v>
      </c>
      <c r="E27" s="471" t="s">
        <v>865</v>
      </c>
      <c r="F27" s="471" t="s">
        <v>875</v>
      </c>
      <c r="G27" s="471" t="s">
        <v>876</v>
      </c>
      <c r="H27" s="475"/>
      <c r="I27" s="475"/>
      <c r="J27" s="471"/>
      <c r="K27" s="471"/>
      <c r="L27" s="475">
        <v>1</v>
      </c>
      <c r="M27" s="475">
        <v>6402</v>
      </c>
      <c r="N27" s="471">
        <v>1</v>
      </c>
      <c r="O27" s="471">
        <v>6402</v>
      </c>
      <c r="P27" s="475"/>
      <c r="Q27" s="475"/>
      <c r="R27" s="489"/>
      <c r="S27" s="476"/>
    </row>
    <row r="28" spans="1:19" ht="14.4" customHeight="1" x14ac:dyDescent="0.3">
      <c r="A28" s="470" t="s">
        <v>863</v>
      </c>
      <c r="B28" s="471" t="s">
        <v>870</v>
      </c>
      <c r="C28" s="471" t="s">
        <v>382</v>
      </c>
      <c r="D28" s="471" t="s">
        <v>860</v>
      </c>
      <c r="E28" s="471" t="s">
        <v>865</v>
      </c>
      <c r="F28" s="471" t="s">
        <v>877</v>
      </c>
      <c r="G28" s="471" t="s">
        <v>878</v>
      </c>
      <c r="H28" s="475">
        <v>597</v>
      </c>
      <c r="I28" s="475">
        <v>756996</v>
      </c>
      <c r="J28" s="471">
        <v>1.0207963062351162</v>
      </c>
      <c r="K28" s="471">
        <v>1268</v>
      </c>
      <c r="L28" s="475">
        <v>578</v>
      </c>
      <c r="M28" s="475">
        <v>741574</v>
      </c>
      <c r="N28" s="471">
        <v>1</v>
      </c>
      <c r="O28" s="471">
        <v>1283</v>
      </c>
      <c r="P28" s="475">
        <v>510</v>
      </c>
      <c r="Q28" s="475">
        <v>655350</v>
      </c>
      <c r="R28" s="489">
        <v>0.88372839392966851</v>
      </c>
      <c r="S28" s="476">
        <v>1285</v>
      </c>
    </row>
    <row r="29" spans="1:19" ht="14.4" customHeight="1" x14ac:dyDescent="0.3">
      <c r="A29" s="470" t="s">
        <v>863</v>
      </c>
      <c r="B29" s="471" t="s">
        <v>870</v>
      </c>
      <c r="C29" s="471" t="s">
        <v>382</v>
      </c>
      <c r="D29" s="471" t="s">
        <v>860</v>
      </c>
      <c r="E29" s="471" t="s">
        <v>865</v>
      </c>
      <c r="F29" s="471" t="s">
        <v>877</v>
      </c>
      <c r="G29" s="471"/>
      <c r="H29" s="475">
        <v>93</v>
      </c>
      <c r="I29" s="475">
        <v>117924</v>
      </c>
      <c r="J29" s="471">
        <v>1.3516574205676035</v>
      </c>
      <c r="K29" s="471">
        <v>1268</v>
      </c>
      <c r="L29" s="475">
        <v>68</v>
      </c>
      <c r="M29" s="475">
        <v>87244</v>
      </c>
      <c r="N29" s="471">
        <v>1</v>
      </c>
      <c r="O29" s="471">
        <v>1283</v>
      </c>
      <c r="P29" s="475">
        <v>27</v>
      </c>
      <c r="Q29" s="475">
        <v>34695</v>
      </c>
      <c r="R29" s="489">
        <v>0.39767777726835085</v>
      </c>
      <c r="S29" s="476">
        <v>1285</v>
      </c>
    </row>
    <row r="30" spans="1:19" ht="14.4" customHeight="1" x14ac:dyDescent="0.3">
      <c r="A30" s="470" t="s">
        <v>863</v>
      </c>
      <c r="B30" s="471" t="s">
        <v>870</v>
      </c>
      <c r="C30" s="471" t="s">
        <v>382</v>
      </c>
      <c r="D30" s="471" t="s">
        <v>860</v>
      </c>
      <c r="E30" s="471" t="s">
        <v>865</v>
      </c>
      <c r="F30" s="471" t="s">
        <v>879</v>
      </c>
      <c r="G30" s="471" t="s">
        <v>880</v>
      </c>
      <c r="H30" s="475">
        <v>1199</v>
      </c>
      <c r="I30" s="475">
        <v>11325754</v>
      </c>
      <c r="J30" s="471">
        <v>1.0863035402889154</v>
      </c>
      <c r="K30" s="471">
        <v>9446</v>
      </c>
      <c r="L30" s="475">
        <v>1069</v>
      </c>
      <c r="M30" s="475">
        <v>10425957</v>
      </c>
      <c r="N30" s="471">
        <v>1</v>
      </c>
      <c r="O30" s="471">
        <v>9753</v>
      </c>
      <c r="P30" s="475">
        <v>1022</v>
      </c>
      <c r="Q30" s="475">
        <v>9976764</v>
      </c>
      <c r="R30" s="489">
        <v>0.95691589750466077</v>
      </c>
      <c r="S30" s="476">
        <v>9762</v>
      </c>
    </row>
    <row r="31" spans="1:19" ht="14.4" customHeight="1" x14ac:dyDescent="0.3">
      <c r="A31" s="470" t="s">
        <v>863</v>
      </c>
      <c r="B31" s="471" t="s">
        <v>870</v>
      </c>
      <c r="C31" s="471" t="s">
        <v>382</v>
      </c>
      <c r="D31" s="471" t="s">
        <v>860</v>
      </c>
      <c r="E31" s="471" t="s">
        <v>865</v>
      </c>
      <c r="F31" s="471" t="s">
        <v>881</v>
      </c>
      <c r="G31" s="471" t="s">
        <v>882</v>
      </c>
      <c r="H31" s="475"/>
      <c r="I31" s="475"/>
      <c r="J31" s="471"/>
      <c r="K31" s="471"/>
      <c r="L31" s="475">
        <v>2</v>
      </c>
      <c r="M31" s="475">
        <v>356</v>
      </c>
      <c r="N31" s="471">
        <v>1</v>
      </c>
      <c r="O31" s="471">
        <v>178</v>
      </c>
      <c r="P31" s="475"/>
      <c r="Q31" s="475"/>
      <c r="R31" s="489"/>
      <c r="S31" s="476"/>
    </row>
    <row r="32" spans="1:19" ht="14.4" customHeight="1" x14ac:dyDescent="0.3">
      <c r="A32" s="470" t="s">
        <v>863</v>
      </c>
      <c r="B32" s="471" t="s">
        <v>870</v>
      </c>
      <c r="C32" s="471" t="s">
        <v>382</v>
      </c>
      <c r="D32" s="471" t="s">
        <v>860</v>
      </c>
      <c r="E32" s="471" t="s">
        <v>865</v>
      </c>
      <c r="F32" s="471" t="s">
        <v>866</v>
      </c>
      <c r="G32" s="471" t="s">
        <v>867</v>
      </c>
      <c r="H32" s="475">
        <v>1373</v>
      </c>
      <c r="I32" s="475">
        <v>785356</v>
      </c>
      <c r="J32" s="471">
        <v>1.0206175250912617</v>
      </c>
      <c r="K32" s="471">
        <v>572</v>
      </c>
      <c r="L32" s="475">
        <v>1329</v>
      </c>
      <c r="M32" s="475">
        <v>769491</v>
      </c>
      <c r="N32" s="471">
        <v>1</v>
      </c>
      <c r="O32" s="471">
        <v>579</v>
      </c>
      <c r="P32" s="475">
        <v>1837</v>
      </c>
      <c r="Q32" s="475">
        <v>1063623</v>
      </c>
      <c r="R32" s="489">
        <v>1.3822422874341611</v>
      </c>
      <c r="S32" s="476">
        <v>579</v>
      </c>
    </row>
    <row r="33" spans="1:19" ht="14.4" customHeight="1" x14ac:dyDescent="0.3">
      <c r="A33" s="470" t="s">
        <v>863</v>
      </c>
      <c r="B33" s="471" t="s">
        <v>870</v>
      </c>
      <c r="C33" s="471" t="s">
        <v>382</v>
      </c>
      <c r="D33" s="471" t="s">
        <v>860</v>
      </c>
      <c r="E33" s="471" t="s">
        <v>865</v>
      </c>
      <c r="F33" s="471" t="s">
        <v>883</v>
      </c>
      <c r="G33" s="471" t="s">
        <v>884</v>
      </c>
      <c r="H33" s="475">
        <v>702</v>
      </c>
      <c r="I33" s="475">
        <v>707616</v>
      </c>
      <c r="J33" s="471">
        <v>1.3382732580240679</v>
      </c>
      <c r="K33" s="471">
        <v>1008</v>
      </c>
      <c r="L33" s="475">
        <v>523</v>
      </c>
      <c r="M33" s="475">
        <v>528753</v>
      </c>
      <c r="N33" s="471">
        <v>1</v>
      </c>
      <c r="O33" s="471">
        <v>1011</v>
      </c>
      <c r="P33" s="475">
        <v>352</v>
      </c>
      <c r="Q33" s="475">
        <v>356224</v>
      </c>
      <c r="R33" s="489">
        <v>0.673705870226741</v>
      </c>
      <c r="S33" s="476">
        <v>1012</v>
      </c>
    </row>
    <row r="34" spans="1:19" ht="14.4" customHeight="1" x14ac:dyDescent="0.3">
      <c r="A34" s="470" t="s">
        <v>863</v>
      </c>
      <c r="B34" s="471" t="s">
        <v>870</v>
      </c>
      <c r="C34" s="471" t="s">
        <v>382</v>
      </c>
      <c r="D34" s="471" t="s">
        <v>860</v>
      </c>
      <c r="E34" s="471" t="s">
        <v>865</v>
      </c>
      <c r="F34" s="471" t="s">
        <v>883</v>
      </c>
      <c r="G34" s="471"/>
      <c r="H34" s="475">
        <v>61</v>
      </c>
      <c r="I34" s="475">
        <v>61488</v>
      </c>
      <c r="J34" s="471">
        <v>0.89439692791063008</v>
      </c>
      <c r="K34" s="471">
        <v>1008</v>
      </c>
      <c r="L34" s="475">
        <v>68</v>
      </c>
      <c r="M34" s="475">
        <v>68748</v>
      </c>
      <c r="N34" s="471">
        <v>1</v>
      </c>
      <c r="O34" s="471">
        <v>1011</v>
      </c>
      <c r="P34" s="475">
        <v>0</v>
      </c>
      <c r="Q34" s="475">
        <v>0</v>
      </c>
      <c r="R34" s="489">
        <v>0</v>
      </c>
      <c r="S34" s="476"/>
    </row>
    <row r="35" spans="1:19" ht="14.4" customHeight="1" x14ac:dyDescent="0.3">
      <c r="A35" s="470" t="s">
        <v>863</v>
      </c>
      <c r="B35" s="471" t="s">
        <v>870</v>
      </c>
      <c r="C35" s="471" t="s">
        <v>382</v>
      </c>
      <c r="D35" s="471" t="s">
        <v>860</v>
      </c>
      <c r="E35" s="471" t="s">
        <v>865</v>
      </c>
      <c r="F35" s="471" t="s">
        <v>868</v>
      </c>
      <c r="G35" s="471" t="s">
        <v>869</v>
      </c>
      <c r="H35" s="475">
        <v>1016</v>
      </c>
      <c r="I35" s="475">
        <v>2300224</v>
      </c>
      <c r="J35" s="471">
        <v>0.29013691110465306</v>
      </c>
      <c r="K35" s="471">
        <v>2264</v>
      </c>
      <c r="L35" s="475">
        <v>3456</v>
      </c>
      <c r="M35" s="475">
        <v>7928064</v>
      </c>
      <c r="N35" s="471">
        <v>1</v>
      </c>
      <c r="O35" s="471">
        <v>2294</v>
      </c>
      <c r="P35" s="475">
        <v>3213</v>
      </c>
      <c r="Q35" s="475">
        <v>7380261</v>
      </c>
      <c r="R35" s="489">
        <v>0.93090330754141237</v>
      </c>
      <c r="S35" s="476">
        <v>2297</v>
      </c>
    </row>
    <row r="36" spans="1:19" ht="14.4" customHeight="1" x14ac:dyDescent="0.3">
      <c r="A36" s="470" t="s">
        <v>863</v>
      </c>
      <c r="B36" s="471" t="s">
        <v>870</v>
      </c>
      <c r="C36" s="471" t="s">
        <v>382</v>
      </c>
      <c r="D36" s="471" t="s">
        <v>860</v>
      </c>
      <c r="E36" s="471" t="s">
        <v>865</v>
      </c>
      <c r="F36" s="471" t="s">
        <v>868</v>
      </c>
      <c r="G36" s="471"/>
      <c r="H36" s="475">
        <v>829</v>
      </c>
      <c r="I36" s="475">
        <v>1876856</v>
      </c>
      <c r="J36" s="471">
        <v>3.5727453048202449</v>
      </c>
      <c r="K36" s="471">
        <v>2264</v>
      </c>
      <c r="L36" s="475">
        <v>229</v>
      </c>
      <c r="M36" s="475">
        <v>525326</v>
      </c>
      <c r="N36" s="471">
        <v>1</v>
      </c>
      <c r="O36" s="471">
        <v>2294</v>
      </c>
      <c r="P36" s="475">
        <v>823</v>
      </c>
      <c r="Q36" s="475">
        <v>1890431</v>
      </c>
      <c r="R36" s="489">
        <v>3.5985864015868243</v>
      </c>
      <c r="S36" s="476">
        <v>2297</v>
      </c>
    </row>
    <row r="37" spans="1:19" ht="14.4" customHeight="1" x14ac:dyDescent="0.3">
      <c r="A37" s="470" t="s">
        <v>863</v>
      </c>
      <c r="B37" s="471" t="s">
        <v>870</v>
      </c>
      <c r="C37" s="471" t="s">
        <v>382</v>
      </c>
      <c r="D37" s="471" t="s">
        <v>860</v>
      </c>
      <c r="E37" s="471" t="s">
        <v>865</v>
      </c>
      <c r="F37" s="471" t="s">
        <v>885</v>
      </c>
      <c r="G37" s="471" t="s">
        <v>886</v>
      </c>
      <c r="H37" s="475">
        <v>58</v>
      </c>
      <c r="I37" s="475">
        <v>21518</v>
      </c>
      <c r="J37" s="471">
        <v>0.99463806970509383</v>
      </c>
      <c r="K37" s="471">
        <v>371</v>
      </c>
      <c r="L37" s="475">
        <v>58</v>
      </c>
      <c r="M37" s="475">
        <v>21634</v>
      </c>
      <c r="N37" s="471">
        <v>1</v>
      </c>
      <c r="O37" s="471">
        <v>373</v>
      </c>
      <c r="P37" s="475">
        <v>1</v>
      </c>
      <c r="Q37" s="475">
        <v>374</v>
      </c>
      <c r="R37" s="489">
        <v>1.7287602847369882E-2</v>
      </c>
      <c r="S37" s="476">
        <v>374</v>
      </c>
    </row>
    <row r="38" spans="1:19" ht="14.4" customHeight="1" x14ac:dyDescent="0.3">
      <c r="A38" s="470" t="s">
        <v>863</v>
      </c>
      <c r="B38" s="471" t="s">
        <v>870</v>
      </c>
      <c r="C38" s="471" t="s">
        <v>382</v>
      </c>
      <c r="D38" s="471" t="s">
        <v>860</v>
      </c>
      <c r="E38" s="471" t="s">
        <v>865</v>
      </c>
      <c r="F38" s="471" t="s">
        <v>889</v>
      </c>
      <c r="G38" s="471" t="s">
        <v>890</v>
      </c>
      <c r="H38" s="475">
        <v>828</v>
      </c>
      <c r="I38" s="475">
        <v>6255540</v>
      </c>
      <c r="J38" s="471">
        <v>0.8296593186372746</v>
      </c>
      <c r="K38" s="471">
        <v>7555</v>
      </c>
      <c r="L38" s="475">
        <v>998</v>
      </c>
      <c r="M38" s="475">
        <v>7539890</v>
      </c>
      <c r="N38" s="471">
        <v>1</v>
      </c>
      <c r="O38" s="471">
        <v>7555</v>
      </c>
      <c r="P38" s="475">
        <v>1042</v>
      </c>
      <c r="Q38" s="475">
        <v>7873352</v>
      </c>
      <c r="R38" s="489">
        <v>1.0442263746553331</v>
      </c>
      <c r="S38" s="476">
        <v>7556</v>
      </c>
    </row>
    <row r="39" spans="1:19" ht="14.4" customHeight="1" x14ac:dyDescent="0.3">
      <c r="A39" s="470" t="s">
        <v>863</v>
      </c>
      <c r="B39" s="471" t="s">
        <v>870</v>
      </c>
      <c r="C39" s="471" t="s">
        <v>382</v>
      </c>
      <c r="D39" s="471" t="s">
        <v>860</v>
      </c>
      <c r="E39" s="471" t="s">
        <v>865</v>
      </c>
      <c r="F39" s="471" t="s">
        <v>891</v>
      </c>
      <c r="G39" s="471" t="s">
        <v>892</v>
      </c>
      <c r="H39" s="475">
        <v>116</v>
      </c>
      <c r="I39" s="475">
        <v>0</v>
      </c>
      <c r="J39" s="471"/>
      <c r="K39" s="471">
        <v>0</v>
      </c>
      <c r="L39" s="475">
        <v>94</v>
      </c>
      <c r="M39" s="475">
        <v>0</v>
      </c>
      <c r="N39" s="471"/>
      <c r="O39" s="471">
        <v>0</v>
      </c>
      <c r="P39" s="475">
        <v>100</v>
      </c>
      <c r="Q39" s="475">
        <v>0</v>
      </c>
      <c r="R39" s="489"/>
      <c r="S39" s="476">
        <v>0</v>
      </c>
    </row>
    <row r="40" spans="1:19" ht="14.4" customHeight="1" x14ac:dyDescent="0.3">
      <c r="A40" s="470" t="s">
        <v>863</v>
      </c>
      <c r="B40" s="471" t="s">
        <v>870</v>
      </c>
      <c r="C40" s="471" t="s">
        <v>382</v>
      </c>
      <c r="D40" s="471" t="s">
        <v>860</v>
      </c>
      <c r="E40" s="471" t="s">
        <v>865</v>
      </c>
      <c r="F40" s="471" t="s">
        <v>893</v>
      </c>
      <c r="G40" s="471" t="s">
        <v>894</v>
      </c>
      <c r="H40" s="475">
        <v>74</v>
      </c>
      <c r="I40" s="475">
        <v>0</v>
      </c>
      <c r="J40" s="471"/>
      <c r="K40" s="471">
        <v>0</v>
      </c>
      <c r="L40" s="475">
        <v>111</v>
      </c>
      <c r="M40" s="475">
        <v>0</v>
      </c>
      <c r="N40" s="471"/>
      <c r="O40" s="471">
        <v>0</v>
      </c>
      <c r="P40" s="475">
        <v>7</v>
      </c>
      <c r="Q40" s="475">
        <v>0</v>
      </c>
      <c r="R40" s="489"/>
      <c r="S40" s="476">
        <v>0</v>
      </c>
    </row>
    <row r="41" spans="1:19" ht="14.4" customHeight="1" x14ac:dyDescent="0.3">
      <c r="A41" s="470" t="s">
        <v>863</v>
      </c>
      <c r="B41" s="471" t="s">
        <v>870</v>
      </c>
      <c r="C41" s="471" t="s">
        <v>382</v>
      </c>
      <c r="D41" s="471" t="s">
        <v>860</v>
      </c>
      <c r="E41" s="471" t="s">
        <v>865</v>
      </c>
      <c r="F41" s="471" t="s">
        <v>895</v>
      </c>
      <c r="G41" s="471" t="s">
        <v>896</v>
      </c>
      <c r="H41" s="475">
        <v>144</v>
      </c>
      <c r="I41" s="475">
        <v>0</v>
      </c>
      <c r="J41" s="471"/>
      <c r="K41" s="471">
        <v>0</v>
      </c>
      <c r="L41" s="475">
        <v>207</v>
      </c>
      <c r="M41" s="475">
        <v>0</v>
      </c>
      <c r="N41" s="471"/>
      <c r="O41" s="471">
        <v>0</v>
      </c>
      <c r="P41" s="475">
        <v>274</v>
      </c>
      <c r="Q41" s="475">
        <v>0</v>
      </c>
      <c r="R41" s="489"/>
      <c r="S41" s="476">
        <v>0</v>
      </c>
    </row>
    <row r="42" spans="1:19" ht="14.4" customHeight="1" x14ac:dyDescent="0.3">
      <c r="A42" s="470" t="s">
        <v>863</v>
      </c>
      <c r="B42" s="471" t="s">
        <v>870</v>
      </c>
      <c r="C42" s="471" t="s">
        <v>382</v>
      </c>
      <c r="D42" s="471" t="s">
        <v>860</v>
      </c>
      <c r="E42" s="471" t="s">
        <v>865</v>
      </c>
      <c r="F42" s="471" t="s">
        <v>897</v>
      </c>
      <c r="G42" s="471" t="s">
        <v>898</v>
      </c>
      <c r="H42" s="475">
        <v>407</v>
      </c>
      <c r="I42" s="475">
        <v>0</v>
      </c>
      <c r="J42" s="471"/>
      <c r="K42" s="471">
        <v>0</v>
      </c>
      <c r="L42" s="475">
        <v>463</v>
      </c>
      <c r="M42" s="475">
        <v>0</v>
      </c>
      <c r="N42" s="471"/>
      <c r="O42" s="471">
        <v>0</v>
      </c>
      <c r="P42" s="475">
        <v>432</v>
      </c>
      <c r="Q42" s="475">
        <v>0</v>
      </c>
      <c r="R42" s="489"/>
      <c r="S42" s="476">
        <v>0</v>
      </c>
    </row>
    <row r="43" spans="1:19" ht="14.4" customHeight="1" x14ac:dyDescent="0.3">
      <c r="A43" s="470" t="s">
        <v>863</v>
      </c>
      <c r="B43" s="471" t="s">
        <v>870</v>
      </c>
      <c r="C43" s="471" t="s">
        <v>382</v>
      </c>
      <c r="D43" s="471" t="s">
        <v>860</v>
      </c>
      <c r="E43" s="471" t="s">
        <v>865</v>
      </c>
      <c r="F43" s="471" t="s">
        <v>899</v>
      </c>
      <c r="G43" s="471" t="s">
        <v>900</v>
      </c>
      <c r="H43" s="475">
        <v>326</v>
      </c>
      <c r="I43" s="475">
        <v>0</v>
      </c>
      <c r="J43" s="471"/>
      <c r="K43" s="471">
        <v>0</v>
      </c>
      <c r="L43" s="475">
        <v>396</v>
      </c>
      <c r="M43" s="475">
        <v>0</v>
      </c>
      <c r="N43" s="471"/>
      <c r="O43" s="471">
        <v>0</v>
      </c>
      <c r="P43" s="475">
        <v>213</v>
      </c>
      <c r="Q43" s="475">
        <v>0</v>
      </c>
      <c r="R43" s="489"/>
      <c r="S43" s="476">
        <v>0</v>
      </c>
    </row>
    <row r="44" spans="1:19" ht="14.4" customHeight="1" x14ac:dyDescent="0.3">
      <c r="A44" s="470" t="s">
        <v>863</v>
      </c>
      <c r="B44" s="471" t="s">
        <v>870</v>
      </c>
      <c r="C44" s="471" t="s">
        <v>382</v>
      </c>
      <c r="D44" s="471" t="s">
        <v>860</v>
      </c>
      <c r="E44" s="471" t="s">
        <v>865</v>
      </c>
      <c r="F44" s="471" t="s">
        <v>901</v>
      </c>
      <c r="G44" s="471" t="s">
        <v>902</v>
      </c>
      <c r="H44" s="475">
        <v>28</v>
      </c>
      <c r="I44" s="475">
        <v>10836</v>
      </c>
      <c r="J44" s="471">
        <v>0.51321398124467177</v>
      </c>
      <c r="K44" s="471">
        <v>387</v>
      </c>
      <c r="L44" s="475">
        <v>54</v>
      </c>
      <c r="M44" s="475">
        <v>21114</v>
      </c>
      <c r="N44" s="471">
        <v>1</v>
      </c>
      <c r="O44" s="471">
        <v>391</v>
      </c>
      <c r="P44" s="475">
        <v>87</v>
      </c>
      <c r="Q44" s="475">
        <v>34104</v>
      </c>
      <c r="R44" s="489">
        <v>1.6152315998863314</v>
      </c>
      <c r="S44" s="476">
        <v>392</v>
      </c>
    </row>
    <row r="45" spans="1:19" ht="14.4" customHeight="1" x14ac:dyDescent="0.3">
      <c r="A45" s="470" t="s">
        <v>863</v>
      </c>
      <c r="B45" s="471" t="s">
        <v>870</v>
      </c>
      <c r="C45" s="471" t="s">
        <v>382</v>
      </c>
      <c r="D45" s="471" t="s">
        <v>860</v>
      </c>
      <c r="E45" s="471" t="s">
        <v>865</v>
      </c>
      <c r="F45" s="471" t="s">
        <v>903</v>
      </c>
      <c r="G45" s="471" t="s">
        <v>904</v>
      </c>
      <c r="H45" s="475">
        <v>418</v>
      </c>
      <c r="I45" s="475">
        <v>0</v>
      </c>
      <c r="J45" s="471"/>
      <c r="K45" s="471">
        <v>0</v>
      </c>
      <c r="L45" s="475">
        <v>465</v>
      </c>
      <c r="M45" s="475">
        <v>0</v>
      </c>
      <c r="N45" s="471"/>
      <c r="O45" s="471">
        <v>0</v>
      </c>
      <c r="P45" s="475">
        <v>432</v>
      </c>
      <c r="Q45" s="475">
        <v>0</v>
      </c>
      <c r="R45" s="489"/>
      <c r="S45" s="476">
        <v>0</v>
      </c>
    </row>
    <row r="46" spans="1:19" ht="14.4" customHeight="1" thickBot="1" x14ac:dyDescent="0.35">
      <c r="A46" s="477" t="s">
        <v>863</v>
      </c>
      <c r="B46" s="478" t="s">
        <v>870</v>
      </c>
      <c r="C46" s="478" t="s">
        <v>382</v>
      </c>
      <c r="D46" s="478" t="s">
        <v>861</v>
      </c>
      <c r="E46" s="478" t="s">
        <v>865</v>
      </c>
      <c r="F46" s="478" t="s">
        <v>879</v>
      </c>
      <c r="G46" s="478" t="s">
        <v>880</v>
      </c>
      <c r="H46" s="482"/>
      <c r="I46" s="482"/>
      <c r="J46" s="478"/>
      <c r="K46" s="478"/>
      <c r="L46" s="482"/>
      <c r="M46" s="482"/>
      <c r="N46" s="478"/>
      <c r="O46" s="478"/>
      <c r="P46" s="482">
        <v>5</v>
      </c>
      <c r="Q46" s="482">
        <v>48810</v>
      </c>
      <c r="R46" s="490"/>
      <c r="S46" s="483">
        <v>9762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248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13216.931672798159</v>
      </c>
      <c r="D4" s="144">
        <f ca="1">IF(ISERROR(VLOOKUP("Náklady celkem",INDIRECT("HI!$A:$G"),5,0)),0,VLOOKUP("Náklady celkem",INDIRECT("HI!$A:$G"),5,0))</f>
        <v>13061.08295</v>
      </c>
      <c r="E4" s="145">
        <f ca="1">IF(C4=0,0,D4/C4)</f>
        <v>0.98820840368578799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30.887446014404297</v>
      </c>
      <c r="D7" s="152">
        <f>IF(ISERROR(HI!E5),"",HI!E5)</f>
        <v>12.221239999999998</v>
      </c>
      <c r="E7" s="149">
        <f t="shared" ref="E7:E13" si="0">IF(C7=0,0,D7/C7)</f>
        <v>0.39567013712628257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0.48527598243802905</v>
      </c>
      <c r="E8" s="149">
        <f t="shared" si="0"/>
        <v>0.53919553604225445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7635.8743943481441</v>
      </c>
      <c r="D13" s="152">
        <f>IF(ISERROR(HI!E6),"",HI!E6)</f>
        <v>7396.1467499999999</v>
      </c>
      <c r="E13" s="149">
        <f t="shared" si="0"/>
        <v>0.96860508280157365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3886</v>
      </c>
      <c r="D14" s="148">
        <f ca="1">IF(ISERROR(VLOOKUP("Osobní náklady (Kč) *",INDIRECT("HI!$A:$G"),5,0)),0,VLOOKUP("Osobní náklady (Kč) *",INDIRECT("HI!$A:$G"),5,0))</f>
        <v>3959.6180000000004</v>
      </c>
      <c r="E14" s="149">
        <f ca="1">IF(C14=0,0,D14/C14)</f>
        <v>1.0189444158517758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36760.737000000001</v>
      </c>
      <c r="D16" s="167">
        <f ca="1">IF(ISERROR(VLOOKUP("Výnosy celkem",INDIRECT("HI!$A:$G"),5,0)),0,VLOOKUP("Výnosy celkem",INDIRECT("HI!$A:$G"),5,0))</f>
        <v>33938.538999999997</v>
      </c>
      <c r="E16" s="168">
        <f t="shared" ref="E16:E21" ca="1" si="1">IF(C16=0,0,D16/C16)</f>
        <v>0.92322792657829456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36760.737000000001</v>
      </c>
      <c r="D17" s="148">
        <f ca="1">IF(ISERROR(VLOOKUP("Ambulance *",INDIRECT("HI!$A:$G"),5,0)),0,VLOOKUP("Ambulance *",INDIRECT("HI!$A:$G"),5,0))</f>
        <v>33938.538999999997</v>
      </c>
      <c r="E17" s="149">
        <f t="shared" ca="1" si="1"/>
        <v>0.92322792657829456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0.92322792657829467</v>
      </c>
      <c r="E18" s="149">
        <f t="shared" si="1"/>
        <v>0.92322792657829467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0.92264980976850386</v>
      </c>
      <c r="E19" s="149">
        <f t="shared" si="1"/>
        <v>0.92264980976850386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</v>
      </c>
      <c r="E20" s="149">
        <f>IF(OR(C20=0,D20=""),0,IF(C20="","",D20/C20))</f>
        <v>0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0.9362831776882794</v>
      </c>
      <c r="E21" s="149">
        <f t="shared" si="1"/>
        <v>1.1015096208097406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248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9254438</v>
      </c>
      <c r="C3" s="202">
        <f t="shared" ref="C3:R3" si="0">SUBTOTAL(9,C6:C1048576)</f>
        <v>13.281365659549934</v>
      </c>
      <c r="D3" s="202">
        <f t="shared" si="0"/>
        <v>11940630</v>
      </c>
      <c r="E3" s="202">
        <f t="shared" si="0"/>
        <v>17</v>
      </c>
      <c r="F3" s="202">
        <f t="shared" si="0"/>
        <v>11179811</v>
      </c>
      <c r="G3" s="205">
        <f>IF(D3&lt;&gt;0,F3/D3,"")</f>
        <v>0.9362831776882794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6"/>
      <c r="B5" s="527">
        <v>2015</v>
      </c>
      <c r="C5" s="528"/>
      <c r="D5" s="528">
        <v>2016</v>
      </c>
      <c r="E5" s="528"/>
      <c r="F5" s="528">
        <v>2017</v>
      </c>
      <c r="G5" s="568" t="s">
        <v>2</v>
      </c>
      <c r="H5" s="527">
        <v>2015</v>
      </c>
      <c r="I5" s="528"/>
      <c r="J5" s="528">
        <v>2016</v>
      </c>
      <c r="K5" s="528"/>
      <c r="L5" s="528">
        <v>2017</v>
      </c>
      <c r="M5" s="568" t="s">
        <v>2</v>
      </c>
      <c r="N5" s="527">
        <v>2015</v>
      </c>
      <c r="O5" s="528"/>
      <c r="P5" s="528">
        <v>2016</v>
      </c>
      <c r="Q5" s="528"/>
      <c r="R5" s="528">
        <v>2017</v>
      </c>
      <c r="S5" s="568" t="s">
        <v>2</v>
      </c>
    </row>
    <row r="6" spans="1:19" ht="14.4" customHeight="1" x14ac:dyDescent="0.3">
      <c r="A6" s="498" t="s">
        <v>907</v>
      </c>
      <c r="B6" s="550">
        <v>232909</v>
      </c>
      <c r="C6" s="464">
        <v>0.66906148290928524</v>
      </c>
      <c r="D6" s="550">
        <v>348113</v>
      </c>
      <c r="E6" s="464">
        <v>1</v>
      </c>
      <c r="F6" s="550">
        <v>277013</v>
      </c>
      <c r="G6" s="488">
        <v>0.79575597578947066</v>
      </c>
      <c r="H6" s="550"/>
      <c r="I6" s="464"/>
      <c r="J6" s="550"/>
      <c r="K6" s="464"/>
      <c r="L6" s="550"/>
      <c r="M6" s="488"/>
      <c r="N6" s="550"/>
      <c r="O6" s="464"/>
      <c r="P6" s="550"/>
      <c r="Q6" s="464"/>
      <c r="R6" s="550"/>
      <c r="S6" s="511"/>
    </row>
    <row r="7" spans="1:19" ht="14.4" customHeight="1" x14ac:dyDescent="0.3">
      <c r="A7" s="501" t="s">
        <v>908</v>
      </c>
      <c r="B7" s="552"/>
      <c r="C7" s="471"/>
      <c r="D7" s="552">
        <v>48629</v>
      </c>
      <c r="E7" s="471">
        <v>1</v>
      </c>
      <c r="F7" s="552"/>
      <c r="G7" s="489"/>
      <c r="H7" s="552"/>
      <c r="I7" s="471"/>
      <c r="J7" s="552"/>
      <c r="K7" s="471"/>
      <c r="L7" s="552"/>
      <c r="M7" s="489"/>
      <c r="N7" s="552"/>
      <c r="O7" s="471"/>
      <c r="P7" s="552"/>
      <c r="Q7" s="471"/>
      <c r="R7" s="552"/>
      <c r="S7" s="512"/>
    </row>
    <row r="8" spans="1:19" ht="14.4" customHeight="1" x14ac:dyDescent="0.3">
      <c r="A8" s="501" t="s">
        <v>909</v>
      </c>
      <c r="B8" s="552">
        <v>75568</v>
      </c>
      <c r="C8" s="471">
        <v>2.0525300812124834</v>
      </c>
      <c r="D8" s="552">
        <v>36817</v>
      </c>
      <c r="E8" s="471">
        <v>1</v>
      </c>
      <c r="F8" s="552">
        <v>166926</v>
      </c>
      <c r="G8" s="489">
        <v>4.5339381264089962</v>
      </c>
      <c r="H8" s="552"/>
      <c r="I8" s="471"/>
      <c r="J8" s="552"/>
      <c r="K8" s="471"/>
      <c r="L8" s="552"/>
      <c r="M8" s="489"/>
      <c r="N8" s="552"/>
      <c r="O8" s="471"/>
      <c r="P8" s="552"/>
      <c r="Q8" s="471"/>
      <c r="R8" s="552"/>
      <c r="S8" s="512"/>
    </row>
    <row r="9" spans="1:19" ht="14.4" customHeight="1" x14ac:dyDescent="0.3">
      <c r="A9" s="501" t="s">
        <v>910</v>
      </c>
      <c r="B9" s="552">
        <v>2127273</v>
      </c>
      <c r="C9" s="471">
        <v>0.83102931668623192</v>
      </c>
      <c r="D9" s="552">
        <v>2559805</v>
      </c>
      <c r="E9" s="471">
        <v>1</v>
      </c>
      <c r="F9" s="552">
        <v>4194411</v>
      </c>
      <c r="G9" s="489">
        <v>1.638566609565963</v>
      </c>
      <c r="H9" s="552"/>
      <c r="I9" s="471"/>
      <c r="J9" s="552"/>
      <c r="K9" s="471"/>
      <c r="L9" s="552"/>
      <c r="M9" s="489"/>
      <c r="N9" s="552"/>
      <c r="O9" s="471"/>
      <c r="P9" s="552"/>
      <c r="Q9" s="471"/>
      <c r="R9" s="552"/>
      <c r="S9" s="512"/>
    </row>
    <row r="10" spans="1:19" ht="14.4" customHeight="1" x14ac:dyDescent="0.3">
      <c r="A10" s="501" t="s">
        <v>911</v>
      </c>
      <c r="B10" s="552">
        <v>3999968</v>
      </c>
      <c r="C10" s="471">
        <v>0.84988616746078538</v>
      </c>
      <c r="D10" s="552">
        <v>4706475</v>
      </c>
      <c r="E10" s="471">
        <v>1</v>
      </c>
      <c r="F10" s="552">
        <v>2821002</v>
      </c>
      <c r="G10" s="489">
        <v>0.59938743964431984</v>
      </c>
      <c r="H10" s="552"/>
      <c r="I10" s="471"/>
      <c r="J10" s="552"/>
      <c r="K10" s="471"/>
      <c r="L10" s="552"/>
      <c r="M10" s="489"/>
      <c r="N10" s="552"/>
      <c r="O10" s="471"/>
      <c r="P10" s="552"/>
      <c r="Q10" s="471"/>
      <c r="R10" s="552"/>
      <c r="S10" s="512"/>
    </row>
    <row r="11" spans="1:19" ht="14.4" customHeight="1" x14ac:dyDescent="0.3">
      <c r="A11" s="501" t="s">
        <v>912</v>
      </c>
      <c r="B11" s="552">
        <v>8225</v>
      </c>
      <c r="C11" s="471">
        <v>0.25465184680640268</v>
      </c>
      <c r="D11" s="552">
        <v>32299</v>
      </c>
      <c r="E11" s="471">
        <v>1</v>
      </c>
      <c r="F11" s="552"/>
      <c r="G11" s="489"/>
      <c r="H11" s="552"/>
      <c r="I11" s="471"/>
      <c r="J11" s="552"/>
      <c r="K11" s="471"/>
      <c r="L11" s="552"/>
      <c r="M11" s="489"/>
      <c r="N11" s="552"/>
      <c r="O11" s="471"/>
      <c r="P11" s="552"/>
      <c r="Q11" s="471"/>
      <c r="R11" s="552"/>
      <c r="S11" s="512"/>
    </row>
    <row r="12" spans="1:19" ht="14.4" customHeight="1" x14ac:dyDescent="0.3">
      <c r="A12" s="501" t="s">
        <v>913</v>
      </c>
      <c r="B12" s="552">
        <v>194570</v>
      </c>
      <c r="C12" s="471">
        <v>2.0455644567799998</v>
      </c>
      <c r="D12" s="552">
        <v>95118</v>
      </c>
      <c r="E12" s="471">
        <v>1</v>
      </c>
      <c r="F12" s="552">
        <v>17455</v>
      </c>
      <c r="G12" s="489">
        <v>0.18350890472886311</v>
      </c>
      <c r="H12" s="552"/>
      <c r="I12" s="471"/>
      <c r="J12" s="552"/>
      <c r="K12" s="471"/>
      <c r="L12" s="552"/>
      <c r="M12" s="489"/>
      <c r="N12" s="552"/>
      <c r="O12" s="471"/>
      <c r="P12" s="552"/>
      <c r="Q12" s="471"/>
      <c r="R12" s="552"/>
      <c r="S12" s="512"/>
    </row>
    <row r="13" spans="1:19" ht="14.4" customHeight="1" x14ac:dyDescent="0.3">
      <c r="A13" s="501" t="s">
        <v>914</v>
      </c>
      <c r="B13" s="552"/>
      <c r="C13" s="471"/>
      <c r="D13" s="552">
        <v>80835</v>
      </c>
      <c r="E13" s="471">
        <v>1</v>
      </c>
      <c r="F13" s="552">
        <v>161840</v>
      </c>
      <c r="G13" s="489">
        <v>2.0021030494216614</v>
      </c>
      <c r="H13" s="552"/>
      <c r="I13" s="471"/>
      <c r="J13" s="552"/>
      <c r="K13" s="471"/>
      <c r="L13" s="552"/>
      <c r="M13" s="489"/>
      <c r="N13" s="552"/>
      <c r="O13" s="471"/>
      <c r="P13" s="552"/>
      <c r="Q13" s="471"/>
      <c r="R13" s="552"/>
      <c r="S13" s="512"/>
    </row>
    <row r="14" spans="1:19" ht="14.4" customHeight="1" x14ac:dyDescent="0.3">
      <c r="A14" s="501" t="s">
        <v>915</v>
      </c>
      <c r="B14" s="552">
        <v>524322</v>
      </c>
      <c r="C14" s="471">
        <v>0.94399634156002221</v>
      </c>
      <c r="D14" s="552">
        <v>555428</v>
      </c>
      <c r="E14" s="471">
        <v>1</v>
      </c>
      <c r="F14" s="552">
        <v>283376</v>
      </c>
      <c r="G14" s="489">
        <v>0.51019394052874545</v>
      </c>
      <c r="H14" s="552"/>
      <c r="I14" s="471"/>
      <c r="J14" s="552"/>
      <c r="K14" s="471"/>
      <c r="L14" s="552"/>
      <c r="M14" s="489"/>
      <c r="N14" s="552"/>
      <c r="O14" s="471"/>
      <c r="P14" s="552"/>
      <c r="Q14" s="471"/>
      <c r="R14" s="552"/>
      <c r="S14" s="512"/>
    </row>
    <row r="15" spans="1:19" ht="14.4" customHeight="1" x14ac:dyDescent="0.3">
      <c r="A15" s="501" t="s">
        <v>916</v>
      </c>
      <c r="B15" s="552"/>
      <c r="C15" s="471"/>
      <c r="D15" s="552">
        <v>40464</v>
      </c>
      <c r="E15" s="471">
        <v>1</v>
      </c>
      <c r="F15" s="552"/>
      <c r="G15" s="489"/>
      <c r="H15" s="552"/>
      <c r="I15" s="471"/>
      <c r="J15" s="552"/>
      <c r="K15" s="471"/>
      <c r="L15" s="552"/>
      <c r="M15" s="489"/>
      <c r="N15" s="552"/>
      <c r="O15" s="471"/>
      <c r="P15" s="552"/>
      <c r="Q15" s="471"/>
      <c r="R15" s="552"/>
      <c r="S15" s="512"/>
    </row>
    <row r="16" spans="1:19" ht="14.4" customHeight="1" x14ac:dyDescent="0.3">
      <c r="A16" s="501" t="s">
        <v>917</v>
      </c>
      <c r="B16" s="552">
        <v>63172</v>
      </c>
      <c r="C16" s="471"/>
      <c r="D16" s="552"/>
      <c r="E16" s="471"/>
      <c r="F16" s="552"/>
      <c r="G16" s="489"/>
      <c r="H16" s="552"/>
      <c r="I16" s="471"/>
      <c r="J16" s="552"/>
      <c r="K16" s="471"/>
      <c r="L16" s="552"/>
      <c r="M16" s="489"/>
      <c r="N16" s="552"/>
      <c r="O16" s="471"/>
      <c r="P16" s="552"/>
      <c r="Q16" s="471"/>
      <c r="R16" s="552"/>
      <c r="S16" s="512"/>
    </row>
    <row r="17" spans="1:19" ht="14.4" customHeight="1" x14ac:dyDescent="0.3">
      <c r="A17" s="501" t="s">
        <v>918</v>
      </c>
      <c r="B17" s="552"/>
      <c r="C17" s="471"/>
      <c r="D17" s="552">
        <v>34523</v>
      </c>
      <c r="E17" s="471">
        <v>1</v>
      </c>
      <c r="F17" s="552">
        <v>112053</v>
      </c>
      <c r="G17" s="489">
        <v>3.2457492106711467</v>
      </c>
      <c r="H17" s="552"/>
      <c r="I17" s="471"/>
      <c r="J17" s="552"/>
      <c r="K17" s="471"/>
      <c r="L17" s="552"/>
      <c r="M17" s="489"/>
      <c r="N17" s="552"/>
      <c r="O17" s="471"/>
      <c r="P17" s="552"/>
      <c r="Q17" s="471"/>
      <c r="R17" s="552"/>
      <c r="S17" s="512"/>
    </row>
    <row r="18" spans="1:19" ht="14.4" customHeight="1" x14ac:dyDescent="0.3">
      <c r="A18" s="501" t="s">
        <v>919</v>
      </c>
      <c r="B18" s="552">
        <v>1558689</v>
      </c>
      <c r="C18" s="471">
        <v>0.58767624379216166</v>
      </c>
      <c r="D18" s="552">
        <v>2652292</v>
      </c>
      <c r="E18" s="471">
        <v>1</v>
      </c>
      <c r="F18" s="552">
        <v>2506477</v>
      </c>
      <c r="G18" s="489">
        <v>0.94502302159792362</v>
      </c>
      <c r="H18" s="552"/>
      <c r="I18" s="471"/>
      <c r="J18" s="552"/>
      <c r="K18" s="471"/>
      <c r="L18" s="552"/>
      <c r="M18" s="489"/>
      <c r="N18" s="552"/>
      <c r="O18" s="471"/>
      <c r="P18" s="552"/>
      <c r="Q18" s="471"/>
      <c r="R18" s="552"/>
      <c r="S18" s="512"/>
    </row>
    <row r="19" spans="1:19" ht="14.4" customHeight="1" x14ac:dyDescent="0.3">
      <c r="A19" s="501" t="s">
        <v>920</v>
      </c>
      <c r="B19" s="552">
        <v>160983</v>
      </c>
      <c r="C19" s="471">
        <v>3.7649796529304456</v>
      </c>
      <c r="D19" s="552">
        <v>42758</v>
      </c>
      <c r="E19" s="471">
        <v>1</v>
      </c>
      <c r="F19" s="552"/>
      <c r="G19" s="489"/>
      <c r="H19" s="552"/>
      <c r="I19" s="471"/>
      <c r="J19" s="552"/>
      <c r="K19" s="471"/>
      <c r="L19" s="552"/>
      <c r="M19" s="489"/>
      <c r="N19" s="552"/>
      <c r="O19" s="471"/>
      <c r="P19" s="552"/>
      <c r="Q19" s="471"/>
      <c r="R19" s="552"/>
      <c r="S19" s="512"/>
    </row>
    <row r="20" spans="1:19" ht="14.4" customHeight="1" x14ac:dyDescent="0.3">
      <c r="A20" s="501" t="s">
        <v>921</v>
      </c>
      <c r="B20" s="552">
        <v>165513</v>
      </c>
      <c r="C20" s="471">
        <v>0.50293533154660974</v>
      </c>
      <c r="D20" s="552">
        <v>329094</v>
      </c>
      <c r="E20" s="471">
        <v>1</v>
      </c>
      <c r="F20" s="552">
        <v>377222</v>
      </c>
      <c r="G20" s="489">
        <v>1.1462439303056269</v>
      </c>
      <c r="H20" s="552"/>
      <c r="I20" s="471"/>
      <c r="J20" s="552"/>
      <c r="K20" s="471"/>
      <c r="L20" s="552"/>
      <c r="M20" s="489"/>
      <c r="N20" s="552"/>
      <c r="O20" s="471"/>
      <c r="P20" s="552"/>
      <c r="Q20" s="471"/>
      <c r="R20" s="552"/>
      <c r="S20" s="512"/>
    </row>
    <row r="21" spans="1:19" ht="14.4" customHeight="1" x14ac:dyDescent="0.3">
      <c r="A21" s="501" t="s">
        <v>922</v>
      </c>
      <c r="B21" s="552"/>
      <c r="C21" s="471"/>
      <c r="D21" s="552"/>
      <c r="E21" s="471"/>
      <c r="F21" s="552">
        <v>97620</v>
      </c>
      <c r="G21" s="489"/>
      <c r="H21" s="552"/>
      <c r="I21" s="471"/>
      <c r="J21" s="552"/>
      <c r="K21" s="471"/>
      <c r="L21" s="552"/>
      <c r="M21" s="489"/>
      <c r="N21" s="552"/>
      <c r="O21" s="471"/>
      <c r="P21" s="552"/>
      <c r="Q21" s="471"/>
      <c r="R21" s="552"/>
      <c r="S21" s="512"/>
    </row>
    <row r="22" spans="1:19" ht="14.4" customHeight="1" x14ac:dyDescent="0.3">
      <c r="A22" s="501" t="s">
        <v>923</v>
      </c>
      <c r="B22" s="552"/>
      <c r="C22" s="471"/>
      <c r="D22" s="552">
        <v>46613</v>
      </c>
      <c r="E22" s="471">
        <v>1</v>
      </c>
      <c r="F22" s="552"/>
      <c r="G22" s="489"/>
      <c r="H22" s="552"/>
      <c r="I22" s="471"/>
      <c r="J22" s="552"/>
      <c r="K22" s="471"/>
      <c r="L22" s="552"/>
      <c r="M22" s="489"/>
      <c r="N22" s="552"/>
      <c r="O22" s="471"/>
      <c r="P22" s="552"/>
      <c r="Q22" s="471"/>
      <c r="R22" s="552"/>
      <c r="S22" s="512"/>
    </row>
    <row r="23" spans="1:19" ht="14.4" customHeight="1" x14ac:dyDescent="0.3">
      <c r="A23" s="501" t="s">
        <v>924</v>
      </c>
      <c r="B23" s="552">
        <v>28739</v>
      </c>
      <c r="C23" s="471">
        <v>0.26969782282282284</v>
      </c>
      <c r="D23" s="552">
        <v>106560</v>
      </c>
      <c r="E23" s="471">
        <v>1</v>
      </c>
      <c r="F23" s="552"/>
      <c r="G23" s="489"/>
      <c r="H23" s="552"/>
      <c r="I23" s="471"/>
      <c r="J23" s="552"/>
      <c r="K23" s="471"/>
      <c r="L23" s="552"/>
      <c r="M23" s="489"/>
      <c r="N23" s="552"/>
      <c r="O23" s="471"/>
      <c r="P23" s="552"/>
      <c r="Q23" s="471"/>
      <c r="R23" s="552"/>
      <c r="S23" s="512"/>
    </row>
    <row r="24" spans="1:19" ht="14.4" customHeight="1" thickBot="1" x14ac:dyDescent="0.35">
      <c r="A24" s="556" t="s">
        <v>925</v>
      </c>
      <c r="B24" s="554">
        <v>114507</v>
      </c>
      <c r="C24" s="478">
        <v>0.5093569150426811</v>
      </c>
      <c r="D24" s="554">
        <v>224807</v>
      </c>
      <c r="E24" s="478">
        <v>1</v>
      </c>
      <c r="F24" s="554">
        <v>164416</v>
      </c>
      <c r="G24" s="490">
        <v>0.73136512653075747</v>
      </c>
      <c r="H24" s="554"/>
      <c r="I24" s="478"/>
      <c r="J24" s="554"/>
      <c r="K24" s="478"/>
      <c r="L24" s="554"/>
      <c r="M24" s="490"/>
      <c r="N24" s="554"/>
      <c r="O24" s="478"/>
      <c r="P24" s="554"/>
      <c r="Q24" s="478"/>
      <c r="R24" s="554"/>
      <c r="S24" s="51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7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950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248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2036</v>
      </c>
      <c r="G3" s="89">
        <f t="shared" si="0"/>
        <v>9254438</v>
      </c>
      <c r="H3" s="89"/>
      <c r="I3" s="89"/>
      <c r="J3" s="89">
        <f t="shared" si="0"/>
        <v>2643</v>
      </c>
      <c r="K3" s="89">
        <f t="shared" si="0"/>
        <v>11940630</v>
      </c>
      <c r="L3" s="89"/>
      <c r="M3" s="89"/>
      <c r="N3" s="89">
        <f t="shared" si="0"/>
        <v>2440</v>
      </c>
      <c r="O3" s="89">
        <f t="shared" si="0"/>
        <v>11179811</v>
      </c>
      <c r="P3" s="67">
        <f>IF(K3=0,0,O3/K3)</f>
        <v>0.9362831776882794</v>
      </c>
      <c r="Q3" s="90">
        <f>IF(N3=0,0,O3/N3)</f>
        <v>4581.8897540983608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2016</v>
      </c>
      <c r="K4" s="421"/>
      <c r="L4" s="91"/>
      <c r="M4" s="91"/>
      <c r="N4" s="420">
        <v>2017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59"/>
      <c r="B5" s="557"/>
      <c r="C5" s="559"/>
      <c r="D5" s="569"/>
      <c r="E5" s="561"/>
      <c r="F5" s="570" t="s">
        <v>58</v>
      </c>
      <c r="G5" s="571" t="s">
        <v>14</v>
      </c>
      <c r="H5" s="572"/>
      <c r="I5" s="572"/>
      <c r="J5" s="570" t="s">
        <v>58</v>
      </c>
      <c r="K5" s="571" t="s">
        <v>14</v>
      </c>
      <c r="L5" s="572"/>
      <c r="M5" s="572"/>
      <c r="N5" s="570" t="s">
        <v>58</v>
      </c>
      <c r="O5" s="571" t="s">
        <v>14</v>
      </c>
      <c r="P5" s="573"/>
      <c r="Q5" s="566"/>
    </row>
    <row r="6" spans="1:17" ht="14.4" customHeight="1" x14ac:dyDescent="0.3">
      <c r="A6" s="463" t="s">
        <v>926</v>
      </c>
      <c r="B6" s="464" t="s">
        <v>870</v>
      </c>
      <c r="C6" s="464" t="s">
        <v>865</v>
      </c>
      <c r="D6" s="464" t="s">
        <v>877</v>
      </c>
      <c r="E6" s="464" t="s">
        <v>878</v>
      </c>
      <c r="F6" s="468">
        <v>103</v>
      </c>
      <c r="G6" s="468">
        <v>130604</v>
      </c>
      <c r="H6" s="468">
        <v>1.6158062081678606</v>
      </c>
      <c r="I6" s="468">
        <v>1268</v>
      </c>
      <c r="J6" s="468">
        <v>63</v>
      </c>
      <c r="K6" s="468">
        <v>80829</v>
      </c>
      <c r="L6" s="468">
        <v>1</v>
      </c>
      <c r="M6" s="468">
        <v>1283</v>
      </c>
      <c r="N6" s="468">
        <v>51</v>
      </c>
      <c r="O6" s="468">
        <v>65535</v>
      </c>
      <c r="P6" s="488">
        <v>0.81078573284341016</v>
      </c>
      <c r="Q6" s="469">
        <v>1285</v>
      </c>
    </row>
    <row r="7" spans="1:17" ht="14.4" customHeight="1" x14ac:dyDescent="0.3">
      <c r="A7" s="470" t="s">
        <v>926</v>
      </c>
      <c r="B7" s="471" t="s">
        <v>870</v>
      </c>
      <c r="C7" s="471" t="s">
        <v>865</v>
      </c>
      <c r="D7" s="471" t="s">
        <v>877</v>
      </c>
      <c r="E7" s="471"/>
      <c r="F7" s="475">
        <v>6</v>
      </c>
      <c r="G7" s="475">
        <v>7608</v>
      </c>
      <c r="H7" s="475">
        <v>1.4824629773967264</v>
      </c>
      <c r="I7" s="475">
        <v>1268</v>
      </c>
      <c r="J7" s="475">
        <v>4</v>
      </c>
      <c r="K7" s="475">
        <v>5132</v>
      </c>
      <c r="L7" s="475">
        <v>1</v>
      </c>
      <c r="M7" s="475">
        <v>1283</v>
      </c>
      <c r="N7" s="475">
        <v>2</v>
      </c>
      <c r="O7" s="475">
        <v>2570</v>
      </c>
      <c r="P7" s="489">
        <v>0.50077942322681213</v>
      </c>
      <c r="Q7" s="476">
        <v>1285</v>
      </c>
    </row>
    <row r="8" spans="1:17" ht="14.4" customHeight="1" x14ac:dyDescent="0.3">
      <c r="A8" s="470" t="s">
        <v>926</v>
      </c>
      <c r="B8" s="471" t="s">
        <v>870</v>
      </c>
      <c r="C8" s="471" t="s">
        <v>865</v>
      </c>
      <c r="D8" s="471" t="s">
        <v>868</v>
      </c>
      <c r="E8" s="471" t="s">
        <v>869</v>
      </c>
      <c r="F8" s="475">
        <v>36</v>
      </c>
      <c r="G8" s="475">
        <v>81504</v>
      </c>
      <c r="H8" s="475">
        <v>0.33204866005589551</v>
      </c>
      <c r="I8" s="475">
        <v>2264</v>
      </c>
      <c r="J8" s="475">
        <v>107</v>
      </c>
      <c r="K8" s="475">
        <v>245458</v>
      </c>
      <c r="L8" s="475">
        <v>1</v>
      </c>
      <c r="M8" s="475">
        <v>2294</v>
      </c>
      <c r="N8" s="475">
        <v>88</v>
      </c>
      <c r="O8" s="475">
        <v>202136</v>
      </c>
      <c r="P8" s="489">
        <v>0.82350544696037609</v>
      </c>
      <c r="Q8" s="476">
        <v>2297</v>
      </c>
    </row>
    <row r="9" spans="1:17" ht="14.4" customHeight="1" x14ac:dyDescent="0.3">
      <c r="A9" s="470" t="s">
        <v>926</v>
      </c>
      <c r="B9" s="471" t="s">
        <v>870</v>
      </c>
      <c r="C9" s="471" t="s">
        <v>865</v>
      </c>
      <c r="D9" s="471" t="s">
        <v>868</v>
      </c>
      <c r="E9" s="471"/>
      <c r="F9" s="475">
        <v>3</v>
      </c>
      <c r="G9" s="475">
        <v>6792</v>
      </c>
      <c r="H9" s="475">
        <v>0.74019180470793378</v>
      </c>
      <c r="I9" s="475">
        <v>2264</v>
      </c>
      <c r="J9" s="475">
        <v>4</v>
      </c>
      <c r="K9" s="475">
        <v>9176</v>
      </c>
      <c r="L9" s="475">
        <v>1</v>
      </c>
      <c r="M9" s="475">
        <v>2294</v>
      </c>
      <c r="N9" s="475">
        <v>1</v>
      </c>
      <c r="O9" s="475">
        <v>2297</v>
      </c>
      <c r="P9" s="489">
        <v>0.25032693984306886</v>
      </c>
      <c r="Q9" s="476">
        <v>2297</v>
      </c>
    </row>
    <row r="10" spans="1:17" ht="14.4" customHeight="1" x14ac:dyDescent="0.3">
      <c r="A10" s="470" t="s">
        <v>926</v>
      </c>
      <c r="B10" s="471" t="s">
        <v>870</v>
      </c>
      <c r="C10" s="471" t="s">
        <v>865</v>
      </c>
      <c r="D10" s="471" t="s">
        <v>887</v>
      </c>
      <c r="E10" s="471" t="s">
        <v>888</v>
      </c>
      <c r="F10" s="475">
        <v>37</v>
      </c>
      <c r="G10" s="475">
        <v>6401</v>
      </c>
      <c r="H10" s="475">
        <v>0.8514232508645917</v>
      </c>
      <c r="I10" s="475">
        <v>173</v>
      </c>
      <c r="J10" s="475">
        <v>42</v>
      </c>
      <c r="K10" s="475">
        <v>7518</v>
      </c>
      <c r="L10" s="475">
        <v>1</v>
      </c>
      <c r="M10" s="475">
        <v>179</v>
      </c>
      <c r="N10" s="475">
        <v>25</v>
      </c>
      <c r="O10" s="475">
        <v>4475</v>
      </c>
      <c r="P10" s="489">
        <v>0.59523809523809523</v>
      </c>
      <c r="Q10" s="476">
        <v>179</v>
      </c>
    </row>
    <row r="11" spans="1:17" ht="14.4" customHeight="1" x14ac:dyDescent="0.3">
      <c r="A11" s="470" t="s">
        <v>927</v>
      </c>
      <c r="B11" s="471" t="s">
        <v>870</v>
      </c>
      <c r="C11" s="471" t="s">
        <v>865</v>
      </c>
      <c r="D11" s="471" t="s">
        <v>873</v>
      </c>
      <c r="E11" s="471" t="s">
        <v>874</v>
      </c>
      <c r="F11" s="475"/>
      <c r="G11" s="475"/>
      <c r="H11" s="475"/>
      <c r="I11" s="475"/>
      <c r="J11" s="475">
        <v>1</v>
      </c>
      <c r="K11" s="475">
        <v>12793</v>
      </c>
      <c r="L11" s="475">
        <v>1</v>
      </c>
      <c r="M11" s="475">
        <v>12793</v>
      </c>
      <c r="N11" s="475"/>
      <c r="O11" s="475"/>
      <c r="P11" s="489"/>
      <c r="Q11" s="476"/>
    </row>
    <row r="12" spans="1:17" ht="14.4" customHeight="1" x14ac:dyDescent="0.3">
      <c r="A12" s="470" t="s">
        <v>927</v>
      </c>
      <c r="B12" s="471" t="s">
        <v>870</v>
      </c>
      <c r="C12" s="471" t="s">
        <v>865</v>
      </c>
      <c r="D12" s="471" t="s">
        <v>877</v>
      </c>
      <c r="E12" s="471" t="s">
        <v>878</v>
      </c>
      <c r="F12" s="475"/>
      <c r="G12" s="475"/>
      <c r="H12" s="475"/>
      <c r="I12" s="475"/>
      <c r="J12" s="475">
        <v>2</v>
      </c>
      <c r="K12" s="475">
        <v>2566</v>
      </c>
      <c r="L12" s="475">
        <v>1</v>
      </c>
      <c r="M12" s="475">
        <v>1283</v>
      </c>
      <c r="N12" s="475"/>
      <c r="O12" s="475"/>
      <c r="P12" s="489"/>
      <c r="Q12" s="476"/>
    </row>
    <row r="13" spans="1:17" ht="14.4" customHeight="1" x14ac:dyDescent="0.3">
      <c r="A13" s="470" t="s">
        <v>927</v>
      </c>
      <c r="B13" s="471" t="s">
        <v>870</v>
      </c>
      <c r="C13" s="471" t="s">
        <v>865</v>
      </c>
      <c r="D13" s="471" t="s">
        <v>879</v>
      </c>
      <c r="E13" s="471" t="s">
        <v>880</v>
      </c>
      <c r="F13" s="475"/>
      <c r="G13" s="475"/>
      <c r="H13" s="475"/>
      <c r="I13" s="475"/>
      <c r="J13" s="475">
        <v>2</v>
      </c>
      <c r="K13" s="475">
        <v>19506</v>
      </c>
      <c r="L13" s="475">
        <v>1</v>
      </c>
      <c r="M13" s="475">
        <v>9753</v>
      </c>
      <c r="N13" s="475"/>
      <c r="O13" s="475"/>
      <c r="P13" s="489"/>
      <c r="Q13" s="476"/>
    </row>
    <row r="14" spans="1:17" ht="14.4" customHeight="1" x14ac:dyDescent="0.3">
      <c r="A14" s="470" t="s">
        <v>927</v>
      </c>
      <c r="B14" s="471" t="s">
        <v>870</v>
      </c>
      <c r="C14" s="471" t="s">
        <v>865</v>
      </c>
      <c r="D14" s="471" t="s">
        <v>868</v>
      </c>
      <c r="E14" s="471" t="s">
        <v>869</v>
      </c>
      <c r="F14" s="475"/>
      <c r="G14" s="475"/>
      <c r="H14" s="475"/>
      <c r="I14" s="475"/>
      <c r="J14" s="475">
        <v>6</v>
      </c>
      <c r="K14" s="475">
        <v>13764</v>
      </c>
      <c r="L14" s="475">
        <v>1</v>
      </c>
      <c r="M14" s="475">
        <v>2294</v>
      </c>
      <c r="N14" s="475"/>
      <c r="O14" s="475"/>
      <c r="P14" s="489"/>
      <c r="Q14" s="476"/>
    </row>
    <row r="15" spans="1:17" ht="14.4" customHeight="1" x14ac:dyDescent="0.3">
      <c r="A15" s="470" t="s">
        <v>927</v>
      </c>
      <c r="B15" s="471" t="s">
        <v>870</v>
      </c>
      <c r="C15" s="471" t="s">
        <v>865</v>
      </c>
      <c r="D15" s="471" t="s">
        <v>893</v>
      </c>
      <c r="E15" s="471" t="s">
        <v>894</v>
      </c>
      <c r="F15" s="475"/>
      <c r="G15" s="475"/>
      <c r="H15" s="475"/>
      <c r="I15" s="475"/>
      <c r="J15" s="475">
        <v>1</v>
      </c>
      <c r="K15" s="475">
        <v>0</v>
      </c>
      <c r="L15" s="475"/>
      <c r="M15" s="475">
        <v>0</v>
      </c>
      <c r="N15" s="475"/>
      <c r="O15" s="475"/>
      <c r="P15" s="489"/>
      <c r="Q15" s="476"/>
    </row>
    <row r="16" spans="1:17" ht="14.4" customHeight="1" x14ac:dyDescent="0.3">
      <c r="A16" s="470" t="s">
        <v>928</v>
      </c>
      <c r="B16" s="471" t="s">
        <v>870</v>
      </c>
      <c r="C16" s="471" t="s">
        <v>865</v>
      </c>
      <c r="D16" s="471" t="s">
        <v>877</v>
      </c>
      <c r="E16" s="471" t="s">
        <v>878</v>
      </c>
      <c r="F16" s="475"/>
      <c r="G16" s="475"/>
      <c r="H16" s="475"/>
      <c r="I16" s="475"/>
      <c r="J16" s="475"/>
      <c r="K16" s="475"/>
      <c r="L16" s="475"/>
      <c r="M16" s="475"/>
      <c r="N16" s="475">
        <v>2</v>
      </c>
      <c r="O16" s="475">
        <v>2570</v>
      </c>
      <c r="P16" s="489"/>
      <c r="Q16" s="476">
        <v>1285</v>
      </c>
    </row>
    <row r="17" spans="1:17" ht="14.4" customHeight="1" x14ac:dyDescent="0.3">
      <c r="A17" s="470" t="s">
        <v>928</v>
      </c>
      <c r="B17" s="471" t="s">
        <v>870</v>
      </c>
      <c r="C17" s="471" t="s">
        <v>865</v>
      </c>
      <c r="D17" s="471" t="s">
        <v>879</v>
      </c>
      <c r="E17" s="471" t="s">
        <v>880</v>
      </c>
      <c r="F17" s="475">
        <v>8</v>
      </c>
      <c r="G17" s="475">
        <v>75568</v>
      </c>
      <c r="H17" s="475">
        <v>3.8740900235824873</v>
      </c>
      <c r="I17" s="475">
        <v>9446</v>
      </c>
      <c r="J17" s="475">
        <v>2</v>
      </c>
      <c r="K17" s="475">
        <v>19506</v>
      </c>
      <c r="L17" s="475">
        <v>1</v>
      </c>
      <c r="M17" s="475">
        <v>9753</v>
      </c>
      <c r="N17" s="475">
        <v>6</v>
      </c>
      <c r="O17" s="475">
        <v>58572</v>
      </c>
      <c r="P17" s="489">
        <v>3.0027683789603201</v>
      </c>
      <c r="Q17" s="476">
        <v>9762</v>
      </c>
    </row>
    <row r="18" spans="1:17" ht="14.4" customHeight="1" x14ac:dyDescent="0.3">
      <c r="A18" s="470" t="s">
        <v>928</v>
      </c>
      <c r="B18" s="471" t="s">
        <v>870</v>
      </c>
      <c r="C18" s="471" t="s">
        <v>865</v>
      </c>
      <c r="D18" s="471" t="s">
        <v>868</v>
      </c>
      <c r="E18" s="471" t="s">
        <v>869</v>
      </c>
      <c r="F18" s="475"/>
      <c r="G18" s="475"/>
      <c r="H18" s="475"/>
      <c r="I18" s="475"/>
      <c r="J18" s="475">
        <v>7</v>
      </c>
      <c r="K18" s="475">
        <v>16058</v>
      </c>
      <c r="L18" s="475">
        <v>1</v>
      </c>
      <c r="M18" s="475">
        <v>2294</v>
      </c>
      <c r="N18" s="475"/>
      <c r="O18" s="475"/>
      <c r="P18" s="489"/>
      <c r="Q18" s="476"/>
    </row>
    <row r="19" spans="1:17" ht="14.4" customHeight="1" x14ac:dyDescent="0.3">
      <c r="A19" s="470" t="s">
        <v>928</v>
      </c>
      <c r="B19" s="471" t="s">
        <v>870</v>
      </c>
      <c r="C19" s="471" t="s">
        <v>865</v>
      </c>
      <c r="D19" s="471" t="s">
        <v>887</v>
      </c>
      <c r="E19" s="471" t="s">
        <v>888</v>
      </c>
      <c r="F19" s="475"/>
      <c r="G19" s="475"/>
      <c r="H19" s="475"/>
      <c r="I19" s="475"/>
      <c r="J19" s="475">
        <v>7</v>
      </c>
      <c r="K19" s="475">
        <v>1253</v>
      </c>
      <c r="L19" s="475">
        <v>1</v>
      </c>
      <c r="M19" s="475">
        <v>179</v>
      </c>
      <c r="N19" s="475"/>
      <c r="O19" s="475"/>
      <c r="P19" s="489"/>
      <c r="Q19" s="476"/>
    </row>
    <row r="20" spans="1:17" ht="14.4" customHeight="1" x14ac:dyDescent="0.3">
      <c r="A20" s="470" t="s">
        <v>928</v>
      </c>
      <c r="B20" s="471" t="s">
        <v>870</v>
      </c>
      <c r="C20" s="471" t="s">
        <v>865</v>
      </c>
      <c r="D20" s="471" t="s">
        <v>889</v>
      </c>
      <c r="E20" s="471" t="s">
        <v>890</v>
      </c>
      <c r="F20" s="475"/>
      <c r="G20" s="475"/>
      <c r="H20" s="475"/>
      <c r="I20" s="475"/>
      <c r="J20" s="475"/>
      <c r="K20" s="475"/>
      <c r="L20" s="475"/>
      <c r="M20" s="475"/>
      <c r="N20" s="475">
        <v>14</v>
      </c>
      <c r="O20" s="475">
        <v>105784</v>
      </c>
      <c r="P20" s="489"/>
      <c r="Q20" s="476">
        <v>7556</v>
      </c>
    </row>
    <row r="21" spans="1:17" ht="14.4" customHeight="1" x14ac:dyDescent="0.3">
      <c r="A21" s="470" t="s">
        <v>928</v>
      </c>
      <c r="B21" s="471" t="s">
        <v>870</v>
      </c>
      <c r="C21" s="471" t="s">
        <v>865</v>
      </c>
      <c r="D21" s="471" t="s">
        <v>891</v>
      </c>
      <c r="E21" s="471" t="s">
        <v>892</v>
      </c>
      <c r="F21" s="475"/>
      <c r="G21" s="475"/>
      <c r="H21" s="475"/>
      <c r="I21" s="475"/>
      <c r="J21" s="475"/>
      <c r="K21" s="475"/>
      <c r="L21" s="475"/>
      <c r="M21" s="475"/>
      <c r="N21" s="475">
        <v>2</v>
      </c>
      <c r="O21" s="475">
        <v>0</v>
      </c>
      <c r="P21" s="489"/>
      <c r="Q21" s="476">
        <v>0</v>
      </c>
    </row>
    <row r="22" spans="1:17" ht="14.4" customHeight="1" x14ac:dyDescent="0.3">
      <c r="A22" s="470" t="s">
        <v>928</v>
      </c>
      <c r="B22" s="471" t="s">
        <v>870</v>
      </c>
      <c r="C22" s="471" t="s">
        <v>865</v>
      </c>
      <c r="D22" s="471" t="s">
        <v>897</v>
      </c>
      <c r="E22" s="471" t="s">
        <v>898</v>
      </c>
      <c r="F22" s="475"/>
      <c r="G22" s="475"/>
      <c r="H22" s="475"/>
      <c r="I22" s="475"/>
      <c r="J22" s="475"/>
      <c r="K22" s="475"/>
      <c r="L22" s="475"/>
      <c r="M22" s="475"/>
      <c r="N22" s="475">
        <v>8</v>
      </c>
      <c r="O22" s="475">
        <v>0</v>
      </c>
      <c r="P22" s="489"/>
      <c r="Q22" s="476">
        <v>0</v>
      </c>
    </row>
    <row r="23" spans="1:17" ht="14.4" customHeight="1" x14ac:dyDescent="0.3">
      <c r="A23" s="470" t="s">
        <v>928</v>
      </c>
      <c r="B23" s="471" t="s">
        <v>870</v>
      </c>
      <c r="C23" s="471" t="s">
        <v>865</v>
      </c>
      <c r="D23" s="471" t="s">
        <v>903</v>
      </c>
      <c r="E23" s="471" t="s">
        <v>904</v>
      </c>
      <c r="F23" s="475"/>
      <c r="G23" s="475"/>
      <c r="H23" s="475"/>
      <c r="I23" s="475"/>
      <c r="J23" s="475"/>
      <c r="K23" s="475"/>
      <c r="L23" s="475"/>
      <c r="M23" s="475"/>
      <c r="N23" s="475">
        <v>8</v>
      </c>
      <c r="O23" s="475">
        <v>0</v>
      </c>
      <c r="P23" s="489"/>
      <c r="Q23" s="476">
        <v>0</v>
      </c>
    </row>
    <row r="24" spans="1:17" ht="14.4" customHeight="1" x14ac:dyDescent="0.3">
      <c r="A24" s="470" t="s">
        <v>929</v>
      </c>
      <c r="B24" s="471" t="s">
        <v>870</v>
      </c>
      <c r="C24" s="471" t="s">
        <v>865</v>
      </c>
      <c r="D24" s="471" t="s">
        <v>873</v>
      </c>
      <c r="E24" s="471" t="s">
        <v>874</v>
      </c>
      <c r="F24" s="475">
        <v>26</v>
      </c>
      <c r="G24" s="475">
        <v>332592</v>
      </c>
      <c r="H24" s="475">
        <v>0.7221657677375648</v>
      </c>
      <c r="I24" s="475">
        <v>12792</v>
      </c>
      <c r="J24" s="475">
        <v>36</v>
      </c>
      <c r="K24" s="475">
        <v>460548</v>
      </c>
      <c r="L24" s="475">
        <v>1</v>
      </c>
      <c r="M24" s="475">
        <v>12793</v>
      </c>
      <c r="N24" s="475">
        <v>7</v>
      </c>
      <c r="O24" s="475">
        <v>89558</v>
      </c>
      <c r="P24" s="489">
        <v>0.19445964372877528</v>
      </c>
      <c r="Q24" s="476">
        <v>12794</v>
      </c>
    </row>
    <row r="25" spans="1:17" ht="14.4" customHeight="1" x14ac:dyDescent="0.3">
      <c r="A25" s="470" t="s">
        <v>929</v>
      </c>
      <c r="B25" s="471" t="s">
        <v>870</v>
      </c>
      <c r="C25" s="471" t="s">
        <v>865</v>
      </c>
      <c r="D25" s="471" t="s">
        <v>877</v>
      </c>
      <c r="E25" s="471" t="s">
        <v>878</v>
      </c>
      <c r="F25" s="475">
        <v>40</v>
      </c>
      <c r="G25" s="475">
        <v>50720</v>
      </c>
      <c r="H25" s="475">
        <v>0.98830865159781767</v>
      </c>
      <c r="I25" s="475">
        <v>1268</v>
      </c>
      <c r="J25" s="475">
        <v>40</v>
      </c>
      <c r="K25" s="475">
        <v>51320</v>
      </c>
      <c r="L25" s="475">
        <v>1</v>
      </c>
      <c r="M25" s="475">
        <v>1283</v>
      </c>
      <c r="N25" s="475">
        <v>59</v>
      </c>
      <c r="O25" s="475">
        <v>75815</v>
      </c>
      <c r="P25" s="489">
        <v>1.4772992985190958</v>
      </c>
      <c r="Q25" s="476">
        <v>1285</v>
      </c>
    </row>
    <row r="26" spans="1:17" ht="14.4" customHeight="1" x14ac:dyDescent="0.3">
      <c r="A26" s="470" t="s">
        <v>929</v>
      </c>
      <c r="B26" s="471" t="s">
        <v>870</v>
      </c>
      <c r="C26" s="471" t="s">
        <v>865</v>
      </c>
      <c r="D26" s="471" t="s">
        <v>877</v>
      </c>
      <c r="E26" s="471"/>
      <c r="F26" s="475">
        <v>8</v>
      </c>
      <c r="G26" s="475">
        <v>10144</v>
      </c>
      <c r="H26" s="475">
        <v>0.98830865159781767</v>
      </c>
      <c r="I26" s="475">
        <v>1268</v>
      </c>
      <c r="J26" s="475">
        <v>8</v>
      </c>
      <c r="K26" s="475">
        <v>10264</v>
      </c>
      <c r="L26" s="475">
        <v>1</v>
      </c>
      <c r="M26" s="475">
        <v>1283</v>
      </c>
      <c r="N26" s="475">
        <v>7</v>
      </c>
      <c r="O26" s="475">
        <v>8995</v>
      </c>
      <c r="P26" s="489">
        <v>0.87636399064692128</v>
      </c>
      <c r="Q26" s="476">
        <v>1285</v>
      </c>
    </row>
    <row r="27" spans="1:17" ht="14.4" customHeight="1" x14ac:dyDescent="0.3">
      <c r="A27" s="470" t="s">
        <v>929</v>
      </c>
      <c r="B27" s="471" t="s">
        <v>870</v>
      </c>
      <c r="C27" s="471" t="s">
        <v>865</v>
      </c>
      <c r="D27" s="471" t="s">
        <v>879</v>
      </c>
      <c r="E27" s="471" t="s">
        <v>880</v>
      </c>
      <c r="F27" s="475">
        <v>92</v>
      </c>
      <c r="G27" s="475">
        <v>869032</v>
      </c>
      <c r="H27" s="475">
        <v>1.0360938435162466</v>
      </c>
      <c r="I27" s="475">
        <v>9446</v>
      </c>
      <c r="J27" s="475">
        <v>86</v>
      </c>
      <c r="K27" s="475">
        <v>838758</v>
      </c>
      <c r="L27" s="475">
        <v>1</v>
      </c>
      <c r="M27" s="475">
        <v>9753</v>
      </c>
      <c r="N27" s="475">
        <v>215</v>
      </c>
      <c r="O27" s="475">
        <v>2098830</v>
      </c>
      <c r="P27" s="489">
        <v>2.5023069824669331</v>
      </c>
      <c r="Q27" s="476">
        <v>9762</v>
      </c>
    </row>
    <row r="28" spans="1:17" ht="14.4" customHeight="1" x14ac:dyDescent="0.3">
      <c r="A28" s="470" t="s">
        <v>929</v>
      </c>
      <c r="B28" s="471" t="s">
        <v>870</v>
      </c>
      <c r="C28" s="471" t="s">
        <v>865</v>
      </c>
      <c r="D28" s="471" t="s">
        <v>868</v>
      </c>
      <c r="E28" s="471" t="s">
        <v>869</v>
      </c>
      <c r="F28" s="475">
        <v>91</v>
      </c>
      <c r="G28" s="475">
        <v>206024</v>
      </c>
      <c r="H28" s="475">
        <v>0.67022342515842759</v>
      </c>
      <c r="I28" s="475">
        <v>2264</v>
      </c>
      <c r="J28" s="475">
        <v>134</v>
      </c>
      <c r="K28" s="475">
        <v>307396</v>
      </c>
      <c r="L28" s="475">
        <v>1</v>
      </c>
      <c r="M28" s="475">
        <v>2294</v>
      </c>
      <c r="N28" s="475">
        <v>225</v>
      </c>
      <c r="O28" s="475">
        <v>516825</v>
      </c>
      <c r="P28" s="489">
        <v>1.6813003422295671</v>
      </c>
      <c r="Q28" s="476">
        <v>2297</v>
      </c>
    </row>
    <row r="29" spans="1:17" ht="14.4" customHeight="1" x14ac:dyDescent="0.3">
      <c r="A29" s="470" t="s">
        <v>929</v>
      </c>
      <c r="B29" s="471" t="s">
        <v>870</v>
      </c>
      <c r="C29" s="471" t="s">
        <v>865</v>
      </c>
      <c r="D29" s="471" t="s">
        <v>868</v>
      </c>
      <c r="E29" s="471"/>
      <c r="F29" s="475">
        <v>14</v>
      </c>
      <c r="G29" s="475">
        <v>31696</v>
      </c>
      <c r="H29" s="475">
        <v>0.24673060156931126</v>
      </c>
      <c r="I29" s="475">
        <v>2264</v>
      </c>
      <c r="J29" s="475">
        <v>56</v>
      </c>
      <c r="K29" s="475">
        <v>128464</v>
      </c>
      <c r="L29" s="475">
        <v>1</v>
      </c>
      <c r="M29" s="475">
        <v>2294</v>
      </c>
      <c r="N29" s="475">
        <v>16</v>
      </c>
      <c r="O29" s="475">
        <v>36752</v>
      </c>
      <c r="P29" s="489">
        <v>0.28608793124922155</v>
      </c>
      <c r="Q29" s="476">
        <v>2297</v>
      </c>
    </row>
    <row r="30" spans="1:17" ht="14.4" customHeight="1" x14ac:dyDescent="0.3">
      <c r="A30" s="470" t="s">
        <v>929</v>
      </c>
      <c r="B30" s="471" t="s">
        <v>870</v>
      </c>
      <c r="C30" s="471" t="s">
        <v>865</v>
      </c>
      <c r="D30" s="471" t="s">
        <v>889</v>
      </c>
      <c r="E30" s="471" t="s">
        <v>890</v>
      </c>
      <c r="F30" s="475">
        <v>83</v>
      </c>
      <c r="G30" s="475">
        <v>627065</v>
      </c>
      <c r="H30" s="475">
        <v>0.82178217821782173</v>
      </c>
      <c r="I30" s="475">
        <v>7555</v>
      </c>
      <c r="J30" s="475">
        <v>101</v>
      </c>
      <c r="K30" s="475">
        <v>763055</v>
      </c>
      <c r="L30" s="475">
        <v>1</v>
      </c>
      <c r="M30" s="475">
        <v>7555</v>
      </c>
      <c r="N30" s="475">
        <v>181</v>
      </c>
      <c r="O30" s="475">
        <v>1367636</v>
      </c>
      <c r="P30" s="489">
        <v>1.7923164123162814</v>
      </c>
      <c r="Q30" s="476">
        <v>7556</v>
      </c>
    </row>
    <row r="31" spans="1:17" ht="14.4" customHeight="1" x14ac:dyDescent="0.3">
      <c r="A31" s="470" t="s">
        <v>929</v>
      </c>
      <c r="B31" s="471" t="s">
        <v>870</v>
      </c>
      <c r="C31" s="471" t="s">
        <v>865</v>
      </c>
      <c r="D31" s="471" t="s">
        <v>891</v>
      </c>
      <c r="E31" s="471" t="s">
        <v>892</v>
      </c>
      <c r="F31" s="475">
        <v>23</v>
      </c>
      <c r="G31" s="475">
        <v>0</v>
      </c>
      <c r="H31" s="475"/>
      <c r="I31" s="475">
        <v>0</v>
      </c>
      <c r="J31" s="475">
        <v>18</v>
      </c>
      <c r="K31" s="475">
        <v>0</v>
      </c>
      <c r="L31" s="475"/>
      <c r="M31" s="475">
        <v>0</v>
      </c>
      <c r="N31" s="475">
        <v>34</v>
      </c>
      <c r="O31" s="475">
        <v>0</v>
      </c>
      <c r="P31" s="489"/>
      <c r="Q31" s="476">
        <v>0</v>
      </c>
    </row>
    <row r="32" spans="1:17" ht="14.4" customHeight="1" x14ac:dyDescent="0.3">
      <c r="A32" s="470" t="s">
        <v>929</v>
      </c>
      <c r="B32" s="471" t="s">
        <v>870</v>
      </c>
      <c r="C32" s="471" t="s">
        <v>865</v>
      </c>
      <c r="D32" s="471" t="s">
        <v>893</v>
      </c>
      <c r="E32" s="471" t="s">
        <v>894</v>
      </c>
      <c r="F32" s="475">
        <v>26</v>
      </c>
      <c r="G32" s="475">
        <v>0</v>
      </c>
      <c r="H32" s="475"/>
      <c r="I32" s="475">
        <v>0</v>
      </c>
      <c r="J32" s="475">
        <v>34</v>
      </c>
      <c r="K32" s="475">
        <v>0</v>
      </c>
      <c r="L32" s="475"/>
      <c r="M32" s="475">
        <v>0</v>
      </c>
      <c r="N32" s="475">
        <v>4</v>
      </c>
      <c r="O32" s="475">
        <v>0</v>
      </c>
      <c r="P32" s="489"/>
      <c r="Q32" s="476">
        <v>0</v>
      </c>
    </row>
    <row r="33" spans="1:17" ht="14.4" customHeight="1" x14ac:dyDescent="0.3">
      <c r="A33" s="470" t="s">
        <v>929</v>
      </c>
      <c r="B33" s="471" t="s">
        <v>870</v>
      </c>
      <c r="C33" s="471" t="s">
        <v>865</v>
      </c>
      <c r="D33" s="471" t="s">
        <v>895</v>
      </c>
      <c r="E33" s="471" t="s">
        <v>896</v>
      </c>
      <c r="F33" s="475">
        <v>33</v>
      </c>
      <c r="G33" s="475">
        <v>0</v>
      </c>
      <c r="H33" s="475"/>
      <c r="I33" s="475">
        <v>0</v>
      </c>
      <c r="J33" s="475">
        <v>64</v>
      </c>
      <c r="K33" s="475">
        <v>0</v>
      </c>
      <c r="L33" s="475"/>
      <c r="M33" s="475">
        <v>0</v>
      </c>
      <c r="N33" s="475">
        <v>69</v>
      </c>
      <c r="O33" s="475">
        <v>0</v>
      </c>
      <c r="P33" s="489"/>
      <c r="Q33" s="476">
        <v>0</v>
      </c>
    </row>
    <row r="34" spans="1:17" ht="14.4" customHeight="1" x14ac:dyDescent="0.3">
      <c r="A34" s="470" t="s">
        <v>929</v>
      </c>
      <c r="B34" s="471" t="s">
        <v>870</v>
      </c>
      <c r="C34" s="471" t="s">
        <v>865</v>
      </c>
      <c r="D34" s="471" t="s">
        <v>897</v>
      </c>
      <c r="E34" s="471" t="s">
        <v>898</v>
      </c>
      <c r="F34" s="475">
        <v>16</v>
      </c>
      <c r="G34" s="475">
        <v>0</v>
      </c>
      <c r="H34" s="475"/>
      <c r="I34" s="475">
        <v>0</v>
      </c>
      <c r="J34" s="475">
        <v>12</v>
      </c>
      <c r="K34" s="475">
        <v>0</v>
      </c>
      <c r="L34" s="475"/>
      <c r="M34" s="475">
        <v>0</v>
      </c>
      <c r="N34" s="475">
        <v>52</v>
      </c>
      <c r="O34" s="475">
        <v>0</v>
      </c>
      <c r="P34" s="489"/>
      <c r="Q34" s="476">
        <v>0</v>
      </c>
    </row>
    <row r="35" spans="1:17" ht="14.4" customHeight="1" x14ac:dyDescent="0.3">
      <c r="A35" s="470" t="s">
        <v>929</v>
      </c>
      <c r="B35" s="471" t="s">
        <v>870</v>
      </c>
      <c r="C35" s="471" t="s">
        <v>865</v>
      </c>
      <c r="D35" s="471" t="s">
        <v>899</v>
      </c>
      <c r="E35" s="471" t="s">
        <v>900</v>
      </c>
      <c r="F35" s="475"/>
      <c r="G35" s="475"/>
      <c r="H35" s="475"/>
      <c r="I35" s="475"/>
      <c r="J35" s="475">
        <v>2</v>
      </c>
      <c r="K35" s="475">
        <v>0</v>
      </c>
      <c r="L35" s="475"/>
      <c r="M35" s="475">
        <v>0</v>
      </c>
      <c r="N35" s="475">
        <v>3</v>
      </c>
      <c r="O35" s="475">
        <v>0</v>
      </c>
      <c r="P35" s="489"/>
      <c r="Q35" s="476">
        <v>0</v>
      </c>
    </row>
    <row r="36" spans="1:17" ht="14.4" customHeight="1" x14ac:dyDescent="0.3">
      <c r="A36" s="470" t="s">
        <v>929</v>
      </c>
      <c r="B36" s="471" t="s">
        <v>870</v>
      </c>
      <c r="C36" s="471" t="s">
        <v>865</v>
      </c>
      <c r="D36" s="471" t="s">
        <v>903</v>
      </c>
      <c r="E36" s="471" t="s">
        <v>904</v>
      </c>
      <c r="F36" s="475">
        <v>20</v>
      </c>
      <c r="G36" s="475">
        <v>0</v>
      </c>
      <c r="H36" s="475"/>
      <c r="I36" s="475">
        <v>0</v>
      </c>
      <c r="J36" s="475">
        <v>12</v>
      </c>
      <c r="K36" s="475">
        <v>0</v>
      </c>
      <c r="L36" s="475"/>
      <c r="M36" s="475">
        <v>0</v>
      </c>
      <c r="N36" s="475">
        <v>52</v>
      </c>
      <c r="O36" s="475">
        <v>0</v>
      </c>
      <c r="P36" s="489"/>
      <c r="Q36" s="476">
        <v>0</v>
      </c>
    </row>
    <row r="37" spans="1:17" ht="14.4" customHeight="1" x14ac:dyDescent="0.3">
      <c r="A37" s="470" t="s">
        <v>930</v>
      </c>
      <c r="B37" s="471" t="s">
        <v>870</v>
      </c>
      <c r="C37" s="471" t="s">
        <v>865</v>
      </c>
      <c r="D37" s="471" t="s">
        <v>873</v>
      </c>
      <c r="E37" s="471" t="s">
        <v>874</v>
      </c>
      <c r="F37" s="475">
        <v>5</v>
      </c>
      <c r="G37" s="475">
        <v>63960</v>
      </c>
      <c r="H37" s="475">
        <v>4.9996091612600644</v>
      </c>
      <c r="I37" s="475">
        <v>12792</v>
      </c>
      <c r="J37" s="475">
        <v>1</v>
      </c>
      <c r="K37" s="475">
        <v>12793</v>
      </c>
      <c r="L37" s="475">
        <v>1</v>
      </c>
      <c r="M37" s="475">
        <v>12793</v>
      </c>
      <c r="N37" s="475">
        <v>6</v>
      </c>
      <c r="O37" s="475">
        <v>76764</v>
      </c>
      <c r="P37" s="489">
        <v>6.0004690064879229</v>
      </c>
      <c r="Q37" s="476">
        <v>12794</v>
      </c>
    </row>
    <row r="38" spans="1:17" ht="14.4" customHeight="1" x14ac:dyDescent="0.3">
      <c r="A38" s="470" t="s">
        <v>930</v>
      </c>
      <c r="B38" s="471" t="s">
        <v>870</v>
      </c>
      <c r="C38" s="471" t="s">
        <v>865</v>
      </c>
      <c r="D38" s="471" t="s">
        <v>877</v>
      </c>
      <c r="E38" s="471" t="s">
        <v>878</v>
      </c>
      <c r="F38" s="475">
        <v>41</v>
      </c>
      <c r="G38" s="475">
        <v>51988</v>
      </c>
      <c r="H38" s="475">
        <v>0.76454065500963253</v>
      </c>
      <c r="I38" s="475">
        <v>1268</v>
      </c>
      <c r="J38" s="475">
        <v>53</v>
      </c>
      <c r="K38" s="475">
        <v>67999</v>
      </c>
      <c r="L38" s="475">
        <v>1</v>
      </c>
      <c r="M38" s="475">
        <v>1283</v>
      </c>
      <c r="N38" s="475">
        <v>39</v>
      </c>
      <c r="O38" s="475">
        <v>50115</v>
      </c>
      <c r="P38" s="489">
        <v>0.7369961322960632</v>
      </c>
      <c r="Q38" s="476">
        <v>1285</v>
      </c>
    </row>
    <row r="39" spans="1:17" ht="14.4" customHeight="1" x14ac:dyDescent="0.3">
      <c r="A39" s="470" t="s">
        <v>930</v>
      </c>
      <c r="B39" s="471" t="s">
        <v>870</v>
      </c>
      <c r="C39" s="471" t="s">
        <v>865</v>
      </c>
      <c r="D39" s="471" t="s">
        <v>877</v>
      </c>
      <c r="E39" s="471"/>
      <c r="F39" s="475">
        <v>0</v>
      </c>
      <c r="G39" s="475">
        <v>0</v>
      </c>
      <c r="H39" s="475">
        <v>0</v>
      </c>
      <c r="I39" s="475"/>
      <c r="J39" s="475">
        <v>3</v>
      </c>
      <c r="K39" s="475">
        <v>3849</v>
      </c>
      <c r="L39" s="475">
        <v>1</v>
      </c>
      <c r="M39" s="475">
        <v>1283</v>
      </c>
      <c r="N39" s="475">
        <v>3</v>
      </c>
      <c r="O39" s="475">
        <v>3855</v>
      </c>
      <c r="P39" s="489">
        <v>1.0015588464536243</v>
      </c>
      <c r="Q39" s="476">
        <v>1285</v>
      </c>
    </row>
    <row r="40" spans="1:17" ht="14.4" customHeight="1" x14ac:dyDescent="0.3">
      <c r="A40" s="470" t="s">
        <v>930</v>
      </c>
      <c r="B40" s="471" t="s">
        <v>870</v>
      </c>
      <c r="C40" s="471" t="s">
        <v>865</v>
      </c>
      <c r="D40" s="471" t="s">
        <v>879</v>
      </c>
      <c r="E40" s="471" t="s">
        <v>880</v>
      </c>
      <c r="F40" s="475">
        <v>378</v>
      </c>
      <c r="G40" s="475">
        <v>3570588</v>
      </c>
      <c r="H40" s="475">
        <v>0.84355185997360616</v>
      </c>
      <c r="I40" s="475">
        <v>9446</v>
      </c>
      <c r="J40" s="475">
        <v>434</v>
      </c>
      <c r="K40" s="475">
        <v>4232802</v>
      </c>
      <c r="L40" s="475">
        <v>1</v>
      </c>
      <c r="M40" s="475">
        <v>9753</v>
      </c>
      <c r="N40" s="475">
        <v>244</v>
      </c>
      <c r="O40" s="475">
        <v>2381928</v>
      </c>
      <c r="P40" s="489">
        <v>0.56273078684049005</v>
      </c>
      <c r="Q40" s="476">
        <v>9762</v>
      </c>
    </row>
    <row r="41" spans="1:17" ht="14.4" customHeight="1" x14ac:dyDescent="0.3">
      <c r="A41" s="470" t="s">
        <v>930</v>
      </c>
      <c r="B41" s="471" t="s">
        <v>870</v>
      </c>
      <c r="C41" s="471" t="s">
        <v>865</v>
      </c>
      <c r="D41" s="471" t="s">
        <v>866</v>
      </c>
      <c r="E41" s="471" t="s">
        <v>867</v>
      </c>
      <c r="F41" s="475">
        <v>3</v>
      </c>
      <c r="G41" s="475">
        <v>1716</v>
      </c>
      <c r="H41" s="475"/>
      <c r="I41" s="475">
        <v>572</v>
      </c>
      <c r="J41" s="475"/>
      <c r="K41" s="475"/>
      <c r="L41" s="475"/>
      <c r="M41" s="475"/>
      <c r="N41" s="475"/>
      <c r="O41" s="475"/>
      <c r="P41" s="489"/>
      <c r="Q41" s="476"/>
    </row>
    <row r="42" spans="1:17" ht="14.4" customHeight="1" x14ac:dyDescent="0.3">
      <c r="A42" s="470" t="s">
        <v>930</v>
      </c>
      <c r="B42" s="471" t="s">
        <v>870</v>
      </c>
      <c r="C42" s="471" t="s">
        <v>865</v>
      </c>
      <c r="D42" s="471" t="s">
        <v>883</v>
      </c>
      <c r="E42" s="471" t="s">
        <v>884</v>
      </c>
      <c r="F42" s="475">
        <v>3</v>
      </c>
      <c r="G42" s="475">
        <v>3024</v>
      </c>
      <c r="H42" s="475"/>
      <c r="I42" s="475">
        <v>1008</v>
      </c>
      <c r="J42" s="475"/>
      <c r="K42" s="475"/>
      <c r="L42" s="475"/>
      <c r="M42" s="475"/>
      <c r="N42" s="475"/>
      <c r="O42" s="475"/>
      <c r="P42" s="489"/>
      <c r="Q42" s="476"/>
    </row>
    <row r="43" spans="1:17" ht="14.4" customHeight="1" x14ac:dyDescent="0.3">
      <c r="A43" s="470" t="s">
        <v>930</v>
      </c>
      <c r="B43" s="471" t="s">
        <v>870</v>
      </c>
      <c r="C43" s="471" t="s">
        <v>865</v>
      </c>
      <c r="D43" s="471" t="s">
        <v>883</v>
      </c>
      <c r="E43" s="471"/>
      <c r="F43" s="475">
        <v>0</v>
      </c>
      <c r="G43" s="475">
        <v>0</v>
      </c>
      <c r="H43" s="475"/>
      <c r="I43" s="475"/>
      <c r="J43" s="475"/>
      <c r="K43" s="475"/>
      <c r="L43" s="475"/>
      <c r="M43" s="475"/>
      <c r="N43" s="475"/>
      <c r="O43" s="475"/>
      <c r="P43" s="489"/>
      <c r="Q43" s="476"/>
    </row>
    <row r="44" spans="1:17" ht="14.4" customHeight="1" x14ac:dyDescent="0.3">
      <c r="A44" s="470" t="s">
        <v>930</v>
      </c>
      <c r="B44" s="471" t="s">
        <v>870</v>
      </c>
      <c r="C44" s="471" t="s">
        <v>865</v>
      </c>
      <c r="D44" s="471" t="s">
        <v>868</v>
      </c>
      <c r="E44" s="471" t="s">
        <v>869</v>
      </c>
      <c r="F44" s="475">
        <v>123</v>
      </c>
      <c r="G44" s="475">
        <v>278472</v>
      </c>
      <c r="H44" s="475">
        <v>0.78825620761104631</v>
      </c>
      <c r="I44" s="475">
        <v>2264</v>
      </c>
      <c r="J44" s="475">
        <v>154</v>
      </c>
      <c r="K44" s="475">
        <v>353276</v>
      </c>
      <c r="L44" s="475">
        <v>1</v>
      </c>
      <c r="M44" s="475">
        <v>2294</v>
      </c>
      <c r="N44" s="475">
        <v>112</v>
      </c>
      <c r="O44" s="475">
        <v>257264</v>
      </c>
      <c r="P44" s="489">
        <v>0.72822382499801852</v>
      </c>
      <c r="Q44" s="476">
        <v>2297</v>
      </c>
    </row>
    <row r="45" spans="1:17" ht="14.4" customHeight="1" x14ac:dyDescent="0.3">
      <c r="A45" s="470" t="s">
        <v>930</v>
      </c>
      <c r="B45" s="471" t="s">
        <v>870</v>
      </c>
      <c r="C45" s="471" t="s">
        <v>865</v>
      </c>
      <c r="D45" s="471" t="s">
        <v>868</v>
      </c>
      <c r="E45" s="471"/>
      <c r="F45" s="475"/>
      <c r="G45" s="475"/>
      <c r="H45" s="475"/>
      <c r="I45" s="475"/>
      <c r="J45" s="475">
        <v>9</v>
      </c>
      <c r="K45" s="475">
        <v>20646</v>
      </c>
      <c r="L45" s="475">
        <v>1</v>
      </c>
      <c r="M45" s="475">
        <v>2294</v>
      </c>
      <c r="N45" s="475">
        <v>9</v>
      </c>
      <c r="O45" s="475">
        <v>20673</v>
      </c>
      <c r="P45" s="489">
        <v>1.0013077593722755</v>
      </c>
      <c r="Q45" s="476">
        <v>2297</v>
      </c>
    </row>
    <row r="46" spans="1:17" ht="14.4" customHeight="1" x14ac:dyDescent="0.3">
      <c r="A46" s="470" t="s">
        <v>930</v>
      </c>
      <c r="B46" s="471" t="s">
        <v>870</v>
      </c>
      <c r="C46" s="471" t="s">
        <v>865</v>
      </c>
      <c r="D46" s="471" t="s">
        <v>887</v>
      </c>
      <c r="E46" s="471" t="s">
        <v>888</v>
      </c>
      <c r="F46" s="475"/>
      <c r="G46" s="475"/>
      <c r="H46" s="475"/>
      <c r="I46" s="475"/>
      <c r="J46" s="475"/>
      <c r="K46" s="475"/>
      <c r="L46" s="475"/>
      <c r="M46" s="475"/>
      <c r="N46" s="475">
        <v>1</v>
      </c>
      <c r="O46" s="475">
        <v>179</v>
      </c>
      <c r="P46" s="489"/>
      <c r="Q46" s="476">
        <v>179</v>
      </c>
    </row>
    <row r="47" spans="1:17" ht="14.4" customHeight="1" x14ac:dyDescent="0.3">
      <c r="A47" s="470" t="s">
        <v>930</v>
      </c>
      <c r="B47" s="471" t="s">
        <v>870</v>
      </c>
      <c r="C47" s="471" t="s">
        <v>865</v>
      </c>
      <c r="D47" s="471" t="s">
        <v>889</v>
      </c>
      <c r="E47" s="471" t="s">
        <v>890</v>
      </c>
      <c r="F47" s="475">
        <v>4</v>
      </c>
      <c r="G47" s="475">
        <v>30220</v>
      </c>
      <c r="H47" s="475">
        <v>2</v>
      </c>
      <c r="I47" s="475">
        <v>7555</v>
      </c>
      <c r="J47" s="475">
        <v>2</v>
      </c>
      <c r="K47" s="475">
        <v>15110</v>
      </c>
      <c r="L47" s="475">
        <v>1</v>
      </c>
      <c r="M47" s="475">
        <v>7555</v>
      </c>
      <c r="N47" s="475">
        <v>4</v>
      </c>
      <c r="O47" s="475">
        <v>30224</v>
      </c>
      <c r="P47" s="489">
        <v>2.0002647253474519</v>
      </c>
      <c r="Q47" s="476">
        <v>7556</v>
      </c>
    </row>
    <row r="48" spans="1:17" ht="14.4" customHeight="1" x14ac:dyDescent="0.3">
      <c r="A48" s="470" t="s">
        <v>930</v>
      </c>
      <c r="B48" s="471" t="s">
        <v>870</v>
      </c>
      <c r="C48" s="471" t="s">
        <v>865</v>
      </c>
      <c r="D48" s="471" t="s">
        <v>891</v>
      </c>
      <c r="E48" s="471" t="s">
        <v>892</v>
      </c>
      <c r="F48" s="475">
        <v>1</v>
      </c>
      <c r="G48" s="475">
        <v>0</v>
      </c>
      <c r="H48" s="475"/>
      <c r="I48" s="475">
        <v>0</v>
      </c>
      <c r="J48" s="475">
        <v>2</v>
      </c>
      <c r="K48" s="475">
        <v>0</v>
      </c>
      <c r="L48" s="475"/>
      <c r="M48" s="475">
        <v>0</v>
      </c>
      <c r="N48" s="475">
        <v>1</v>
      </c>
      <c r="O48" s="475">
        <v>0</v>
      </c>
      <c r="P48" s="489"/>
      <c r="Q48" s="476">
        <v>0</v>
      </c>
    </row>
    <row r="49" spans="1:17" ht="14.4" customHeight="1" x14ac:dyDescent="0.3">
      <c r="A49" s="470" t="s">
        <v>930</v>
      </c>
      <c r="B49" s="471" t="s">
        <v>870</v>
      </c>
      <c r="C49" s="471" t="s">
        <v>865</v>
      </c>
      <c r="D49" s="471" t="s">
        <v>893</v>
      </c>
      <c r="E49" s="471" t="s">
        <v>894</v>
      </c>
      <c r="F49" s="475">
        <v>4</v>
      </c>
      <c r="G49" s="475">
        <v>0</v>
      </c>
      <c r="H49" s="475"/>
      <c r="I49" s="475">
        <v>0</v>
      </c>
      <c r="J49" s="475">
        <v>1</v>
      </c>
      <c r="K49" s="475">
        <v>0</v>
      </c>
      <c r="L49" s="475"/>
      <c r="M49" s="475">
        <v>0</v>
      </c>
      <c r="N49" s="475">
        <v>1</v>
      </c>
      <c r="O49" s="475">
        <v>0</v>
      </c>
      <c r="P49" s="489"/>
      <c r="Q49" s="476">
        <v>0</v>
      </c>
    </row>
    <row r="50" spans="1:17" ht="14.4" customHeight="1" x14ac:dyDescent="0.3">
      <c r="A50" s="470" t="s">
        <v>930</v>
      </c>
      <c r="B50" s="471" t="s">
        <v>870</v>
      </c>
      <c r="C50" s="471" t="s">
        <v>865</v>
      </c>
      <c r="D50" s="471" t="s">
        <v>895</v>
      </c>
      <c r="E50" s="471" t="s">
        <v>896</v>
      </c>
      <c r="F50" s="475">
        <v>3</v>
      </c>
      <c r="G50" s="475">
        <v>0</v>
      </c>
      <c r="H50" s="475"/>
      <c r="I50" s="475">
        <v>0</v>
      </c>
      <c r="J50" s="475"/>
      <c r="K50" s="475"/>
      <c r="L50" s="475"/>
      <c r="M50" s="475"/>
      <c r="N50" s="475">
        <v>3</v>
      </c>
      <c r="O50" s="475">
        <v>0</v>
      </c>
      <c r="P50" s="489"/>
      <c r="Q50" s="476">
        <v>0</v>
      </c>
    </row>
    <row r="51" spans="1:17" ht="14.4" customHeight="1" x14ac:dyDescent="0.3">
      <c r="A51" s="470" t="s">
        <v>930</v>
      </c>
      <c r="B51" s="471" t="s">
        <v>870</v>
      </c>
      <c r="C51" s="471" t="s">
        <v>865</v>
      </c>
      <c r="D51" s="471" t="s">
        <v>899</v>
      </c>
      <c r="E51" s="471" t="s">
        <v>900</v>
      </c>
      <c r="F51" s="475"/>
      <c r="G51" s="475"/>
      <c r="H51" s="475"/>
      <c r="I51" s="475"/>
      <c r="J51" s="475"/>
      <c r="K51" s="475"/>
      <c r="L51" s="475"/>
      <c r="M51" s="475"/>
      <c r="N51" s="475">
        <v>5</v>
      </c>
      <c r="O51" s="475">
        <v>0</v>
      </c>
      <c r="P51" s="489"/>
      <c r="Q51" s="476">
        <v>0</v>
      </c>
    </row>
    <row r="52" spans="1:17" ht="14.4" customHeight="1" x14ac:dyDescent="0.3">
      <c r="A52" s="470" t="s">
        <v>931</v>
      </c>
      <c r="B52" s="471" t="s">
        <v>870</v>
      </c>
      <c r="C52" s="471" t="s">
        <v>865</v>
      </c>
      <c r="D52" s="471" t="s">
        <v>871</v>
      </c>
      <c r="E52" s="471" t="s">
        <v>872</v>
      </c>
      <c r="F52" s="475">
        <v>1</v>
      </c>
      <c r="G52" s="475">
        <v>503</v>
      </c>
      <c r="H52" s="475"/>
      <c r="I52" s="475">
        <v>503</v>
      </c>
      <c r="J52" s="475"/>
      <c r="K52" s="475"/>
      <c r="L52" s="475"/>
      <c r="M52" s="475"/>
      <c r="N52" s="475"/>
      <c r="O52" s="475"/>
      <c r="P52" s="489"/>
      <c r="Q52" s="476"/>
    </row>
    <row r="53" spans="1:17" ht="14.4" customHeight="1" x14ac:dyDescent="0.3">
      <c r="A53" s="470" t="s">
        <v>931</v>
      </c>
      <c r="B53" s="471" t="s">
        <v>870</v>
      </c>
      <c r="C53" s="471" t="s">
        <v>865</v>
      </c>
      <c r="D53" s="471" t="s">
        <v>873</v>
      </c>
      <c r="E53" s="471" t="s">
        <v>874</v>
      </c>
      <c r="F53" s="475"/>
      <c r="G53" s="475"/>
      <c r="H53" s="475"/>
      <c r="I53" s="475"/>
      <c r="J53" s="475">
        <v>1</v>
      </c>
      <c r="K53" s="475">
        <v>12793</v>
      </c>
      <c r="L53" s="475">
        <v>1</v>
      </c>
      <c r="M53" s="475">
        <v>12793</v>
      </c>
      <c r="N53" s="475"/>
      <c r="O53" s="475"/>
      <c r="P53" s="489"/>
      <c r="Q53" s="476"/>
    </row>
    <row r="54" spans="1:17" ht="14.4" customHeight="1" x14ac:dyDescent="0.3">
      <c r="A54" s="470" t="s">
        <v>931</v>
      </c>
      <c r="B54" s="471" t="s">
        <v>870</v>
      </c>
      <c r="C54" s="471" t="s">
        <v>865</v>
      </c>
      <c r="D54" s="471" t="s">
        <v>875</v>
      </c>
      <c r="E54" s="471" t="s">
        <v>876</v>
      </c>
      <c r="F54" s="475">
        <v>1</v>
      </c>
      <c r="G54" s="475">
        <v>6284</v>
      </c>
      <c r="H54" s="475"/>
      <c r="I54" s="475">
        <v>6284</v>
      </c>
      <c r="J54" s="475"/>
      <c r="K54" s="475"/>
      <c r="L54" s="475"/>
      <c r="M54" s="475"/>
      <c r="N54" s="475"/>
      <c r="O54" s="475"/>
      <c r="P54" s="489"/>
      <c r="Q54" s="476"/>
    </row>
    <row r="55" spans="1:17" ht="14.4" customHeight="1" x14ac:dyDescent="0.3">
      <c r="A55" s="470" t="s">
        <v>931</v>
      </c>
      <c r="B55" s="471" t="s">
        <v>870</v>
      </c>
      <c r="C55" s="471" t="s">
        <v>865</v>
      </c>
      <c r="D55" s="471" t="s">
        <v>877</v>
      </c>
      <c r="E55" s="471" t="s">
        <v>878</v>
      </c>
      <c r="F55" s="475">
        <v>1</v>
      </c>
      <c r="G55" s="475">
        <v>1268</v>
      </c>
      <c r="H55" s="475"/>
      <c r="I55" s="475">
        <v>1268</v>
      </c>
      <c r="J55" s="475"/>
      <c r="K55" s="475"/>
      <c r="L55" s="475"/>
      <c r="M55" s="475"/>
      <c r="N55" s="475"/>
      <c r="O55" s="475"/>
      <c r="P55" s="489"/>
      <c r="Q55" s="476"/>
    </row>
    <row r="56" spans="1:17" ht="14.4" customHeight="1" x14ac:dyDescent="0.3">
      <c r="A56" s="470" t="s">
        <v>931</v>
      </c>
      <c r="B56" s="471" t="s">
        <v>870</v>
      </c>
      <c r="C56" s="471" t="s">
        <v>865</v>
      </c>
      <c r="D56" s="471" t="s">
        <v>879</v>
      </c>
      <c r="E56" s="471" t="s">
        <v>880</v>
      </c>
      <c r="F56" s="475"/>
      <c r="G56" s="475"/>
      <c r="H56" s="475"/>
      <c r="I56" s="475"/>
      <c r="J56" s="475">
        <v>2</v>
      </c>
      <c r="K56" s="475">
        <v>19506</v>
      </c>
      <c r="L56" s="475">
        <v>1</v>
      </c>
      <c r="M56" s="475">
        <v>9753</v>
      </c>
      <c r="N56" s="475"/>
      <c r="O56" s="475"/>
      <c r="P56" s="489"/>
      <c r="Q56" s="476"/>
    </row>
    <row r="57" spans="1:17" ht="14.4" customHeight="1" x14ac:dyDescent="0.3">
      <c r="A57" s="470" t="s">
        <v>931</v>
      </c>
      <c r="B57" s="471" t="s">
        <v>870</v>
      </c>
      <c r="C57" s="471" t="s">
        <v>865</v>
      </c>
      <c r="D57" s="471" t="s">
        <v>932</v>
      </c>
      <c r="E57" s="471" t="s">
        <v>933</v>
      </c>
      <c r="F57" s="475">
        <v>1</v>
      </c>
      <c r="G57" s="475">
        <v>170</v>
      </c>
      <c r="H57" s="475"/>
      <c r="I57" s="475">
        <v>170</v>
      </c>
      <c r="J57" s="475"/>
      <c r="K57" s="475"/>
      <c r="L57" s="475"/>
      <c r="M57" s="475"/>
      <c r="N57" s="475"/>
      <c r="O57" s="475"/>
      <c r="P57" s="489"/>
      <c r="Q57" s="476"/>
    </row>
    <row r="58" spans="1:17" ht="14.4" customHeight="1" x14ac:dyDescent="0.3">
      <c r="A58" s="470" t="s">
        <v>931</v>
      </c>
      <c r="B58" s="471" t="s">
        <v>870</v>
      </c>
      <c r="C58" s="471" t="s">
        <v>865</v>
      </c>
      <c r="D58" s="471" t="s">
        <v>893</v>
      </c>
      <c r="E58" s="471" t="s">
        <v>894</v>
      </c>
      <c r="F58" s="475"/>
      <c r="G58" s="475"/>
      <c r="H58" s="475"/>
      <c r="I58" s="475"/>
      <c r="J58" s="475">
        <v>1</v>
      </c>
      <c r="K58" s="475">
        <v>0</v>
      </c>
      <c r="L58" s="475"/>
      <c r="M58" s="475">
        <v>0</v>
      </c>
      <c r="N58" s="475"/>
      <c r="O58" s="475"/>
      <c r="P58" s="489"/>
      <c r="Q58" s="476"/>
    </row>
    <row r="59" spans="1:17" ht="14.4" customHeight="1" x14ac:dyDescent="0.3">
      <c r="A59" s="470" t="s">
        <v>934</v>
      </c>
      <c r="B59" s="471" t="s">
        <v>870</v>
      </c>
      <c r="C59" s="471" t="s">
        <v>865</v>
      </c>
      <c r="D59" s="471" t="s">
        <v>935</v>
      </c>
      <c r="E59" s="471" t="s">
        <v>936</v>
      </c>
      <c r="F59" s="475"/>
      <c r="G59" s="475"/>
      <c r="H59" s="475"/>
      <c r="I59" s="475"/>
      <c r="J59" s="475"/>
      <c r="K59" s="475"/>
      <c r="L59" s="475"/>
      <c r="M59" s="475"/>
      <c r="N59" s="475">
        <v>1</v>
      </c>
      <c r="O59" s="475">
        <v>705</v>
      </c>
      <c r="P59" s="489"/>
      <c r="Q59" s="476">
        <v>705</v>
      </c>
    </row>
    <row r="60" spans="1:17" ht="14.4" customHeight="1" x14ac:dyDescent="0.3">
      <c r="A60" s="470" t="s">
        <v>934</v>
      </c>
      <c r="B60" s="471" t="s">
        <v>870</v>
      </c>
      <c r="C60" s="471" t="s">
        <v>865</v>
      </c>
      <c r="D60" s="471" t="s">
        <v>871</v>
      </c>
      <c r="E60" s="471" t="s">
        <v>872</v>
      </c>
      <c r="F60" s="475">
        <v>12</v>
      </c>
      <c r="G60" s="475">
        <v>6036</v>
      </c>
      <c r="H60" s="475">
        <v>1.1881889763779527</v>
      </c>
      <c r="I60" s="475">
        <v>503</v>
      </c>
      <c r="J60" s="475">
        <v>10</v>
      </c>
      <c r="K60" s="475">
        <v>5080</v>
      </c>
      <c r="L60" s="475">
        <v>1</v>
      </c>
      <c r="M60" s="475">
        <v>508</v>
      </c>
      <c r="N60" s="475">
        <v>2</v>
      </c>
      <c r="O60" s="475">
        <v>1016</v>
      </c>
      <c r="P60" s="489">
        <v>0.2</v>
      </c>
      <c r="Q60" s="476">
        <v>508</v>
      </c>
    </row>
    <row r="61" spans="1:17" ht="14.4" customHeight="1" x14ac:dyDescent="0.3">
      <c r="A61" s="470" t="s">
        <v>934</v>
      </c>
      <c r="B61" s="471" t="s">
        <v>870</v>
      </c>
      <c r="C61" s="471" t="s">
        <v>865</v>
      </c>
      <c r="D61" s="471" t="s">
        <v>873</v>
      </c>
      <c r="E61" s="471" t="s">
        <v>874</v>
      </c>
      <c r="F61" s="475">
        <v>2</v>
      </c>
      <c r="G61" s="475">
        <v>25584</v>
      </c>
      <c r="H61" s="475"/>
      <c r="I61" s="475">
        <v>12792</v>
      </c>
      <c r="J61" s="475"/>
      <c r="K61" s="475"/>
      <c r="L61" s="475"/>
      <c r="M61" s="475"/>
      <c r="N61" s="475"/>
      <c r="O61" s="475"/>
      <c r="P61" s="489"/>
      <c r="Q61" s="476"/>
    </row>
    <row r="62" spans="1:17" ht="14.4" customHeight="1" x14ac:dyDescent="0.3">
      <c r="A62" s="470" t="s">
        <v>934</v>
      </c>
      <c r="B62" s="471" t="s">
        <v>870</v>
      </c>
      <c r="C62" s="471" t="s">
        <v>865</v>
      </c>
      <c r="D62" s="471" t="s">
        <v>875</v>
      </c>
      <c r="E62" s="471" t="s">
        <v>876</v>
      </c>
      <c r="F62" s="475">
        <v>10</v>
      </c>
      <c r="G62" s="475">
        <v>62840</v>
      </c>
      <c r="H62" s="475">
        <v>1.2269603248984693</v>
      </c>
      <c r="I62" s="475">
        <v>6284</v>
      </c>
      <c r="J62" s="475">
        <v>8</v>
      </c>
      <c r="K62" s="475">
        <v>51216</v>
      </c>
      <c r="L62" s="475">
        <v>1</v>
      </c>
      <c r="M62" s="475">
        <v>6402</v>
      </c>
      <c r="N62" s="475">
        <v>2</v>
      </c>
      <c r="O62" s="475">
        <v>12808</v>
      </c>
      <c r="P62" s="489">
        <v>0.2500781005935645</v>
      </c>
      <c r="Q62" s="476">
        <v>6404</v>
      </c>
    </row>
    <row r="63" spans="1:17" ht="14.4" customHeight="1" x14ac:dyDescent="0.3">
      <c r="A63" s="470" t="s">
        <v>934</v>
      </c>
      <c r="B63" s="471" t="s">
        <v>870</v>
      </c>
      <c r="C63" s="471" t="s">
        <v>865</v>
      </c>
      <c r="D63" s="471" t="s">
        <v>877</v>
      </c>
      <c r="E63" s="471" t="s">
        <v>878</v>
      </c>
      <c r="F63" s="475">
        <v>10</v>
      </c>
      <c r="G63" s="475">
        <v>12680</v>
      </c>
      <c r="H63" s="475">
        <v>0.70593475114129833</v>
      </c>
      <c r="I63" s="475">
        <v>1268</v>
      </c>
      <c r="J63" s="475">
        <v>14</v>
      </c>
      <c r="K63" s="475">
        <v>17962</v>
      </c>
      <c r="L63" s="475">
        <v>1</v>
      </c>
      <c r="M63" s="475">
        <v>1283</v>
      </c>
      <c r="N63" s="475">
        <v>2</v>
      </c>
      <c r="O63" s="475">
        <v>2570</v>
      </c>
      <c r="P63" s="489">
        <v>0.14307983520766063</v>
      </c>
      <c r="Q63" s="476">
        <v>1285</v>
      </c>
    </row>
    <row r="64" spans="1:17" ht="14.4" customHeight="1" x14ac:dyDescent="0.3">
      <c r="A64" s="470" t="s">
        <v>934</v>
      </c>
      <c r="B64" s="471" t="s">
        <v>870</v>
      </c>
      <c r="C64" s="471" t="s">
        <v>865</v>
      </c>
      <c r="D64" s="471" t="s">
        <v>877</v>
      </c>
      <c r="E64" s="471"/>
      <c r="F64" s="475">
        <v>2</v>
      </c>
      <c r="G64" s="475">
        <v>2536</v>
      </c>
      <c r="H64" s="475"/>
      <c r="I64" s="475">
        <v>1268</v>
      </c>
      <c r="J64" s="475"/>
      <c r="K64" s="475"/>
      <c r="L64" s="475"/>
      <c r="M64" s="475"/>
      <c r="N64" s="475"/>
      <c r="O64" s="475"/>
      <c r="P64" s="489"/>
      <c r="Q64" s="476"/>
    </row>
    <row r="65" spans="1:17" ht="14.4" customHeight="1" x14ac:dyDescent="0.3">
      <c r="A65" s="470" t="s">
        <v>934</v>
      </c>
      <c r="B65" s="471" t="s">
        <v>870</v>
      </c>
      <c r="C65" s="471" t="s">
        <v>865</v>
      </c>
      <c r="D65" s="471" t="s">
        <v>879</v>
      </c>
      <c r="E65" s="471" t="s">
        <v>880</v>
      </c>
      <c r="F65" s="475">
        <v>4</v>
      </c>
      <c r="G65" s="475">
        <v>37784</v>
      </c>
      <c r="H65" s="475"/>
      <c r="I65" s="475">
        <v>9446</v>
      </c>
      <c r="J65" s="475"/>
      <c r="K65" s="475"/>
      <c r="L65" s="475"/>
      <c r="M65" s="475"/>
      <c r="N65" s="475"/>
      <c r="O65" s="475"/>
      <c r="P65" s="489"/>
      <c r="Q65" s="476"/>
    </row>
    <row r="66" spans="1:17" ht="14.4" customHeight="1" x14ac:dyDescent="0.3">
      <c r="A66" s="470" t="s">
        <v>934</v>
      </c>
      <c r="B66" s="471" t="s">
        <v>870</v>
      </c>
      <c r="C66" s="471" t="s">
        <v>865</v>
      </c>
      <c r="D66" s="471" t="s">
        <v>881</v>
      </c>
      <c r="E66" s="471" t="s">
        <v>882</v>
      </c>
      <c r="F66" s="475">
        <v>10</v>
      </c>
      <c r="G66" s="475">
        <v>1660</v>
      </c>
      <c r="H66" s="475">
        <v>0.93258426966292129</v>
      </c>
      <c r="I66" s="475">
        <v>166</v>
      </c>
      <c r="J66" s="475">
        <v>10</v>
      </c>
      <c r="K66" s="475">
        <v>1780</v>
      </c>
      <c r="L66" s="475">
        <v>1</v>
      </c>
      <c r="M66" s="475">
        <v>178</v>
      </c>
      <c r="N66" s="475">
        <v>2</v>
      </c>
      <c r="O66" s="475">
        <v>356</v>
      </c>
      <c r="P66" s="489">
        <v>0.2</v>
      </c>
      <c r="Q66" s="476">
        <v>178</v>
      </c>
    </row>
    <row r="67" spans="1:17" ht="14.4" customHeight="1" x14ac:dyDescent="0.3">
      <c r="A67" s="470" t="s">
        <v>934</v>
      </c>
      <c r="B67" s="471" t="s">
        <v>870</v>
      </c>
      <c r="C67" s="471" t="s">
        <v>865</v>
      </c>
      <c r="D67" s="471" t="s">
        <v>866</v>
      </c>
      <c r="E67" s="471" t="s">
        <v>867</v>
      </c>
      <c r="F67" s="475"/>
      <c r="G67" s="475"/>
      <c r="H67" s="475"/>
      <c r="I67" s="475"/>
      <c r="J67" s="475">
        <v>12</v>
      </c>
      <c r="K67" s="475">
        <v>6948</v>
      </c>
      <c r="L67" s="475">
        <v>1</v>
      </c>
      <c r="M67" s="475">
        <v>579</v>
      </c>
      <c r="N67" s="475"/>
      <c r="O67" s="475"/>
      <c r="P67" s="489"/>
      <c r="Q67" s="476"/>
    </row>
    <row r="68" spans="1:17" ht="14.4" customHeight="1" x14ac:dyDescent="0.3">
      <c r="A68" s="470" t="s">
        <v>934</v>
      </c>
      <c r="B68" s="471" t="s">
        <v>870</v>
      </c>
      <c r="C68" s="471" t="s">
        <v>865</v>
      </c>
      <c r="D68" s="471" t="s">
        <v>883</v>
      </c>
      <c r="E68" s="471" t="s">
        <v>884</v>
      </c>
      <c r="F68" s="475"/>
      <c r="G68" s="475"/>
      <c r="H68" s="475"/>
      <c r="I68" s="475"/>
      <c r="J68" s="475">
        <v>12</v>
      </c>
      <c r="K68" s="475">
        <v>12132</v>
      </c>
      <c r="L68" s="475">
        <v>1</v>
      </c>
      <c r="M68" s="475">
        <v>1011</v>
      </c>
      <c r="N68" s="475"/>
      <c r="O68" s="475"/>
      <c r="P68" s="489"/>
      <c r="Q68" s="476"/>
    </row>
    <row r="69" spans="1:17" ht="14.4" customHeight="1" x14ac:dyDescent="0.3">
      <c r="A69" s="470" t="s">
        <v>934</v>
      </c>
      <c r="B69" s="471" t="s">
        <v>870</v>
      </c>
      <c r="C69" s="471" t="s">
        <v>865</v>
      </c>
      <c r="D69" s="471" t="s">
        <v>932</v>
      </c>
      <c r="E69" s="471" t="s">
        <v>933</v>
      </c>
      <c r="F69" s="475">
        <v>1</v>
      </c>
      <c r="G69" s="475">
        <v>170</v>
      </c>
      <c r="H69" s="475"/>
      <c r="I69" s="475">
        <v>170</v>
      </c>
      <c r="J69" s="475"/>
      <c r="K69" s="475"/>
      <c r="L69" s="475"/>
      <c r="M69" s="475"/>
      <c r="N69" s="475"/>
      <c r="O69" s="475"/>
      <c r="P69" s="489"/>
      <c r="Q69" s="476"/>
    </row>
    <row r="70" spans="1:17" ht="14.4" customHeight="1" x14ac:dyDescent="0.3">
      <c r="A70" s="470" t="s">
        <v>934</v>
      </c>
      <c r="B70" s="471" t="s">
        <v>870</v>
      </c>
      <c r="C70" s="471" t="s">
        <v>865</v>
      </c>
      <c r="D70" s="471" t="s">
        <v>868</v>
      </c>
      <c r="E70" s="471" t="s">
        <v>869</v>
      </c>
      <c r="F70" s="475">
        <v>20</v>
      </c>
      <c r="G70" s="475">
        <v>45280</v>
      </c>
      <c r="H70" s="475"/>
      <c r="I70" s="475">
        <v>2264</v>
      </c>
      <c r="J70" s="475"/>
      <c r="K70" s="475"/>
      <c r="L70" s="475"/>
      <c r="M70" s="475"/>
      <c r="N70" s="475"/>
      <c r="O70" s="475"/>
      <c r="P70" s="489"/>
      <c r="Q70" s="476"/>
    </row>
    <row r="71" spans="1:17" ht="14.4" customHeight="1" x14ac:dyDescent="0.3">
      <c r="A71" s="470" t="s">
        <v>934</v>
      </c>
      <c r="B71" s="471" t="s">
        <v>870</v>
      </c>
      <c r="C71" s="471" t="s">
        <v>865</v>
      </c>
      <c r="D71" s="471" t="s">
        <v>899</v>
      </c>
      <c r="E71" s="471" t="s">
        <v>900</v>
      </c>
      <c r="F71" s="475">
        <v>2</v>
      </c>
      <c r="G71" s="475">
        <v>0</v>
      </c>
      <c r="H71" s="475"/>
      <c r="I71" s="475">
        <v>0</v>
      </c>
      <c r="J71" s="475"/>
      <c r="K71" s="475"/>
      <c r="L71" s="475"/>
      <c r="M71" s="475"/>
      <c r="N71" s="475"/>
      <c r="O71" s="475"/>
      <c r="P71" s="489"/>
      <c r="Q71" s="476"/>
    </row>
    <row r="72" spans="1:17" ht="14.4" customHeight="1" x14ac:dyDescent="0.3">
      <c r="A72" s="470" t="s">
        <v>863</v>
      </c>
      <c r="B72" s="471" t="s">
        <v>870</v>
      </c>
      <c r="C72" s="471" t="s">
        <v>865</v>
      </c>
      <c r="D72" s="471" t="s">
        <v>866</v>
      </c>
      <c r="E72" s="471" t="s">
        <v>867</v>
      </c>
      <c r="F72" s="475"/>
      <c r="G72" s="475"/>
      <c r="H72" s="475"/>
      <c r="I72" s="475"/>
      <c r="J72" s="475">
        <v>28</v>
      </c>
      <c r="K72" s="475">
        <v>16212</v>
      </c>
      <c r="L72" s="475">
        <v>1</v>
      </c>
      <c r="M72" s="475">
        <v>579</v>
      </c>
      <c r="N72" s="475">
        <v>56</v>
      </c>
      <c r="O72" s="475">
        <v>32424</v>
      </c>
      <c r="P72" s="489">
        <v>2</v>
      </c>
      <c r="Q72" s="476">
        <v>579</v>
      </c>
    </row>
    <row r="73" spans="1:17" ht="14.4" customHeight="1" x14ac:dyDescent="0.3">
      <c r="A73" s="470" t="s">
        <v>863</v>
      </c>
      <c r="B73" s="471" t="s">
        <v>870</v>
      </c>
      <c r="C73" s="471" t="s">
        <v>865</v>
      </c>
      <c r="D73" s="471" t="s">
        <v>868</v>
      </c>
      <c r="E73" s="471" t="s">
        <v>869</v>
      </c>
      <c r="F73" s="475"/>
      <c r="G73" s="475"/>
      <c r="H73" s="475"/>
      <c r="I73" s="475"/>
      <c r="J73" s="475">
        <v>28</v>
      </c>
      <c r="K73" s="475">
        <v>64232</v>
      </c>
      <c r="L73" s="475">
        <v>1</v>
      </c>
      <c r="M73" s="475">
        <v>2294</v>
      </c>
      <c r="N73" s="475"/>
      <c r="O73" s="475"/>
      <c r="P73" s="489"/>
      <c r="Q73" s="476"/>
    </row>
    <row r="74" spans="1:17" ht="14.4" customHeight="1" x14ac:dyDescent="0.3">
      <c r="A74" s="470" t="s">
        <v>863</v>
      </c>
      <c r="B74" s="471" t="s">
        <v>870</v>
      </c>
      <c r="C74" s="471" t="s">
        <v>865</v>
      </c>
      <c r="D74" s="471" t="s">
        <v>868</v>
      </c>
      <c r="E74" s="471"/>
      <c r="F74" s="475"/>
      <c r="G74" s="475"/>
      <c r="H74" s="475"/>
      <c r="I74" s="475"/>
      <c r="J74" s="475"/>
      <c r="K74" s="475"/>
      <c r="L74" s="475"/>
      <c r="M74" s="475"/>
      <c r="N74" s="475">
        <v>56</v>
      </c>
      <c r="O74" s="475">
        <v>128632</v>
      </c>
      <c r="P74" s="489"/>
      <c r="Q74" s="476">
        <v>2297</v>
      </c>
    </row>
    <row r="75" spans="1:17" ht="14.4" customHeight="1" x14ac:dyDescent="0.3">
      <c r="A75" s="470" t="s">
        <v>863</v>
      </c>
      <c r="B75" s="471" t="s">
        <v>870</v>
      </c>
      <c r="C75" s="471" t="s">
        <v>865</v>
      </c>
      <c r="D75" s="471" t="s">
        <v>901</v>
      </c>
      <c r="E75" s="471" t="s">
        <v>902</v>
      </c>
      <c r="F75" s="475"/>
      <c r="G75" s="475"/>
      <c r="H75" s="475"/>
      <c r="I75" s="475"/>
      <c r="J75" s="475">
        <v>1</v>
      </c>
      <c r="K75" s="475">
        <v>391</v>
      </c>
      <c r="L75" s="475">
        <v>1</v>
      </c>
      <c r="M75" s="475">
        <v>391</v>
      </c>
      <c r="N75" s="475">
        <v>2</v>
      </c>
      <c r="O75" s="475">
        <v>784</v>
      </c>
      <c r="P75" s="489">
        <v>2.0051150895140664</v>
      </c>
      <c r="Q75" s="476">
        <v>392</v>
      </c>
    </row>
    <row r="76" spans="1:17" ht="14.4" customHeight="1" x14ac:dyDescent="0.3">
      <c r="A76" s="470" t="s">
        <v>937</v>
      </c>
      <c r="B76" s="471" t="s">
        <v>870</v>
      </c>
      <c r="C76" s="471" t="s">
        <v>865</v>
      </c>
      <c r="D76" s="471" t="s">
        <v>935</v>
      </c>
      <c r="E76" s="471" t="s">
        <v>936</v>
      </c>
      <c r="F76" s="475">
        <v>12</v>
      </c>
      <c r="G76" s="475">
        <v>8112</v>
      </c>
      <c r="H76" s="475">
        <v>1.2803030303030303</v>
      </c>
      <c r="I76" s="475">
        <v>676</v>
      </c>
      <c r="J76" s="475">
        <v>9</v>
      </c>
      <c r="K76" s="475">
        <v>6336</v>
      </c>
      <c r="L76" s="475">
        <v>1</v>
      </c>
      <c r="M76" s="475">
        <v>704</v>
      </c>
      <c r="N76" s="475">
        <v>9</v>
      </c>
      <c r="O76" s="475">
        <v>6345</v>
      </c>
      <c r="P76" s="489">
        <v>1.0014204545454546</v>
      </c>
      <c r="Q76" s="476">
        <v>705</v>
      </c>
    </row>
    <row r="77" spans="1:17" ht="14.4" customHeight="1" x14ac:dyDescent="0.3">
      <c r="A77" s="470" t="s">
        <v>937</v>
      </c>
      <c r="B77" s="471" t="s">
        <v>870</v>
      </c>
      <c r="C77" s="471" t="s">
        <v>865</v>
      </c>
      <c r="D77" s="471" t="s">
        <v>871</v>
      </c>
      <c r="E77" s="471" t="s">
        <v>872</v>
      </c>
      <c r="F77" s="475">
        <v>10</v>
      </c>
      <c r="G77" s="475">
        <v>5030</v>
      </c>
      <c r="H77" s="475">
        <v>1.4145106861642294</v>
      </c>
      <c r="I77" s="475">
        <v>503</v>
      </c>
      <c r="J77" s="475">
        <v>7</v>
      </c>
      <c r="K77" s="475">
        <v>3556</v>
      </c>
      <c r="L77" s="475">
        <v>1</v>
      </c>
      <c r="M77" s="475">
        <v>508</v>
      </c>
      <c r="N77" s="475">
        <v>3</v>
      </c>
      <c r="O77" s="475">
        <v>1524</v>
      </c>
      <c r="P77" s="489">
        <v>0.42857142857142855</v>
      </c>
      <c r="Q77" s="476">
        <v>508</v>
      </c>
    </row>
    <row r="78" spans="1:17" ht="14.4" customHeight="1" x14ac:dyDescent="0.3">
      <c r="A78" s="470" t="s">
        <v>937</v>
      </c>
      <c r="B78" s="471" t="s">
        <v>870</v>
      </c>
      <c r="C78" s="471" t="s">
        <v>865</v>
      </c>
      <c r="D78" s="471" t="s">
        <v>938</v>
      </c>
      <c r="E78" s="471" t="s">
        <v>939</v>
      </c>
      <c r="F78" s="475">
        <v>0</v>
      </c>
      <c r="G78" s="475">
        <v>0</v>
      </c>
      <c r="H78" s="475"/>
      <c r="I78" s="475"/>
      <c r="J78" s="475"/>
      <c r="K78" s="475"/>
      <c r="L78" s="475"/>
      <c r="M78" s="475"/>
      <c r="N78" s="475"/>
      <c r="O78" s="475"/>
      <c r="P78" s="489"/>
      <c r="Q78" s="476"/>
    </row>
    <row r="79" spans="1:17" ht="14.4" customHeight="1" x14ac:dyDescent="0.3">
      <c r="A79" s="470" t="s">
        <v>937</v>
      </c>
      <c r="B79" s="471" t="s">
        <v>870</v>
      </c>
      <c r="C79" s="471" t="s">
        <v>865</v>
      </c>
      <c r="D79" s="471" t="s">
        <v>875</v>
      </c>
      <c r="E79" s="471" t="s">
        <v>876</v>
      </c>
      <c r="F79" s="475">
        <v>8</v>
      </c>
      <c r="G79" s="475">
        <v>50272</v>
      </c>
      <c r="H79" s="475">
        <v>1.3087576798917004</v>
      </c>
      <c r="I79" s="475">
        <v>6284</v>
      </c>
      <c r="J79" s="475">
        <v>6</v>
      </c>
      <c r="K79" s="475">
        <v>38412</v>
      </c>
      <c r="L79" s="475">
        <v>1</v>
      </c>
      <c r="M79" s="475">
        <v>6402</v>
      </c>
      <c r="N79" s="475">
        <v>3</v>
      </c>
      <c r="O79" s="475">
        <v>19212</v>
      </c>
      <c r="P79" s="489">
        <v>0.500156201187129</v>
      </c>
      <c r="Q79" s="476">
        <v>6404</v>
      </c>
    </row>
    <row r="80" spans="1:17" ht="14.4" customHeight="1" x14ac:dyDescent="0.3">
      <c r="A80" s="470" t="s">
        <v>937</v>
      </c>
      <c r="B80" s="471" t="s">
        <v>870</v>
      </c>
      <c r="C80" s="471" t="s">
        <v>865</v>
      </c>
      <c r="D80" s="471" t="s">
        <v>877</v>
      </c>
      <c r="E80" s="471" t="s">
        <v>878</v>
      </c>
      <c r="F80" s="475">
        <v>32</v>
      </c>
      <c r="G80" s="475">
        <v>40576</v>
      </c>
      <c r="H80" s="475">
        <v>1.505994135768103</v>
      </c>
      <c r="I80" s="475">
        <v>1268</v>
      </c>
      <c r="J80" s="475">
        <v>21</v>
      </c>
      <c r="K80" s="475">
        <v>26943</v>
      </c>
      <c r="L80" s="475">
        <v>1</v>
      </c>
      <c r="M80" s="475">
        <v>1283</v>
      </c>
      <c r="N80" s="475">
        <v>11</v>
      </c>
      <c r="O80" s="475">
        <v>14135</v>
      </c>
      <c r="P80" s="489">
        <v>0.52462606242808896</v>
      </c>
      <c r="Q80" s="476">
        <v>1285</v>
      </c>
    </row>
    <row r="81" spans="1:17" ht="14.4" customHeight="1" x14ac:dyDescent="0.3">
      <c r="A81" s="470" t="s">
        <v>937</v>
      </c>
      <c r="B81" s="471" t="s">
        <v>870</v>
      </c>
      <c r="C81" s="471" t="s">
        <v>865</v>
      </c>
      <c r="D81" s="471" t="s">
        <v>877</v>
      </c>
      <c r="E81" s="471"/>
      <c r="F81" s="475">
        <v>3</v>
      </c>
      <c r="G81" s="475">
        <v>3804</v>
      </c>
      <c r="H81" s="475">
        <v>0.49415432579890883</v>
      </c>
      <c r="I81" s="475">
        <v>1268</v>
      </c>
      <c r="J81" s="475">
        <v>6</v>
      </c>
      <c r="K81" s="475">
        <v>7698</v>
      </c>
      <c r="L81" s="475">
        <v>1</v>
      </c>
      <c r="M81" s="475">
        <v>1283</v>
      </c>
      <c r="N81" s="475">
        <v>2</v>
      </c>
      <c r="O81" s="475">
        <v>2570</v>
      </c>
      <c r="P81" s="489">
        <v>0.33385294881787475</v>
      </c>
      <c r="Q81" s="476">
        <v>1285</v>
      </c>
    </row>
    <row r="82" spans="1:17" ht="14.4" customHeight="1" x14ac:dyDescent="0.3">
      <c r="A82" s="470" t="s">
        <v>937</v>
      </c>
      <c r="B82" s="471" t="s">
        <v>870</v>
      </c>
      <c r="C82" s="471" t="s">
        <v>865</v>
      </c>
      <c r="D82" s="471" t="s">
        <v>879</v>
      </c>
      <c r="E82" s="471" t="s">
        <v>880</v>
      </c>
      <c r="F82" s="475">
        <v>24</v>
      </c>
      <c r="G82" s="475">
        <v>226704</v>
      </c>
      <c r="H82" s="475">
        <v>0.96852250589562183</v>
      </c>
      <c r="I82" s="475">
        <v>9446</v>
      </c>
      <c r="J82" s="475">
        <v>24</v>
      </c>
      <c r="K82" s="475">
        <v>234072</v>
      </c>
      <c r="L82" s="475">
        <v>1</v>
      </c>
      <c r="M82" s="475">
        <v>9753</v>
      </c>
      <c r="N82" s="475">
        <v>16</v>
      </c>
      <c r="O82" s="475">
        <v>156192</v>
      </c>
      <c r="P82" s="489">
        <v>0.66728186199118222</v>
      </c>
      <c r="Q82" s="476">
        <v>9762</v>
      </c>
    </row>
    <row r="83" spans="1:17" ht="14.4" customHeight="1" x14ac:dyDescent="0.3">
      <c r="A83" s="470" t="s">
        <v>937</v>
      </c>
      <c r="B83" s="471" t="s">
        <v>870</v>
      </c>
      <c r="C83" s="471" t="s">
        <v>865</v>
      </c>
      <c r="D83" s="471" t="s">
        <v>881</v>
      </c>
      <c r="E83" s="471" t="s">
        <v>882</v>
      </c>
      <c r="F83" s="475"/>
      <c r="G83" s="475"/>
      <c r="H83" s="475"/>
      <c r="I83" s="475"/>
      <c r="J83" s="475"/>
      <c r="K83" s="475"/>
      <c r="L83" s="475"/>
      <c r="M83" s="475"/>
      <c r="N83" s="475">
        <v>1</v>
      </c>
      <c r="O83" s="475">
        <v>178</v>
      </c>
      <c r="P83" s="489"/>
      <c r="Q83" s="476">
        <v>178</v>
      </c>
    </row>
    <row r="84" spans="1:17" ht="14.4" customHeight="1" x14ac:dyDescent="0.3">
      <c r="A84" s="470" t="s">
        <v>937</v>
      </c>
      <c r="B84" s="471" t="s">
        <v>870</v>
      </c>
      <c r="C84" s="471" t="s">
        <v>865</v>
      </c>
      <c r="D84" s="471" t="s">
        <v>866</v>
      </c>
      <c r="E84" s="471" t="s">
        <v>867</v>
      </c>
      <c r="F84" s="475">
        <v>3</v>
      </c>
      <c r="G84" s="475">
        <v>1716</v>
      </c>
      <c r="H84" s="475">
        <v>0.10584752035529238</v>
      </c>
      <c r="I84" s="475">
        <v>572</v>
      </c>
      <c r="J84" s="475">
        <v>28</v>
      </c>
      <c r="K84" s="475">
        <v>16212</v>
      </c>
      <c r="L84" s="475">
        <v>1</v>
      </c>
      <c r="M84" s="475">
        <v>579</v>
      </c>
      <c r="N84" s="475"/>
      <c r="O84" s="475"/>
      <c r="P84" s="489"/>
      <c r="Q84" s="476"/>
    </row>
    <row r="85" spans="1:17" ht="14.4" customHeight="1" x14ac:dyDescent="0.3">
      <c r="A85" s="470" t="s">
        <v>937</v>
      </c>
      <c r="B85" s="471" t="s">
        <v>870</v>
      </c>
      <c r="C85" s="471" t="s">
        <v>865</v>
      </c>
      <c r="D85" s="471" t="s">
        <v>883</v>
      </c>
      <c r="E85" s="471" t="s">
        <v>884</v>
      </c>
      <c r="F85" s="475">
        <v>3</v>
      </c>
      <c r="G85" s="475">
        <v>3024</v>
      </c>
      <c r="H85" s="475"/>
      <c r="I85" s="475">
        <v>1008</v>
      </c>
      <c r="J85" s="475"/>
      <c r="K85" s="475"/>
      <c r="L85" s="475"/>
      <c r="M85" s="475"/>
      <c r="N85" s="475"/>
      <c r="O85" s="475"/>
      <c r="P85" s="489"/>
      <c r="Q85" s="476"/>
    </row>
    <row r="86" spans="1:17" ht="14.4" customHeight="1" x14ac:dyDescent="0.3">
      <c r="A86" s="470" t="s">
        <v>937</v>
      </c>
      <c r="B86" s="471" t="s">
        <v>870</v>
      </c>
      <c r="C86" s="471" t="s">
        <v>865</v>
      </c>
      <c r="D86" s="471" t="s">
        <v>932</v>
      </c>
      <c r="E86" s="471" t="s">
        <v>933</v>
      </c>
      <c r="F86" s="475">
        <v>10</v>
      </c>
      <c r="G86" s="475">
        <v>1700</v>
      </c>
      <c r="H86" s="475">
        <v>1.0732323232323233</v>
      </c>
      <c r="I86" s="475">
        <v>170</v>
      </c>
      <c r="J86" s="475">
        <v>9</v>
      </c>
      <c r="K86" s="475">
        <v>1584</v>
      </c>
      <c r="L86" s="475">
        <v>1</v>
      </c>
      <c r="M86" s="475">
        <v>176</v>
      </c>
      <c r="N86" s="475">
        <v>3</v>
      </c>
      <c r="O86" s="475">
        <v>528</v>
      </c>
      <c r="P86" s="489">
        <v>0.33333333333333331</v>
      </c>
      <c r="Q86" s="476">
        <v>176</v>
      </c>
    </row>
    <row r="87" spans="1:17" ht="14.4" customHeight="1" x14ac:dyDescent="0.3">
      <c r="A87" s="470" t="s">
        <v>937</v>
      </c>
      <c r="B87" s="471" t="s">
        <v>870</v>
      </c>
      <c r="C87" s="471" t="s">
        <v>865</v>
      </c>
      <c r="D87" s="471" t="s">
        <v>868</v>
      </c>
      <c r="E87" s="471" t="s">
        <v>869</v>
      </c>
      <c r="F87" s="475">
        <v>72</v>
      </c>
      <c r="G87" s="475">
        <v>163008</v>
      </c>
      <c r="H87" s="475">
        <v>0.93497912173633735</v>
      </c>
      <c r="I87" s="475">
        <v>2264</v>
      </c>
      <c r="J87" s="475">
        <v>76</v>
      </c>
      <c r="K87" s="475">
        <v>174344</v>
      </c>
      <c r="L87" s="475">
        <v>1</v>
      </c>
      <c r="M87" s="475">
        <v>2294</v>
      </c>
      <c r="N87" s="475">
        <v>30</v>
      </c>
      <c r="O87" s="475">
        <v>68910</v>
      </c>
      <c r="P87" s="489">
        <v>0.39525306291010875</v>
      </c>
      <c r="Q87" s="476">
        <v>2297</v>
      </c>
    </row>
    <row r="88" spans="1:17" ht="14.4" customHeight="1" x14ac:dyDescent="0.3">
      <c r="A88" s="470" t="s">
        <v>937</v>
      </c>
      <c r="B88" s="471" t="s">
        <v>870</v>
      </c>
      <c r="C88" s="471" t="s">
        <v>865</v>
      </c>
      <c r="D88" s="471" t="s">
        <v>868</v>
      </c>
      <c r="E88" s="471"/>
      <c r="F88" s="475">
        <v>9</v>
      </c>
      <c r="G88" s="475">
        <v>20376</v>
      </c>
      <c r="H88" s="475">
        <v>0.44411508282476025</v>
      </c>
      <c r="I88" s="475">
        <v>2264</v>
      </c>
      <c r="J88" s="475">
        <v>20</v>
      </c>
      <c r="K88" s="475">
        <v>45880</v>
      </c>
      <c r="L88" s="475">
        <v>1</v>
      </c>
      <c r="M88" s="475">
        <v>2294</v>
      </c>
      <c r="N88" s="475">
        <v>6</v>
      </c>
      <c r="O88" s="475">
        <v>13782</v>
      </c>
      <c r="P88" s="489">
        <v>0.30039232781168262</v>
      </c>
      <c r="Q88" s="476">
        <v>2297</v>
      </c>
    </row>
    <row r="89" spans="1:17" ht="14.4" customHeight="1" x14ac:dyDescent="0.3">
      <c r="A89" s="470" t="s">
        <v>937</v>
      </c>
      <c r="B89" s="471" t="s">
        <v>870</v>
      </c>
      <c r="C89" s="471" t="s">
        <v>865</v>
      </c>
      <c r="D89" s="471" t="s">
        <v>901</v>
      </c>
      <c r="E89" s="471" t="s">
        <v>902</v>
      </c>
      <c r="F89" s="475"/>
      <c r="G89" s="475"/>
      <c r="H89" s="475"/>
      <c r="I89" s="475"/>
      <c r="J89" s="475">
        <v>1</v>
      </c>
      <c r="K89" s="475">
        <v>391</v>
      </c>
      <c r="L89" s="475">
        <v>1</v>
      </c>
      <c r="M89" s="475">
        <v>391</v>
      </c>
      <c r="N89" s="475"/>
      <c r="O89" s="475"/>
      <c r="P89" s="489"/>
      <c r="Q89" s="476"/>
    </row>
    <row r="90" spans="1:17" ht="14.4" customHeight="1" x14ac:dyDescent="0.3">
      <c r="A90" s="470" t="s">
        <v>940</v>
      </c>
      <c r="B90" s="471" t="s">
        <v>870</v>
      </c>
      <c r="C90" s="471" t="s">
        <v>865</v>
      </c>
      <c r="D90" s="471" t="s">
        <v>873</v>
      </c>
      <c r="E90" s="471" t="s">
        <v>874</v>
      </c>
      <c r="F90" s="475"/>
      <c r="G90" s="475"/>
      <c r="H90" s="475"/>
      <c r="I90" s="475"/>
      <c r="J90" s="475">
        <v>1</v>
      </c>
      <c r="K90" s="475">
        <v>12793</v>
      </c>
      <c r="L90" s="475">
        <v>1</v>
      </c>
      <c r="M90" s="475">
        <v>12793</v>
      </c>
      <c r="N90" s="475"/>
      <c r="O90" s="475"/>
      <c r="P90" s="489"/>
      <c r="Q90" s="476"/>
    </row>
    <row r="91" spans="1:17" ht="14.4" customHeight="1" x14ac:dyDescent="0.3">
      <c r="A91" s="470" t="s">
        <v>940</v>
      </c>
      <c r="B91" s="471" t="s">
        <v>870</v>
      </c>
      <c r="C91" s="471" t="s">
        <v>865</v>
      </c>
      <c r="D91" s="471" t="s">
        <v>877</v>
      </c>
      <c r="E91" s="471" t="s">
        <v>878</v>
      </c>
      <c r="F91" s="475"/>
      <c r="G91" s="475"/>
      <c r="H91" s="475"/>
      <c r="I91" s="475"/>
      <c r="J91" s="475">
        <v>1</v>
      </c>
      <c r="K91" s="475">
        <v>1283</v>
      </c>
      <c r="L91" s="475">
        <v>1</v>
      </c>
      <c r="M91" s="475">
        <v>1283</v>
      </c>
      <c r="N91" s="475"/>
      <c r="O91" s="475"/>
      <c r="P91" s="489"/>
      <c r="Q91" s="476"/>
    </row>
    <row r="92" spans="1:17" ht="14.4" customHeight="1" x14ac:dyDescent="0.3">
      <c r="A92" s="470" t="s">
        <v>940</v>
      </c>
      <c r="B92" s="471" t="s">
        <v>870</v>
      </c>
      <c r="C92" s="471" t="s">
        <v>865</v>
      </c>
      <c r="D92" s="471" t="s">
        <v>879</v>
      </c>
      <c r="E92" s="471" t="s">
        <v>880</v>
      </c>
      <c r="F92" s="475"/>
      <c r="G92" s="475"/>
      <c r="H92" s="475"/>
      <c r="I92" s="475"/>
      <c r="J92" s="475">
        <v>2</v>
      </c>
      <c r="K92" s="475">
        <v>19506</v>
      </c>
      <c r="L92" s="475">
        <v>1</v>
      </c>
      <c r="M92" s="475">
        <v>9753</v>
      </c>
      <c r="N92" s="475"/>
      <c r="O92" s="475"/>
      <c r="P92" s="489"/>
      <c r="Q92" s="476"/>
    </row>
    <row r="93" spans="1:17" ht="14.4" customHeight="1" x14ac:dyDescent="0.3">
      <c r="A93" s="470" t="s">
        <v>940</v>
      </c>
      <c r="B93" s="471" t="s">
        <v>870</v>
      </c>
      <c r="C93" s="471" t="s">
        <v>865</v>
      </c>
      <c r="D93" s="471" t="s">
        <v>868</v>
      </c>
      <c r="E93" s="471" t="s">
        <v>869</v>
      </c>
      <c r="F93" s="475"/>
      <c r="G93" s="475"/>
      <c r="H93" s="475"/>
      <c r="I93" s="475"/>
      <c r="J93" s="475">
        <v>3</v>
      </c>
      <c r="K93" s="475">
        <v>6882</v>
      </c>
      <c r="L93" s="475">
        <v>1</v>
      </c>
      <c r="M93" s="475">
        <v>2294</v>
      </c>
      <c r="N93" s="475"/>
      <c r="O93" s="475"/>
      <c r="P93" s="489"/>
      <c r="Q93" s="476"/>
    </row>
    <row r="94" spans="1:17" ht="14.4" customHeight="1" x14ac:dyDescent="0.3">
      <c r="A94" s="470" t="s">
        <v>940</v>
      </c>
      <c r="B94" s="471" t="s">
        <v>870</v>
      </c>
      <c r="C94" s="471" t="s">
        <v>865</v>
      </c>
      <c r="D94" s="471" t="s">
        <v>893</v>
      </c>
      <c r="E94" s="471" t="s">
        <v>894</v>
      </c>
      <c r="F94" s="475"/>
      <c r="G94" s="475"/>
      <c r="H94" s="475"/>
      <c r="I94" s="475"/>
      <c r="J94" s="475">
        <v>1</v>
      </c>
      <c r="K94" s="475">
        <v>0</v>
      </c>
      <c r="L94" s="475"/>
      <c r="M94" s="475">
        <v>0</v>
      </c>
      <c r="N94" s="475"/>
      <c r="O94" s="475"/>
      <c r="P94" s="489"/>
      <c r="Q94" s="476"/>
    </row>
    <row r="95" spans="1:17" ht="14.4" customHeight="1" x14ac:dyDescent="0.3">
      <c r="A95" s="470" t="s">
        <v>941</v>
      </c>
      <c r="B95" s="471" t="s">
        <v>870</v>
      </c>
      <c r="C95" s="471" t="s">
        <v>865</v>
      </c>
      <c r="D95" s="471" t="s">
        <v>873</v>
      </c>
      <c r="E95" s="471" t="s">
        <v>874</v>
      </c>
      <c r="F95" s="475">
        <v>1</v>
      </c>
      <c r="G95" s="475">
        <v>12792</v>
      </c>
      <c r="H95" s="475"/>
      <c r="I95" s="475">
        <v>12792</v>
      </c>
      <c r="J95" s="475"/>
      <c r="K95" s="475"/>
      <c r="L95" s="475"/>
      <c r="M95" s="475"/>
      <c r="N95" s="475"/>
      <c r="O95" s="475"/>
      <c r="P95" s="489"/>
      <c r="Q95" s="476"/>
    </row>
    <row r="96" spans="1:17" ht="14.4" customHeight="1" x14ac:dyDescent="0.3">
      <c r="A96" s="470" t="s">
        <v>941</v>
      </c>
      <c r="B96" s="471" t="s">
        <v>870</v>
      </c>
      <c r="C96" s="471" t="s">
        <v>865</v>
      </c>
      <c r="D96" s="471" t="s">
        <v>877</v>
      </c>
      <c r="E96" s="471" t="s">
        <v>878</v>
      </c>
      <c r="F96" s="475">
        <v>1</v>
      </c>
      <c r="G96" s="475">
        <v>1268</v>
      </c>
      <c r="H96" s="475"/>
      <c r="I96" s="475">
        <v>1268</v>
      </c>
      <c r="J96" s="475"/>
      <c r="K96" s="475"/>
      <c r="L96" s="475"/>
      <c r="M96" s="475"/>
      <c r="N96" s="475"/>
      <c r="O96" s="475"/>
      <c r="P96" s="489"/>
      <c r="Q96" s="476"/>
    </row>
    <row r="97" spans="1:17" ht="14.4" customHeight="1" x14ac:dyDescent="0.3">
      <c r="A97" s="470" t="s">
        <v>941</v>
      </c>
      <c r="B97" s="471" t="s">
        <v>870</v>
      </c>
      <c r="C97" s="471" t="s">
        <v>865</v>
      </c>
      <c r="D97" s="471" t="s">
        <v>879</v>
      </c>
      <c r="E97" s="471" t="s">
        <v>880</v>
      </c>
      <c r="F97" s="475">
        <v>2</v>
      </c>
      <c r="G97" s="475">
        <v>18892</v>
      </c>
      <c r="H97" s="475"/>
      <c r="I97" s="475">
        <v>9446</v>
      </c>
      <c r="J97" s="475"/>
      <c r="K97" s="475"/>
      <c r="L97" s="475"/>
      <c r="M97" s="475"/>
      <c r="N97" s="475"/>
      <c r="O97" s="475"/>
      <c r="P97" s="489"/>
      <c r="Q97" s="476"/>
    </row>
    <row r="98" spans="1:17" ht="14.4" customHeight="1" x14ac:dyDescent="0.3">
      <c r="A98" s="470" t="s">
        <v>941</v>
      </c>
      <c r="B98" s="471" t="s">
        <v>870</v>
      </c>
      <c r="C98" s="471" t="s">
        <v>865</v>
      </c>
      <c r="D98" s="471" t="s">
        <v>889</v>
      </c>
      <c r="E98" s="471" t="s">
        <v>890</v>
      </c>
      <c r="F98" s="475">
        <v>4</v>
      </c>
      <c r="G98" s="475">
        <v>30220</v>
      </c>
      <c r="H98" s="475"/>
      <c r="I98" s="475">
        <v>7555</v>
      </c>
      <c r="J98" s="475"/>
      <c r="K98" s="475"/>
      <c r="L98" s="475"/>
      <c r="M98" s="475"/>
      <c r="N98" s="475"/>
      <c r="O98" s="475"/>
      <c r="P98" s="489"/>
      <c r="Q98" s="476"/>
    </row>
    <row r="99" spans="1:17" ht="14.4" customHeight="1" x14ac:dyDescent="0.3">
      <c r="A99" s="470" t="s">
        <v>941</v>
      </c>
      <c r="B99" s="471" t="s">
        <v>870</v>
      </c>
      <c r="C99" s="471" t="s">
        <v>865</v>
      </c>
      <c r="D99" s="471" t="s">
        <v>891</v>
      </c>
      <c r="E99" s="471" t="s">
        <v>892</v>
      </c>
      <c r="F99" s="475">
        <v>1</v>
      </c>
      <c r="G99" s="475">
        <v>0</v>
      </c>
      <c r="H99" s="475"/>
      <c r="I99" s="475">
        <v>0</v>
      </c>
      <c r="J99" s="475"/>
      <c r="K99" s="475"/>
      <c r="L99" s="475"/>
      <c r="M99" s="475"/>
      <c r="N99" s="475"/>
      <c r="O99" s="475"/>
      <c r="P99" s="489"/>
      <c r="Q99" s="476"/>
    </row>
    <row r="100" spans="1:17" ht="14.4" customHeight="1" x14ac:dyDescent="0.3">
      <c r="A100" s="470" t="s">
        <v>941</v>
      </c>
      <c r="B100" s="471" t="s">
        <v>870</v>
      </c>
      <c r="C100" s="471" t="s">
        <v>865</v>
      </c>
      <c r="D100" s="471" t="s">
        <v>893</v>
      </c>
      <c r="E100" s="471" t="s">
        <v>894</v>
      </c>
      <c r="F100" s="475">
        <v>1</v>
      </c>
      <c r="G100" s="475">
        <v>0</v>
      </c>
      <c r="H100" s="475"/>
      <c r="I100" s="475">
        <v>0</v>
      </c>
      <c r="J100" s="475"/>
      <c r="K100" s="475"/>
      <c r="L100" s="475"/>
      <c r="M100" s="475"/>
      <c r="N100" s="475"/>
      <c r="O100" s="475"/>
      <c r="P100" s="489"/>
      <c r="Q100" s="476"/>
    </row>
    <row r="101" spans="1:17" ht="14.4" customHeight="1" x14ac:dyDescent="0.3">
      <c r="A101" s="470" t="s">
        <v>941</v>
      </c>
      <c r="B101" s="471" t="s">
        <v>870</v>
      </c>
      <c r="C101" s="471" t="s">
        <v>865</v>
      </c>
      <c r="D101" s="471" t="s">
        <v>895</v>
      </c>
      <c r="E101" s="471" t="s">
        <v>896</v>
      </c>
      <c r="F101" s="475">
        <v>3</v>
      </c>
      <c r="G101" s="475">
        <v>0</v>
      </c>
      <c r="H101" s="475"/>
      <c r="I101" s="475">
        <v>0</v>
      </c>
      <c r="J101" s="475"/>
      <c r="K101" s="475"/>
      <c r="L101" s="475"/>
      <c r="M101" s="475"/>
      <c r="N101" s="475"/>
      <c r="O101" s="475"/>
      <c r="P101" s="489"/>
      <c r="Q101" s="476"/>
    </row>
    <row r="102" spans="1:17" ht="14.4" customHeight="1" x14ac:dyDescent="0.3">
      <c r="A102" s="470" t="s">
        <v>942</v>
      </c>
      <c r="B102" s="471" t="s">
        <v>870</v>
      </c>
      <c r="C102" s="471" t="s">
        <v>865</v>
      </c>
      <c r="D102" s="471" t="s">
        <v>877</v>
      </c>
      <c r="E102" s="471" t="s">
        <v>878</v>
      </c>
      <c r="F102" s="475"/>
      <c r="G102" s="475"/>
      <c r="H102" s="475"/>
      <c r="I102" s="475"/>
      <c r="J102" s="475">
        <v>1</v>
      </c>
      <c r="K102" s="475">
        <v>1283</v>
      </c>
      <c r="L102" s="475">
        <v>1</v>
      </c>
      <c r="M102" s="475">
        <v>1283</v>
      </c>
      <c r="N102" s="475">
        <v>2</v>
      </c>
      <c r="O102" s="475">
        <v>2570</v>
      </c>
      <c r="P102" s="489">
        <v>2.0031176929072485</v>
      </c>
      <c r="Q102" s="476">
        <v>1285</v>
      </c>
    </row>
    <row r="103" spans="1:17" ht="14.4" customHeight="1" x14ac:dyDescent="0.3">
      <c r="A103" s="470" t="s">
        <v>942</v>
      </c>
      <c r="B103" s="471" t="s">
        <v>870</v>
      </c>
      <c r="C103" s="471" t="s">
        <v>865</v>
      </c>
      <c r="D103" s="471" t="s">
        <v>877</v>
      </c>
      <c r="E103" s="471"/>
      <c r="F103" s="475"/>
      <c r="G103" s="475"/>
      <c r="H103" s="475"/>
      <c r="I103" s="475"/>
      <c r="J103" s="475">
        <v>1</v>
      </c>
      <c r="K103" s="475">
        <v>1283</v>
      </c>
      <c r="L103" s="475">
        <v>1</v>
      </c>
      <c r="M103" s="475">
        <v>1283</v>
      </c>
      <c r="N103" s="475"/>
      <c r="O103" s="475"/>
      <c r="P103" s="489"/>
      <c r="Q103" s="476"/>
    </row>
    <row r="104" spans="1:17" ht="14.4" customHeight="1" x14ac:dyDescent="0.3">
      <c r="A104" s="470" t="s">
        <v>942</v>
      </c>
      <c r="B104" s="471" t="s">
        <v>870</v>
      </c>
      <c r="C104" s="471" t="s">
        <v>865</v>
      </c>
      <c r="D104" s="471" t="s">
        <v>879</v>
      </c>
      <c r="E104" s="471" t="s">
        <v>880</v>
      </c>
      <c r="F104" s="475"/>
      <c r="G104" s="475"/>
      <c r="H104" s="475"/>
      <c r="I104" s="475"/>
      <c r="J104" s="475"/>
      <c r="K104" s="475"/>
      <c r="L104" s="475"/>
      <c r="M104" s="475"/>
      <c r="N104" s="475">
        <v>7</v>
      </c>
      <c r="O104" s="475">
        <v>68334</v>
      </c>
      <c r="P104" s="489"/>
      <c r="Q104" s="476">
        <v>9762</v>
      </c>
    </row>
    <row r="105" spans="1:17" ht="14.4" customHeight="1" x14ac:dyDescent="0.3">
      <c r="A105" s="470" t="s">
        <v>942</v>
      </c>
      <c r="B105" s="471" t="s">
        <v>870</v>
      </c>
      <c r="C105" s="471" t="s">
        <v>865</v>
      </c>
      <c r="D105" s="471" t="s">
        <v>866</v>
      </c>
      <c r="E105" s="471" t="s">
        <v>867</v>
      </c>
      <c r="F105" s="475"/>
      <c r="G105" s="475"/>
      <c r="H105" s="475"/>
      <c r="I105" s="475"/>
      <c r="J105" s="475">
        <v>3</v>
      </c>
      <c r="K105" s="475">
        <v>1737</v>
      </c>
      <c r="L105" s="475">
        <v>1</v>
      </c>
      <c r="M105" s="475">
        <v>579</v>
      </c>
      <c r="N105" s="475">
        <v>3</v>
      </c>
      <c r="O105" s="475">
        <v>1737</v>
      </c>
      <c r="P105" s="489">
        <v>1</v>
      </c>
      <c r="Q105" s="476">
        <v>579</v>
      </c>
    </row>
    <row r="106" spans="1:17" ht="14.4" customHeight="1" x14ac:dyDescent="0.3">
      <c r="A106" s="470" t="s">
        <v>942</v>
      </c>
      <c r="B106" s="471" t="s">
        <v>870</v>
      </c>
      <c r="C106" s="471" t="s">
        <v>865</v>
      </c>
      <c r="D106" s="471" t="s">
        <v>868</v>
      </c>
      <c r="E106" s="471" t="s">
        <v>869</v>
      </c>
      <c r="F106" s="475"/>
      <c r="G106" s="475"/>
      <c r="H106" s="475"/>
      <c r="I106" s="475"/>
      <c r="J106" s="475"/>
      <c r="K106" s="475"/>
      <c r="L106" s="475"/>
      <c r="M106" s="475"/>
      <c r="N106" s="475">
        <v>4</v>
      </c>
      <c r="O106" s="475">
        <v>9188</v>
      </c>
      <c r="P106" s="489"/>
      <c r="Q106" s="476">
        <v>2297</v>
      </c>
    </row>
    <row r="107" spans="1:17" ht="14.4" customHeight="1" x14ac:dyDescent="0.3">
      <c r="A107" s="470" t="s">
        <v>942</v>
      </c>
      <c r="B107" s="471" t="s">
        <v>870</v>
      </c>
      <c r="C107" s="471" t="s">
        <v>865</v>
      </c>
      <c r="D107" s="471" t="s">
        <v>889</v>
      </c>
      <c r="E107" s="471" t="s">
        <v>890</v>
      </c>
      <c r="F107" s="475"/>
      <c r="G107" s="475"/>
      <c r="H107" s="475"/>
      <c r="I107" s="475"/>
      <c r="J107" s="475">
        <v>4</v>
      </c>
      <c r="K107" s="475">
        <v>30220</v>
      </c>
      <c r="L107" s="475">
        <v>1</v>
      </c>
      <c r="M107" s="475">
        <v>7555</v>
      </c>
      <c r="N107" s="475">
        <v>4</v>
      </c>
      <c r="O107" s="475">
        <v>30224</v>
      </c>
      <c r="P107" s="489">
        <v>1.000132362673726</v>
      </c>
      <c r="Q107" s="476">
        <v>7556</v>
      </c>
    </row>
    <row r="108" spans="1:17" ht="14.4" customHeight="1" x14ac:dyDescent="0.3">
      <c r="A108" s="470" t="s">
        <v>942</v>
      </c>
      <c r="B108" s="471" t="s">
        <v>870</v>
      </c>
      <c r="C108" s="471" t="s">
        <v>865</v>
      </c>
      <c r="D108" s="471" t="s">
        <v>891</v>
      </c>
      <c r="E108" s="471" t="s">
        <v>892</v>
      </c>
      <c r="F108" s="475"/>
      <c r="G108" s="475"/>
      <c r="H108" s="475"/>
      <c r="I108" s="475"/>
      <c r="J108" s="475">
        <v>1</v>
      </c>
      <c r="K108" s="475">
        <v>0</v>
      </c>
      <c r="L108" s="475"/>
      <c r="M108" s="475">
        <v>0</v>
      </c>
      <c r="N108" s="475">
        <v>1</v>
      </c>
      <c r="O108" s="475">
        <v>0</v>
      </c>
      <c r="P108" s="489"/>
      <c r="Q108" s="476">
        <v>0</v>
      </c>
    </row>
    <row r="109" spans="1:17" ht="14.4" customHeight="1" x14ac:dyDescent="0.3">
      <c r="A109" s="470" t="s">
        <v>942</v>
      </c>
      <c r="B109" s="471" t="s">
        <v>870</v>
      </c>
      <c r="C109" s="471" t="s">
        <v>865</v>
      </c>
      <c r="D109" s="471" t="s">
        <v>895</v>
      </c>
      <c r="E109" s="471" t="s">
        <v>896</v>
      </c>
      <c r="F109" s="475"/>
      <c r="G109" s="475"/>
      <c r="H109" s="475"/>
      <c r="I109" s="475"/>
      <c r="J109" s="475">
        <v>3</v>
      </c>
      <c r="K109" s="475">
        <v>0</v>
      </c>
      <c r="L109" s="475"/>
      <c r="M109" s="475">
        <v>0</v>
      </c>
      <c r="N109" s="475">
        <v>3</v>
      </c>
      <c r="O109" s="475">
        <v>0</v>
      </c>
      <c r="P109" s="489"/>
      <c r="Q109" s="476">
        <v>0</v>
      </c>
    </row>
    <row r="110" spans="1:17" ht="14.4" customHeight="1" x14ac:dyDescent="0.3">
      <c r="A110" s="470" t="s">
        <v>943</v>
      </c>
      <c r="B110" s="471" t="s">
        <v>870</v>
      </c>
      <c r="C110" s="471" t="s">
        <v>865</v>
      </c>
      <c r="D110" s="471" t="s">
        <v>873</v>
      </c>
      <c r="E110" s="471" t="s">
        <v>874</v>
      </c>
      <c r="F110" s="475">
        <v>24</v>
      </c>
      <c r="G110" s="475">
        <v>307008</v>
      </c>
      <c r="H110" s="475">
        <v>0.51059838242655975</v>
      </c>
      <c r="I110" s="475">
        <v>12792</v>
      </c>
      <c r="J110" s="475">
        <v>47</v>
      </c>
      <c r="K110" s="475">
        <v>601271</v>
      </c>
      <c r="L110" s="475">
        <v>1</v>
      </c>
      <c r="M110" s="475">
        <v>12793</v>
      </c>
      <c r="N110" s="475">
        <v>8</v>
      </c>
      <c r="O110" s="475">
        <v>102352</v>
      </c>
      <c r="P110" s="489">
        <v>0.17022607110604038</v>
      </c>
      <c r="Q110" s="476">
        <v>12794</v>
      </c>
    </row>
    <row r="111" spans="1:17" ht="14.4" customHeight="1" x14ac:dyDescent="0.3">
      <c r="A111" s="470" t="s">
        <v>943</v>
      </c>
      <c r="B111" s="471" t="s">
        <v>870</v>
      </c>
      <c r="C111" s="471" t="s">
        <v>865</v>
      </c>
      <c r="D111" s="471" t="s">
        <v>877</v>
      </c>
      <c r="E111" s="471" t="s">
        <v>878</v>
      </c>
      <c r="F111" s="475">
        <v>41</v>
      </c>
      <c r="G111" s="475">
        <v>51988</v>
      </c>
      <c r="H111" s="475">
        <v>0.62339468793093111</v>
      </c>
      <c r="I111" s="475">
        <v>1268</v>
      </c>
      <c r="J111" s="475">
        <v>65</v>
      </c>
      <c r="K111" s="475">
        <v>83395</v>
      </c>
      <c r="L111" s="475">
        <v>1</v>
      </c>
      <c r="M111" s="475">
        <v>1283</v>
      </c>
      <c r="N111" s="475">
        <v>46</v>
      </c>
      <c r="O111" s="475">
        <v>59110</v>
      </c>
      <c r="P111" s="489">
        <v>0.70879549133641107</v>
      </c>
      <c r="Q111" s="476">
        <v>1285</v>
      </c>
    </row>
    <row r="112" spans="1:17" ht="14.4" customHeight="1" x14ac:dyDescent="0.3">
      <c r="A112" s="470" t="s">
        <v>943</v>
      </c>
      <c r="B112" s="471" t="s">
        <v>870</v>
      </c>
      <c r="C112" s="471" t="s">
        <v>865</v>
      </c>
      <c r="D112" s="471" t="s">
        <v>877</v>
      </c>
      <c r="E112" s="471"/>
      <c r="F112" s="475">
        <v>9</v>
      </c>
      <c r="G112" s="475">
        <v>11412</v>
      </c>
      <c r="H112" s="475">
        <v>2.9649259547934528</v>
      </c>
      <c r="I112" s="475">
        <v>1268</v>
      </c>
      <c r="J112" s="475">
        <v>3</v>
      </c>
      <c r="K112" s="475">
        <v>3849</v>
      </c>
      <c r="L112" s="475">
        <v>1</v>
      </c>
      <c r="M112" s="475">
        <v>1283</v>
      </c>
      <c r="N112" s="475">
        <v>3</v>
      </c>
      <c r="O112" s="475">
        <v>3855</v>
      </c>
      <c r="P112" s="489">
        <v>1.0015588464536243</v>
      </c>
      <c r="Q112" s="476">
        <v>1285</v>
      </c>
    </row>
    <row r="113" spans="1:17" ht="14.4" customHeight="1" x14ac:dyDescent="0.3">
      <c r="A113" s="470" t="s">
        <v>943</v>
      </c>
      <c r="B113" s="471" t="s">
        <v>870</v>
      </c>
      <c r="C113" s="471" t="s">
        <v>865</v>
      </c>
      <c r="D113" s="471" t="s">
        <v>879</v>
      </c>
      <c r="E113" s="471" t="s">
        <v>880</v>
      </c>
      <c r="F113" s="475">
        <v>66</v>
      </c>
      <c r="G113" s="475">
        <v>623436</v>
      </c>
      <c r="H113" s="475">
        <v>0.69480962379468525</v>
      </c>
      <c r="I113" s="475">
        <v>9446</v>
      </c>
      <c r="J113" s="475">
        <v>92</v>
      </c>
      <c r="K113" s="475">
        <v>897276</v>
      </c>
      <c r="L113" s="475">
        <v>1</v>
      </c>
      <c r="M113" s="475">
        <v>9753</v>
      </c>
      <c r="N113" s="475">
        <v>140</v>
      </c>
      <c r="O113" s="475">
        <v>1366680</v>
      </c>
      <c r="P113" s="489">
        <v>1.5231433806320462</v>
      </c>
      <c r="Q113" s="476">
        <v>9762</v>
      </c>
    </row>
    <row r="114" spans="1:17" ht="14.4" customHeight="1" x14ac:dyDescent="0.3">
      <c r="A114" s="470" t="s">
        <v>943</v>
      </c>
      <c r="B114" s="471" t="s">
        <v>870</v>
      </c>
      <c r="C114" s="471" t="s">
        <v>865</v>
      </c>
      <c r="D114" s="471" t="s">
        <v>866</v>
      </c>
      <c r="E114" s="471" t="s">
        <v>867</v>
      </c>
      <c r="F114" s="475">
        <v>32</v>
      </c>
      <c r="G114" s="475">
        <v>18304</v>
      </c>
      <c r="H114" s="475">
        <v>7.9032815198618307</v>
      </c>
      <c r="I114" s="475">
        <v>572</v>
      </c>
      <c r="J114" s="475">
        <v>4</v>
      </c>
      <c r="K114" s="475">
        <v>2316</v>
      </c>
      <c r="L114" s="475">
        <v>1</v>
      </c>
      <c r="M114" s="475">
        <v>579</v>
      </c>
      <c r="N114" s="475"/>
      <c r="O114" s="475"/>
      <c r="P114" s="489"/>
      <c r="Q114" s="476"/>
    </row>
    <row r="115" spans="1:17" ht="14.4" customHeight="1" x14ac:dyDescent="0.3">
      <c r="A115" s="470" t="s">
        <v>943</v>
      </c>
      <c r="B115" s="471" t="s">
        <v>870</v>
      </c>
      <c r="C115" s="471" t="s">
        <v>865</v>
      </c>
      <c r="D115" s="471" t="s">
        <v>883</v>
      </c>
      <c r="E115" s="471" t="s">
        <v>884</v>
      </c>
      <c r="F115" s="475">
        <v>26</v>
      </c>
      <c r="G115" s="475">
        <v>26208</v>
      </c>
      <c r="H115" s="475">
        <v>6.4807121661721068</v>
      </c>
      <c r="I115" s="475">
        <v>1008</v>
      </c>
      <c r="J115" s="475">
        <v>4</v>
      </c>
      <c r="K115" s="475">
        <v>4044</v>
      </c>
      <c r="L115" s="475">
        <v>1</v>
      </c>
      <c r="M115" s="475">
        <v>1011</v>
      </c>
      <c r="N115" s="475"/>
      <c r="O115" s="475"/>
      <c r="P115" s="489"/>
      <c r="Q115" s="476"/>
    </row>
    <row r="116" spans="1:17" ht="14.4" customHeight="1" x14ac:dyDescent="0.3">
      <c r="A116" s="470" t="s">
        <v>943</v>
      </c>
      <c r="B116" s="471" t="s">
        <v>870</v>
      </c>
      <c r="C116" s="471" t="s">
        <v>865</v>
      </c>
      <c r="D116" s="471" t="s">
        <v>883</v>
      </c>
      <c r="E116" s="471"/>
      <c r="F116" s="475">
        <v>6</v>
      </c>
      <c r="G116" s="475">
        <v>6048</v>
      </c>
      <c r="H116" s="475"/>
      <c r="I116" s="475">
        <v>1008</v>
      </c>
      <c r="J116" s="475"/>
      <c r="K116" s="475"/>
      <c r="L116" s="475"/>
      <c r="M116" s="475"/>
      <c r="N116" s="475"/>
      <c r="O116" s="475"/>
      <c r="P116" s="489"/>
      <c r="Q116" s="476"/>
    </row>
    <row r="117" spans="1:17" ht="14.4" customHeight="1" x14ac:dyDescent="0.3">
      <c r="A117" s="470" t="s">
        <v>943</v>
      </c>
      <c r="B117" s="471" t="s">
        <v>870</v>
      </c>
      <c r="C117" s="471" t="s">
        <v>865</v>
      </c>
      <c r="D117" s="471" t="s">
        <v>868</v>
      </c>
      <c r="E117" s="471" t="s">
        <v>869</v>
      </c>
      <c r="F117" s="475">
        <v>35</v>
      </c>
      <c r="G117" s="475">
        <v>79240</v>
      </c>
      <c r="H117" s="475">
        <v>0.24673060156931126</v>
      </c>
      <c r="I117" s="475">
        <v>2264</v>
      </c>
      <c r="J117" s="475">
        <v>140</v>
      </c>
      <c r="K117" s="475">
        <v>321160</v>
      </c>
      <c r="L117" s="475">
        <v>1</v>
      </c>
      <c r="M117" s="475">
        <v>2294</v>
      </c>
      <c r="N117" s="475">
        <v>88</v>
      </c>
      <c r="O117" s="475">
        <v>202136</v>
      </c>
      <c r="P117" s="489">
        <v>0.62939344874828751</v>
      </c>
      <c r="Q117" s="476">
        <v>2297</v>
      </c>
    </row>
    <row r="118" spans="1:17" ht="14.4" customHeight="1" x14ac:dyDescent="0.3">
      <c r="A118" s="470" t="s">
        <v>943</v>
      </c>
      <c r="B118" s="471" t="s">
        <v>870</v>
      </c>
      <c r="C118" s="471" t="s">
        <v>865</v>
      </c>
      <c r="D118" s="471" t="s">
        <v>868</v>
      </c>
      <c r="E118" s="471"/>
      <c r="F118" s="475">
        <v>6</v>
      </c>
      <c r="G118" s="475">
        <v>13584</v>
      </c>
      <c r="H118" s="475">
        <v>0.49346120313862252</v>
      </c>
      <c r="I118" s="475">
        <v>2264</v>
      </c>
      <c r="J118" s="475">
        <v>12</v>
      </c>
      <c r="K118" s="475">
        <v>27528</v>
      </c>
      <c r="L118" s="475">
        <v>1</v>
      </c>
      <c r="M118" s="475">
        <v>2294</v>
      </c>
      <c r="N118" s="475">
        <v>4</v>
      </c>
      <c r="O118" s="475">
        <v>9188</v>
      </c>
      <c r="P118" s="489">
        <v>0.33376925312409184</v>
      </c>
      <c r="Q118" s="476">
        <v>2297</v>
      </c>
    </row>
    <row r="119" spans="1:17" ht="14.4" customHeight="1" x14ac:dyDescent="0.3">
      <c r="A119" s="470" t="s">
        <v>943</v>
      </c>
      <c r="B119" s="471" t="s">
        <v>870</v>
      </c>
      <c r="C119" s="471" t="s">
        <v>865</v>
      </c>
      <c r="D119" s="471" t="s">
        <v>885</v>
      </c>
      <c r="E119" s="471" t="s">
        <v>886</v>
      </c>
      <c r="F119" s="475">
        <v>16</v>
      </c>
      <c r="G119" s="475">
        <v>5936</v>
      </c>
      <c r="H119" s="475">
        <v>7.9571045576407506</v>
      </c>
      <c r="I119" s="475">
        <v>371</v>
      </c>
      <c r="J119" s="475">
        <v>2</v>
      </c>
      <c r="K119" s="475">
        <v>746</v>
      </c>
      <c r="L119" s="475">
        <v>1</v>
      </c>
      <c r="M119" s="475">
        <v>373</v>
      </c>
      <c r="N119" s="475"/>
      <c r="O119" s="475"/>
      <c r="P119" s="489"/>
      <c r="Q119" s="476"/>
    </row>
    <row r="120" spans="1:17" ht="14.4" customHeight="1" x14ac:dyDescent="0.3">
      <c r="A120" s="470" t="s">
        <v>943</v>
      </c>
      <c r="B120" s="471" t="s">
        <v>870</v>
      </c>
      <c r="C120" s="471" t="s">
        <v>865</v>
      </c>
      <c r="D120" s="471" t="s">
        <v>887</v>
      </c>
      <c r="E120" s="471" t="s">
        <v>888</v>
      </c>
      <c r="F120" s="475"/>
      <c r="G120" s="475"/>
      <c r="H120" s="475"/>
      <c r="I120" s="475"/>
      <c r="J120" s="475">
        <v>3</v>
      </c>
      <c r="K120" s="475">
        <v>537</v>
      </c>
      <c r="L120" s="475">
        <v>1</v>
      </c>
      <c r="M120" s="475">
        <v>179</v>
      </c>
      <c r="N120" s="475"/>
      <c r="O120" s="475"/>
      <c r="P120" s="489"/>
      <c r="Q120" s="476"/>
    </row>
    <row r="121" spans="1:17" ht="14.4" customHeight="1" x14ac:dyDescent="0.3">
      <c r="A121" s="470" t="s">
        <v>943</v>
      </c>
      <c r="B121" s="471" t="s">
        <v>870</v>
      </c>
      <c r="C121" s="471" t="s">
        <v>865</v>
      </c>
      <c r="D121" s="471" t="s">
        <v>889</v>
      </c>
      <c r="E121" s="471" t="s">
        <v>890</v>
      </c>
      <c r="F121" s="475">
        <v>55</v>
      </c>
      <c r="G121" s="475">
        <v>415525</v>
      </c>
      <c r="H121" s="475">
        <v>0.58510638297872342</v>
      </c>
      <c r="I121" s="475">
        <v>7555</v>
      </c>
      <c r="J121" s="475">
        <v>94</v>
      </c>
      <c r="K121" s="475">
        <v>710170</v>
      </c>
      <c r="L121" s="475">
        <v>1</v>
      </c>
      <c r="M121" s="475">
        <v>7555</v>
      </c>
      <c r="N121" s="475">
        <v>101</v>
      </c>
      <c r="O121" s="475">
        <v>763156</v>
      </c>
      <c r="P121" s="489">
        <v>1.0746103045749609</v>
      </c>
      <c r="Q121" s="476">
        <v>7556</v>
      </c>
    </row>
    <row r="122" spans="1:17" ht="14.4" customHeight="1" x14ac:dyDescent="0.3">
      <c r="A122" s="470" t="s">
        <v>943</v>
      </c>
      <c r="B122" s="471" t="s">
        <v>870</v>
      </c>
      <c r="C122" s="471" t="s">
        <v>865</v>
      </c>
      <c r="D122" s="471" t="s">
        <v>891</v>
      </c>
      <c r="E122" s="471" t="s">
        <v>892</v>
      </c>
      <c r="F122" s="475">
        <v>11</v>
      </c>
      <c r="G122" s="475">
        <v>0</v>
      </c>
      <c r="H122" s="475"/>
      <c r="I122" s="475">
        <v>0</v>
      </c>
      <c r="J122" s="475">
        <v>15</v>
      </c>
      <c r="K122" s="475">
        <v>0</v>
      </c>
      <c r="L122" s="475"/>
      <c r="M122" s="475">
        <v>0</v>
      </c>
      <c r="N122" s="475">
        <v>23</v>
      </c>
      <c r="O122" s="475">
        <v>0</v>
      </c>
      <c r="P122" s="489"/>
      <c r="Q122" s="476">
        <v>0</v>
      </c>
    </row>
    <row r="123" spans="1:17" ht="14.4" customHeight="1" x14ac:dyDescent="0.3">
      <c r="A123" s="470" t="s">
        <v>943</v>
      </c>
      <c r="B123" s="471" t="s">
        <v>870</v>
      </c>
      <c r="C123" s="471" t="s">
        <v>865</v>
      </c>
      <c r="D123" s="471" t="s">
        <v>893</v>
      </c>
      <c r="E123" s="471" t="s">
        <v>894</v>
      </c>
      <c r="F123" s="475">
        <v>23</v>
      </c>
      <c r="G123" s="475">
        <v>0</v>
      </c>
      <c r="H123" s="475"/>
      <c r="I123" s="475">
        <v>0</v>
      </c>
      <c r="J123" s="475">
        <v>46</v>
      </c>
      <c r="K123" s="475">
        <v>0</v>
      </c>
      <c r="L123" s="475"/>
      <c r="M123" s="475">
        <v>0</v>
      </c>
      <c r="N123" s="475">
        <v>4</v>
      </c>
      <c r="O123" s="475">
        <v>0</v>
      </c>
      <c r="P123" s="489"/>
      <c r="Q123" s="476">
        <v>0</v>
      </c>
    </row>
    <row r="124" spans="1:17" ht="14.4" customHeight="1" x14ac:dyDescent="0.3">
      <c r="A124" s="470" t="s">
        <v>943</v>
      </c>
      <c r="B124" s="471" t="s">
        <v>870</v>
      </c>
      <c r="C124" s="471" t="s">
        <v>865</v>
      </c>
      <c r="D124" s="471" t="s">
        <v>895</v>
      </c>
      <c r="E124" s="471" t="s">
        <v>896</v>
      </c>
      <c r="F124" s="475">
        <v>45</v>
      </c>
      <c r="G124" s="475">
        <v>0</v>
      </c>
      <c r="H124" s="475"/>
      <c r="I124" s="475">
        <v>0</v>
      </c>
      <c r="J124" s="475">
        <v>78</v>
      </c>
      <c r="K124" s="475">
        <v>0</v>
      </c>
      <c r="L124" s="475"/>
      <c r="M124" s="475">
        <v>0</v>
      </c>
      <c r="N124" s="475">
        <v>78</v>
      </c>
      <c r="O124" s="475">
        <v>0</v>
      </c>
      <c r="P124" s="489"/>
      <c r="Q124" s="476">
        <v>0</v>
      </c>
    </row>
    <row r="125" spans="1:17" ht="14.4" customHeight="1" x14ac:dyDescent="0.3">
      <c r="A125" s="470" t="s">
        <v>943</v>
      </c>
      <c r="B125" s="471" t="s">
        <v>870</v>
      </c>
      <c r="C125" s="471" t="s">
        <v>865</v>
      </c>
      <c r="D125" s="471" t="s">
        <v>899</v>
      </c>
      <c r="E125" s="471" t="s">
        <v>900</v>
      </c>
      <c r="F125" s="475">
        <v>1</v>
      </c>
      <c r="G125" s="475">
        <v>0</v>
      </c>
      <c r="H125" s="475"/>
      <c r="I125" s="475">
        <v>0</v>
      </c>
      <c r="J125" s="475">
        <v>1</v>
      </c>
      <c r="K125" s="475">
        <v>0</v>
      </c>
      <c r="L125" s="475"/>
      <c r="M125" s="475">
        <v>0</v>
      </c>
      <c r="N125" s="475">
        <v>4</v>
      </c>
      <c r="O125" s="475">
        <v>0</v>
      </c>
      <c r="P125" s="489"/>
      <c r="Q125" s="476">
        <v>0</v>
      </c>
    </row>
    <row r="126" spans="1:17" ht="14.4" customHeight="1" x14ac:dyDescent="0.3">
      <c r="A126" s="470" t="s">
        <v>944</v>
      </c>
      <c r="B126" s="471" t="s">
        <v>870</v>
      </c>
      <c r="C126" s="471" t="s">
        <v>865</v>
      </c>
      <c r="D126" s="471" t="s">
        <v>873</v>
      </c>
      <c r="E126" s="471" t="s">
        <v>874</v>
      </c>
      <c r="F126" s="475"/>
      <c r="G126" s="475"/>
      <c r="H126" s="475"/>
      <c r="I126" s="475"/>
      <c r="J126" s="475">
        <v>1</v>
      </c>
      <c r="K126" s="475">
        <v>12793</v>
      </c>
      <c r="L126" s="475">
        <v>1</v>
      </c>
      <c r="M126" s="475">
        <v>12793</v>
      </c>
      <c r="N126" s="475"/>
      <c r="O126" s="475"/>
      <c r="P126" s="489"/>
      <c r="Q126" s="476"/>
    </row>
    <row r="127" spans="1:17" ht="14.4" customHeight="1" x14ac:dyDescent="0.3">
      <c r="A127" s="470" t="s">
        <v>944</v>
      </c>
      <c r="B127" s="471" t="s">
        <v>870</v>
      </c>
      <c r="C127" s="471" t="s">
        <v>865</v>
      </c>
      <c r="D127" s="471" t="s">
        <v>877</v>
      </c>
      <c r="E127" s="471" t="s">
        <v>878</v>
      </c>
      <c r="F127" s="475">
        <v>2</v>
      </c>
      <c r="G127" s="475">
        <v>2536</v>
      </c>
      <c r="H127" s="475">
        <v>1.9766173031956353</v>
      </c>
      <c r="I127" s="475">
        <v>1268</v>
      </c>
      <c r="J127" s="475">
        <v>1</v>
      </c>
      <c r="K127" s="475">
        <v>1283</v>
      </c>
      <c r="L127" s="475">
        <v>1</v>
      </c>
      <c r="M127" s="475">
        <v>1283</v>
      </c>
      <c r="N127" s="475"/>
      <c r="O127" s="475"/>
      <c r="P127" s="489"/>
      <c r="Q127" s="476"/>
    </row>
    <row r="128" spans="1:17" ht="14.4" customHeight="1" x14ac:dyDescent="0.3">
      <c r="A128" s="470" t="s">
        <v>944</v>
      </c>
      <c r="B128" s="471" t="s">
        <v>870</v>
      </c>
      <c r="C128" s="471" t="s">
        <v>865</v>
      </c>
      <c r="D128" s="471" t="s">
        <v>879</v>
      </c>
      <c r="E128" s="471" t="s">
        <v>880</v>
      </c>
      <c r="F128" s="475">
        <v>16</v>
      </c>
      <c r="G128" s="475">
        <v>151136</v>
      </c>
      <c r="H128" s="475">
        <v>7.7481800471649747</v>
      </c>
      <c r="I128" s="475">
        <v>9446</v>
      </c>
      <c r="J128" s="475">
        <v>2</v>
      </c>
      <c r="K128" s="475">
        <v>19506</v>
      </c>
      <c r="L128" s="475">
        <v>1</v>
      </c>
      <c r="M128" s="475">
        <v>9753</v>
      </c>
      <c r="N128" s="475"/>
      <c r="O128" s="475"/>
      <c r="P128" s="489"/>
      <c r="Q128" s="476"/>
    </row>
    <row r="129" spans="1:17" ht="14.4" customHeight="1" x14ac:dyDescent="0.3">
      <c r="A129" s="470" t="s">
        <v>944</v>
      </c>
      <c r="B129" s="471" t="s">
        <v>870</v>
      </c>
      <c r="C129" s="471" t="s">
        <v>865</v>
      </c>
      <c r="D129" s="471" t="s">
        <v>868</v>
      </c>
      <c r="E129" s="471" t="s">
        <v>869</v>
      </c>
      <c r="F129" s="475">
        <v>3</v>
      </c>
      <c r="G129" s="475">
        <v>6792</v>
      </c>
      <c r="H129" s="475">
        <v>0.74019180470793378</v>
      </c>
      <c r="I129" s="475">
        <v>2264</v>
      </c>
      <c r="J129" s="475">
        <v>4</v>
      </c>
      <c r="K129" s="475">
        <v>9176</v>
      </c>
      <c r="L129" s="475">
        <v>1</v>
      </c>
      <c r="M129" s="475">
        <v>2294</v>
      </c>
      <c r="N129" s="475"/>
      <c r="O129" s="475"/>
      <c r="P129" s="489"/>
      <c r="Q129" s="476"/>
    </row>
    <row r="130" spans="1:17" ht="14.4" customHeight="1" x14ac:dyDescent="0.3">
      <c r="A130" s="470" t="s">
        <v>944</v>
      </c>
      <c r="B130" s="471" t="s">
        <v>870</v>
      </c>
      <c r="C130" s="471" t="s">
        <v>865</v>
      </c>
      <c r="D130" s="471" t="s">
        <v>887</v>
      </c>
      <c r="E130" s="471" t="s">
        <v>888</v>
      </c>
      <c r="F130" s="475">
        <v>3</v>
      </c>
      <c r="G130" s="475">
        <v>519</v>
      </c>
      <c r="H130" s="475"/>
      <c r="I130" s="475">
        <v>173</v>
      </c>
      <c r="J130" s="475"/>
      <c r="K130" s="475"/>
      <c r="L130" s="475"/>
      <c r="M130" s="475"/>
      <c r="N130" s="475"/>
      <c r="O130" s="475"/>
      <c r="P130" s="489"/>
      <c r="Q130" s="476"/>
    </row>
    <row r="131" spans="1:17" ht="14.4" customHeight="1" x14ac:dyDescent="0.3">
      <c r="A131" s="470" t="s">
        <v>944</v>
      </c>
      <c r="B131" s="471" t="s">
        <v>870</v>
      </c>
      <c r="C131" s="471" t="s">
        <v>865</v>
      </c>
      <c r="D131" s="471" t="s">
        <v>893</v>
      </c>
      <c r="E131" s="471" t="s">
        <v>894</v>
      </c>
      <c r="F131" s="475"/>
      <c r="G131" s="475"/>
      <c r="H131" s="475"/>
      <c r="I131" s="475"/>
      <c r="J131" s="475">
        <v>1</v>
      </c>
      <c r="K131" s="475">
        <v>0</v>
      </c>
      <c r="L131" s="475"/>
      <c r="M131" s="475">
        <v>0</v>
      </c>
      <c r="N131" s="475"/>
      <c r="O131" s="475"/>
      <c r="P131" s="489"/>
      <c r="Q131" s="476"/>
    </row>
    <row r="132" spans="1:17" ht="14.4" customHeight="1" x14ac:dyDescent="0.3">
      <c r="A132" s="470" t="s">
        <v>945</v>
      </c>
      <c r="B132" s="471" t="s">
        <v>870</v>
      </c>
      <c r="C132" s="471" t="s">
        <v>865</v>
      </c>
      <c r="D132" s="471" t="s">
        <v>873</v>
      </c>
      <c r="E132" s="471" t="s">
        <v>874</v>
      </c>
      <c r="F132" s="475">
        <v>2</v>
      </c>
      <c r="G132" s="475">
        <v>25584</v>
      </c>
      <c r="H132" s="475">
        <v>0.66661455483467524</v>
      </c>
      <c r="I132" s="475">
        <v>12792</v>
      </c>
      <c r="J132" s="475">
        <v>3</v>
      </c>
      <c r="K132" s="475">
        <v>38379</v>
      </c>
      <c r="L132" s="475">
        <v>1</v>
      </c>
      <c r="M132" s="475">
        <v>12793</v>
      </c>
      <c r="N132" s="475">
        <v>2</v>
      </c>
      <c r="O132" s="475">
        <v>25588</v>
      </c>
      <c r="P132" s="489">
        <v>0.66671877849865813</v>
      </c>
      <c r="Q132" s="476">
        <v>12794</v>
      </c>
    </row>
    <row r="133" spans="1:17" ht="14.4" customHeight="1" x14ac:dyDescent="0.3">
      <c r="A133" s="470" t="s">
        <v>945</v>
      </c>
      <c r="B133" s="471" t="s">
        <v>870</v>
      </c>
      <c r="C133" s="471" t="s">
        <v>865</v>
      </c>
      <c r="D133" s="471" t="s">
        <v>877</v>
      </c>
      <c r="E133" s="471" t="s">
        <v>878</v>
      </c>
      <c r="F133" s="475">
        <v>4</v>
      </c>
      <c r="G133" s="475">
        <v>5072</v>
      </c>
      <c r="H133" s="475">
        <v>1.3177448687970901</v>
      </c>
      <c r="I133" s="475">
        <v>1268</v>
      </c>
      <c r="J133" s="475">
        <v>3</v>
      </c>
      <c r="K133" s="475">
        <v>3849</v>
      </c>
      <c r="L133" s="475">
        <v>1</v>
      </c>
      <c r="M133" s="475">
        <v>1283</v>
      </c>
      <c r="N133" s="475">
        <v>4</v>
      </c>
      <c r="O133" s="475">
        <v>5140</v>
      </c>
      <c r="P133" s="489">
        <v>1.335411795271499</v>
      </c>
      <c r="Q133" s="476">
        <v>1285</v>
      </c>
    </row>
    <row r="134" spans="1:17" ht="14.4" customHeight="1" x14ac:dyDescent="0.3">
      <c r="A134" s="470" t="s">
        <v>945</v>
      </c>
      <c r="B134" s="471" t="s">
        <v>870</v>
      </c>
      <c r="C134" s="471" t="s">
        <v>865</v>
      </c>
      <c r="D134" s="471" t="s">
        <v>877</v>
      </c>
      <c r="E134" s="471"/>
      <c r="F134" s="475"/>
      <c r="G134" s="475"/>
      <c r="H134" s="475"/>
      <c r="I134" s="475"/>
      <c r="J134" s="475">
        <v>1</v>
      </c>
      <c r="K134" s="475">
        <v>1283</v>
      </c>
      <c r="L134" s="475">
        <v>1</v>
      </c>
      <c r="M134" s="475">
        <v>1283</v>
      </c>
      <c r="N134" s="475">
        <v>1</v>
      </c>
      <c r="O134" s="475">
        <v>1285</v>
      </c>
      <c r="P134" s="489">
        <v>1.0015588464536243</v>
      </c>
      <c r="Q134" s="476">
        <v>1285</v>
      </c>
    </row>
    <row r="135" spans="1:17" ht="14.4" customHeight="1" x14ac:dyDescent="0.3">
      <c r="A135" s="470" t="s">
        <v>945</v>
      </c>
      <c r="B135" s="471" t="s">
        <v>870</v>
      </c>
      <c r="C135" s="471" t="s">
        <v>865</v>
      </c>
      <c r="D135" s="471" t="s">
        <v>879</v>
      </c>
      <c r="E135" s="471" t="s">
        <v>880</v>
      </c>
      <c r="F135" s="475">
        <v>5</v>
      </c>
      <c r="G135" s="475">
        <v>47230</v>
      </c>
      <c r="H135" s="475">
        <v>0.30266328309238183</v>
      </c>
      <c r="I135" s="475">
        <v>9446</v>
      </c>
      <c r="J135" s="475">
        <v>16</v>
      </c>
      <c r="K135" s="475">
        <v>156048</v>
      </c>
      <c r="L135" s="475">
        <v>1</v>
      </c>
      <c r="M135" s="475">
        <v>9753</v>
      </c>
      <c r="N135" s="475">
        <v>24</v>
      </c>
      <c r="O135" s="475">
        <v>234288</v>
      </c>
      <c r="P135" s="489">
        <v>1.5013841894801601</v>
      </c>
      <c r="Q135" s="476">
        <v>9762</v>
      </c>
    </row>
    <row r="136" spans="1:17" ht="14.4" customHeight="1" x14ac:dyDescent="0.3">
      <c r="A136" s="470" t="s">
        <v>945</v>
      </c>
      <c r="B136" s="471" t="s">
        <v>870</v>
      </c>
      <c r="C136" s="471" t="s">
        <v>865</v>
      </c>
      <c r="D136" s="471" t="s">
        <v>883</v>
      </c>
      <c r="E136" s="471" t="s">
        <v>884</v>
      </c>
      <c r="F136" s="475">
        <v>6</v>
      </c>
      <c r="G136" s="475">
        <v>6048</v>
      </c>
      <c r="H136" s="475"/>
      <c r="I136" s="475">
        <v>1008</v>
      </c>
      <c r="J136" s="475"/>
      <c r="K136" s="475"/>
      <c r="L136" s="475"/>
      <c r="M136" s="475"/>
      <c r="N136" s="475"/>
      <c r="O136" s="475"/>
      <c r="P136" s="489"/>
      <c r="Q136" s="476"/>
    </row>
    <row r="137" spans="1:17" ht="14.4" customHeight="1" x14ac:dyDescent="0.3">
      <c r="A137" s="470" t="s">
        <v>945</v>
      </c>
      <c r="B137" s="471" t="s">
        <v>870</v>
      </c>
      <c r="C137" s="471" t="s">
        <v>865</v>
      </c>
      <c r="D137" s="471" t="s">
        <v>868</v>
      </c>
      <c r="E137" s="471" t="s">
        <v>869</v>
      </c>
      <c r="F137" s="475">
        <v>6</v>
      </c>
      <c r="G137" s="475">
        <v>13584</v>
      </c>
      <c r="H137" s="475">
        <v>0.29607672188317352</v>
      </c>
      <c r="I137" s="475">
        <v>2264</v>
      </c>
      <c r="J137" s="475">
        <v>20</v>
      </c>
      <c r="K137" s="475">
        <v>45880</v>
      </c>
      <c r="L137" s="475">
        <v>1</v>
      </c>
      <c r="M137" s="475">
        <v>2294</v>
      </c>
      <c r="N137" s="475">
        <v>25</v>
      </c>
      <c r="O137" s="475">
        <v>57425</v>
      </c>
      <c r="P137" s="489">
        <v>1.2516346992153444</v>
      </c>
      <c r="Q137" s="476">
        <v>2297</v>
      </c>
    </row>
    <row r="138" spans="1:17" ht="14.4" customHeight="1" x14ac:dyDescent="0.3">
      <c r="A138" s="470" t="s">
        <v>945</v>
      </c>
      <c r="B138" s="471" t="s">
        <v>870</v>
      </c>
      <c r="C138" s="471" t="s">
        <v>865</v>
      </c>
      <c r="D138" s="471" t="s">
        <v>868</v>
      </c>
      <c r="E138" s="471"/>
      <c r="F138" s="475"/>
      <c r="G138" s="475"/>
      <c r="H138" s="475"/>
      <c r="I138" s="475"/>
      <c r="J138" s="475">
        <v>20</v>
      </c>
      <c r="K138" s="475">
        <v>45880</v>
      </c>
      <c r="L138" s="475">
        <v>1</v>
      </c>
      <c r="M138" s="475">
        <v>2294</v>
      </c>
      <c r="N138" s="475">
        <v>20</v>
      </c>
      <c r="O138" s="475">
        <v>45940</v>
      </c>
      <c r="P138" s="489">
        <v>1.0013077593722755</v>
      </c>
      <c r="Q138" s="476">
        <v>2297</v>
      </c>
    </row>
    <row r="139" spans="1:17" ht="14.4" customHeight="1" x14ac:dyDescent="0.3">
      <c r="A139" s="470" t="s">
        <v>945</v>
      </c>
      <c r="B139" s="471" t="s">
        <v>870</v>
      </c>
      <c r="C139" s="471" t="s">
        <v>865</v>
      </c>
      <c r="D139" s="471" t="s">
        <v>889</v>
      </c>
      <c r="E139" s="471" t="s">
        <v>890</v>
      </c>
      <c r="F139" s="475">
        <v>9</v>
      </c>
      <c r="G139" s="475">
        <v>67995</v>
      </c>
      <c r="H139" s="475">
        <v>1.8</v>
      </c>
      <c r="I139" s="475">
        <v>7555</v>
      </c>
      <c r="J139" s="475">
        <v>5</v>
      </c>
      <c r="K139" s="475">
        <v>37775</v>
      </c>
      <c r="L139" s="475">
        <v>1</v>
      </c>
      <c r="M139" s="475">
        <v>7555</v>
      </c>
      <c r="N139" s="475">
        <v>1</v>
      </c>
      <c r="O139" s="475">
        <v>7556</v>
      </c>
      <c r="P139" s="489">
        <v>0.2000264725347452</v>
      </c>
      <c r="Q139" s="476">
        <v>7556</v>
      </c>
    </row>
    <row r="140" spans="1:17" ht="14.4" customHeight="1" x14ac:dyDescent="0.3">
      <c r="A140" s="470" t="s">
        <v>945</v>
      </c>
      <c r="B140" s="471" t="s">
        <v>870</v>
      </c>
      <c r="C140" s="471" t="s">
        <v>865</v>
      </c>
      <c r="D140" s="471" t="s">
        <v>891</v>
      </c>
      <c r="E140" s="471" t="s">
        <v>892</v>
      </c>
      <c r="F140" s="475">
        <v>1</v>
      </c>
      <c r="G140" s="475">
        <v>0</v>
      </c>
      <c r="H140" s="475"/>
      <c r="I140" s="475">
        <v>0</v>
      </c>
      <c r="J140" s="475">
        <v>2</v>
      </c>
      <c r="K140" s="475">
        <v>0</v>
      </c>
      <c r="L140" s="475"/>
      <c r="M140" s="475">
        <v>0</v>
      </c>
      <c r="N140" s="475">
        <v>1</v>
      </c>
      <c r="O140" s="475">
        <v>0</v>
      </c>
      <c r="P140" s="489"/>
      <c r="Q140" s="476">
        <v>0</v>
      </c>
    </row>
    <row r="141" spans="1:17" ht="14.4" customHeight="1" x14ac:dyDescent="0.3">
      <c r="A141" s="470" t="s">
        <v>945</v>
      </c>
      <c r="B141" s="471" t="s">
        <v>870</v>
      </c>
      <c r="C141" s="471" t="s">
        <v>865</v>
      </c>
      <c r="D141" s="471" t="s">
        <v>893</v>
      </c>
      <c r="E141" s="471" t="s">
        <v>894</v>
      </c>
      <c r="F141" s="475">
        <v>1</v>
      </c>
      <c r="G141" s="475">
        <v>0</v>
      </c>
      <c r="H141" s="475"/>
      <c r="I141" s="475">
        <v>0</v>
      </c>
      <c r="J141" s="475">
        <v>1</v>
      </c>
      <c r="K141" s="475">
        <v>0</v>
      </c>
      <c r="L141" s="475"/>
      <c r="M141" s="475">
        <v>0</v>
      </c>
      <c r="N141" s="475"/>
      <c r="O141" s="475"/>
      <c r="P141" s="489"/>
      <c r="Q141" s="476"/>
    </row>
    <row r="142" spans="1:17" ht="14.4" customHeight="1" x14ac:dyDescent="0.3">
      <c r="A142" s="470" t="s">
        <v>945</v>
      </c>
      <c r="B142" s="471" t="s">
        <v>870</v>
      </c>
      <c r="C142" s="471" t="s">
        <v>865</v>
      </c>
      <c r="D142" s="471" t="s">
        <v>895</v>
      </c>
      <c r="E142" s="471" t="s">
        <v>896</v>
      </c>
      <c r="F142" s="475"/>
      <c r="G142" s="475"/>
      <c r="H142" s="475"/>
      <c r="I142" s="475"/>
      <c r="J142" s="475">
        <v>3</v>
      </c>
      <c r="K142" s="475">
        <v>0</v>
      </c>
      <c r="L142" s="475"/>
      <c r="M142" s="475">
        <v>0</v>
      </c>
      <c r="N142" s="475"/>
      <c r="O142" s="475"/>
      <c r="P142" s="489"/>
      <c r="Q142" s="476"/>
    </row>
    <row r="143" spans="1:17" ht="14.4" customHeight="1" x14ac:dyDescent="0.3">
      <c r="A143" s="470" t="s">
        <v>945</v>
      </c>
      <c r="B143" s="471" t="s">
        <v>870</v>
      </c>
      <c r="C143" s="471" t="s">
        <v>865</v>
      </c>
      <c r="D143" s="471" t="s">
        <v>897</v>
      </c>
      <c r="E143" s="471" t="s">
        <v>898</v>
      </c>
      <c r="F143" s="475">
        <v>4</v>
      </c>
      <c r="G143" s="475">
        <v>0</v>
      </c>
      <c r="H143" s="475"/>
      <c r="I143" s="475">
        <v>0</v>
      </c>
      <c r="J143" s="475"/>
      <c r="K143" s="475"/>
      <c r="L143" s="475"/>
      <c r="M143" s="475"/>
      <c r="N143" s="475"/>
      <c r="O143" s="475"/>
      <c r="P143" s="489"/>
      <c r="Q143" s="476"/>
    </row>
    <row r="144" spans="1:17" ht="14.4" customHeight="1" x14ac:dyDescent="0.3">
      <c r="A144" s="470" t="s">
        <v>945</v>
      </c>
      <c r="B144" s="471" t="s">
        <v>870</v>
      </c>
      <c r="C144" s="471" t="s">
        <v>865</v>
      </c>
      <c r="D144" s="471" t="s">
        <v>899</v>
      </c>
      <c r="E144" s="471" t="s">
        <v>900</v>
      </c>
      <c r="F144" s="475">
        <v>1</v>
      </c>
      <c r="G144" s="475">
        <v>0</v>
      </c>
      <c r="H144" s="475"/>
      <c r="I144" s="475">
        <v>0</v>
      </c>
      <c r="J144" s="475">
        <v>2</v>
      </c>
      <c r="K144" s="475">
        <v>0</v>
      </c>
      <c r="L144" s="475"/>
      <c r="M144" s="475">
        <v>0</v>
      </c>
      <c r="N144" s="475">
        <v>2</v>
      </c>
      <c r="O144" s="475">
        <v>0</v>
      </c>
      <c r="P144" s="489"/>
      <c r="Q144" s="476">
        <v>0</v>
      </c>
    </row>
    <row r="145" spans="1:17" ht="14.4" customHeight="1" x14ac:dyDescent="0.3">
      <c r="A145" s="470" t="s">
        <v>945</v>
      </c>
      <c r="B145" s="471" t="s">
        <v>870</v>
      </c>
      <c r="C145" s="471" t="s">
        <v>865</v>
      </c>
      <c r="D145" s="471" t="s">
        <v>903</v>
      </c>
      <c r="E145" s="471" t="s">
        <v>904</v>
      </c>
      <c r="F145" s="475">
        <v>4</v>
      </c>
      <c r="G145" s="475">
        <v>0</v>
      </c>
      <c r="H145" s="475"/>
      <c r="I145" s="475">
        <v>0</v>
      </c>
      <c r="J145" s="475"/>
      <c r="K145" s="475"/>
      <c r="L145" s="475"/>
      <c r="M145" s="475"/>
      <c r="N145" s="475"/>
      <c r="O145" s="475"/>
      <c r="P145" s="489"/>
      <c r="Q145" s="476"/>
    </row>
    <row r="146" spans="1:17" ht="14.4" customHeight="1" x14ac:dyDescent="0.3">
      <c r="A146" s="470" t="s">
        <v>946</v>
      </c>
      <c r="B146" s="471" t="s">
        <v>870</v>
      </c>
      <c r="C146" s="471" t="s">
        <v>865</v>
      </c>
      <c r="D146" s="471" t="s">
        <v>879</v>
      </c>
      <c r="E146" s="471" t="s">
        <v>880</v>
      </c>
      <c r="F146" s="475"/>
      <c r="G146" s="475"/>
      <c r="H146" s="475"/>
      <c r="I146" s="475"/>
      <c r="J146" s="475"/>
      <c r="K146" s="475"/>
      <c r="L146" s="475"/>
      <c r="M146" s="475"/>
      <c r="N146" s="475">
        <v>10</v>
      </c>
      <c r="O146" s="475">
        <v>97620</v>
      </c>
      <c r="P146" s="489"/>
      <c r="Q146" s="476">
        <v>9762</v>
      </c>
    </row>
    <row r="147" spans="1:17" ht="14.4" customHeight="1" x14ac:dyDescent="0.3">
      <c r="A147" s="470" t="s">
        <v>947</v>
      </c>
      <c r="B147" s="471" t="s">
        <v>870</v>
      </c>
      <c r="C147" s="471" t="s">
        <v>865</v>
      </c>
      <c r="D147" s="471" t="s">
        <v>877</v>
      </c>
      <c r="E147" s="471" t="s">
        <v>878</v>
      </c>
      <c r="F147" s="475"/>
      <c r="G147" s="475"/>
      <c r="H147" s="475"/>
      <c r="I147" s="475"/>
      <c r="J147" s="475">
        <v>1</v>
      </c>
      <c r="K147" s="475">
        <v>1283</v>
      </c>
      <c r="L147" s="475">
        <v>1</v>
      </c>
      <c r="M147" s="475">
        <v>1283</v>
      </c>
      <c r="N147" s="475"/>
      <c r="O147" s="475"/>
      <c r="P147" s="489"/>
      <c r="Q147" s="476"/>
    </row>
    <row r="148" spans="1:17" ht="14.4" customHeight="1" x14ac:dyDescent="0.3">
      <c r="A148" s="470" t="s">
        <v>947</v>
      </c>
      <c r="B148" s="471" t="s">
        <v>870</v>
      </c>
      <c r="C148" s="471" t="s">
        <v>865</v>
      </c>
      <c r="D148" s="471" t="s">
        <v>889</v>
      </c>
      <c r="E148" s="471" t="s">
        <v>890</v>
      </c>
      <c r="F148" s="475"/>
      <c r="G148" s="475"/>
      <c r="H148" s="475"/>
      <c r="I148" s="475"/>
      <c r="J148" s="475">
        <v>6</v>
      </c>
      <c r="K148" s="475">
        <v>45330</v>
      </c>
      <c r="L148" s="475">
        <v>1</v>
      </c>
      <c r="M148" s="475">
        <v>7555</v>
      </c>
      <c r="N148" s="475"/>
      <c r="O148" s="475"/>
      <c r="P148" s="489"/>
      <c r="Q148" s="476"/>
    </row>
    <row r="149" spans="1:17" ht="14.4" customHeight="1" x14ac:dyDescent="0.3">
      <c r="A149" s="470" t="s">
        <v>947</v>
      </c>
      <c r="B149" s="471" t="s">
        <v>870</v>
      </c>
      <c r="C149" s="471" t="s">
        <v>865</v>
      </c>
      <c r="D149" s="471" t="s">
        <v>897</v>
      </c>
      <c r="E149" s="471" t="s">
        <v>898</v>
      </c>
      <c r="F149" s="475"/>
      <c r="G149" s="475"/>
      <c r="H149" s="475"/>
      <c r="I149" s="475"/>
      <c r="J149" s="475">
        <v>4</v>
      </c>
      <c r="K149" s="475">
        <v>0</v>
      </c>
      <c r="L149" s="475"/>
      <c r="M149" s="475">
        <v>0</v>
      </c>
      <c r="N149" s="475"/>
      <c r="O149" s="475"/>
      <c r="P149" s="489"/>
      <c r="Q149" s="476"/>
    </row>
    <row r="150" spans="1:17" ht="14.4" customHeight="1" x14ac:dyDescent="0.3">
      <c r="A150" s="470" t="s">
        <v>947</v>
      </c>
      <c r="B150" s="471" t="s">
        <v>870</v>
      </c>
      <c r="C150" s="471" t="s">
        <v>865</v>
      </c>
      <c r="D150" s="471" t="s">
        <v>903</v>
      </c>
      <c r="E150" s="471" t="s">
        <v>904</v>
      </c>
      <c r="F150" s="475"/>
      <c r="G150" s="475"/>
      <c r="H150" s="475"/>
      <c r="I150" s="475"/>
      <c r="J150" s="475">
        <v>4</v>
      </c>
      <c r="K150" s="475">
        <v>0</v>
      </c>
      <c r="L150" s="475"/>
      <c r="M150" s="475">
        <v>0</v>
      </c>
      <c r="N150" s="475"/>
      <c r="O150" s="475"/>
      <c r="P150" s="489"/>
      <c r="Q150" s="476"/>
    </row>
    <row r="151" spans="1:17" ht="14.4" customHeight="1" x14ac:dyDescent="0.3">
      <c r="A151" s="470" t="s">
        <v>948</v>
      </c>
      <c r="B151" s="471" t="s">
        <v>870</v>
      </c>
      <c r="C151" s="471" t="s">
        <v>865</v>
      </c>
      <c r="D151" s="471" t="s">
        <v>873</v>
      </c>
      <c r="E151" s="471" t="s">
        <v>874</v>
      </c>
      <c r="F151" s="475"/>
      <c r="G151" s="475"/>
      <c r="H151" s="475"/>
      <c r="I151" s="475"/>
      <c r="J151" s="475">
        <v>2</v>
      </c>
      <c r="K151" s="475">
        <v>25586</v>
      </c>
      <c r="L151" s="475">
        <v>1</v>
      </c>
      <c r="M151" s="475">
        <v>12793</v>
      </c>
      <c r="N151" s="475"/>
      <c r="O151" s="475"/>
      <c r="P151" s="489"/>
      <c r="Q151" s="476"/>
    </row>
    <row r="152" spans="1:17" ht="14.4" customHeight="1" x14ac:dyDescent="0.3">
      <c r="A152" s="470" t="s">
        <v>948</v>
      </c>
      <c r="B152" s="471" t="s">
        <v>870</v>
      </c>
      <c r="C152" s="471" t="s">
        <v>865</v>
      </c>
      <c r="D152" s="471" t="s">
        <v>877</v>
      </c>
      <c r="E152" s="471" t="s">
        <v>878</v>
      </c>
      <c r="F152" s="475">
        <v>2</v>
      </c>
      <c r="G152" s="475">
        <v>2536</v>
      </c>
      <c r="H152" s="475">
        <v>0.98830865159781767</v>
      </c>
      <c r="I152" s="475">
        <v>1268</v>
      </c>
      <c r="J152" s="475">
        <v>2</v>
      </c>
      <c r="K152" s="475">
        <v>2566</v>
      </c>
      <c r="L152" s="475">
        <v>1</v>
      </c>
      <c r="M152" s="475">
        <v>1283</v>
      </c>
      <c r="N152" s="475"/>
      <c r="O152" s="475"/>
      <c r="P152" s="489"/>
      <c r="Q152" s="476"/>
    </row>
    <row r="153" spans="1:17" ht="14.4" customHeight="1" x14ac:dyDescent="0.3">
      <c r="A153" s="470" t="s">
        <v>948</v>
      </c>
      <c r="B153" s="471" t="s">
        <v>870</v>
      </c>
      <c r="C153" s="471" t="s">
        <v>865</v>
      </c>
      <c r="D153" s="471" t="s">
        <v>879</v>
      </c>
      <c r="E153" s="471" t="s">
        <v>880</v>
      </c>
      <c r="F153" s="475">
        <v>2</v>
      </c>
      <c r="G153" s="475">
        <v>18892</v>
      </c>
      <c r="H153" s="475">
        <v>0.48426125294781092</v>
      </c>
      <c r="I153" s="475">
        <v>9446</v>
      </c>
      <c r="J153" s="475">
        <v>4</v>
      </c>
      <c r="K153" s="475">
        <v>39012</v>
      </c>
      <c r="L153" s="475">
        <v>1</v>
      </c>
      <c r="M153" s="475">
        <v>9753</v>
      </c>
      <c r="N153" s="475"/>
      <c r="O153" s="475"/>
      <c r="P153" s="489"/>
      <c r="Q153" s="476"/>
    </row>
    <row r="154" spans="1:17" ht="14.4" customHeight="1" x14ac:dyDescent="0.3">
      <c r="A154" s="470" t="s">
        <v>948</v>
      </c>
      <c r="B154" s="471" t="s">
        <v>870</v>
      </c>
      <c r="C154" s="471" t="s">
        <v>865</v>
      </c>
      <c r="D154" s="471" t="s">
        <v>868</v>
      </c>
      <c r="E154" s="471" t="s">
        <v>869</v>
      </c>
      <c r="F154" s="475">
        <v>3</v>
      </c>
      <c r="G154" s="475">
        <v>6792</v>
      </c>
      <c r="H154" s="475">
        <v>0.74019180470793378</v>
      </c>
      <c r="I154" s="475">
        <v>2264</v>
      </c>
      <c r="J154" s="475">
        <v>4</v>
      </c>
      <c r="K154" s="475">
        <v>9176</v>
      </c>
      <c r="L154" s="475">
        <v>1</v>
      </c>
      <c r="M154" s="475">
        <v>2294</v>
      </c>
      <c r="N154" s="475"/>
      <c r="O154" s="475"/>
      <c r="P154" s="489"/>
      <c r="Q154" s="476"/>
    </row>
    <row r="155" spans="1:17" ht="14.4" customHeight="1" x14ac:dyDescent="0.3">
      <c r="A155" s="470" t="s">
        <v>948</v>
      </c>
      <c r="B155" s="471" t="s">
        <v>870</v>
      </c>
      <c r="C155" s="471" t="s">
        <v>865</v>
      </c>
      <c r="D155" s="471" t="s">
        <v>887</v>
      </c>
      <c r="E155" s="471" t="s">
        <v>888</v>
      </c>
      <c r="F155" s="475">
        <v>3</v>
      </c>
      <c r="G155" s="475">
        <v>519</v>
      </c>
      <c r="H155" s="475"/>
      <c r="I155" s="475">
        <v>173</v>
      </c>
      <c r="J155" s="475"/>
      <c r="K155" s="475"/>
      <c r="L155" s="475"/>
      <c r="M155" s="475"/>
      <c r="N155" s="475"/>
      <c r="O155" s="475"/>
      <c r="P155" s="489"/>
      <c r="Q155" s="476"/>
    </row>
    <row r="156" spans="1:17" ht="14.4" customHeight="1" x14ac:dyDescent="0.3">
      <c r="A156" s="470" t="s">
        <v>948</v>
      </c>
      <c r="B156" s="471" t="s">
        <v>870</v>
      </c>
      <c r="C156" s="471" t="s">
        <v>865</v>
      </c>
      <c r="D156" s="471" t="s">
        <v>889</v>
      </c>
      <c r="E156" s="471" t="s">
        <v>890</v>
      </c>
      <c r="F156" s="475"/>
      <c r="G156" s="475"/>
      <c r="H156" s="475"/>
      <c r="I156" s="475"/>
      <c r="J156" s="475">
        <v>4</v>
      </c>
      <c r="K156" s="475">
        <v>30220</v>
      </c>
      <c r="L156" s="475">
        <v>1</v>
      </c>
      <c r="M156" s="475">
        <v>7555</v>
      </c>
      <c r="N156" s="475"/>
      <c r="O156" s="475"/>
      <c r="P156" s="489"/>
      <c r="Q156" s="476"/>
    </row>
    <row r="157" spans="1:17" ht="14.4" customHeight="1" x14ac:dyDescent="0.3">
      <c r="A157" s="470" t="s">
        <v>948</v>
      </c>
      <c r="B157" s="471" t="s">
        <v>870</v>
      </c>
      <c r="C157" s="471" t="s">
        <v>865</v>
      </c>
      <c r="D157" s="471" t="s">
        <v>891</v>
      </c>
      <c r="E157" s="471" t="s">
        <v>892</v>
      </c>
      <c r="F157" s="475"/>
      <c r="G157" s="475"/>
      <c r="H157" s="475"/>
      <c r="I157" s="475"/>
      <c r="J157" s="475">
        <v>1</v>
      </c>
      <c r="K157" s="475">
        <v>0</v>
      </c>
      <c r="L157" s="475"/>
      <c r="M157" s="475">
        <v>0</v>
      </c>
      <c r="N157" s="475"/>
      <c r="O157" s="475"/>
      <c r="P157" s="489"/>
      <c r="Q157" s="476"/>
    </row>
    <row r="158" spans="1:17" ht="14.4" customHeight="1" x14ac:dyDescent="0.3">
      <c r="A158" s="470" t="s">
        <v>948</v>
      </c>
      <c r="B158" s="471" t="s">
        <v>870</v>
      </c>
      <c r="C158" s="471" t="s">
        <v>865</v>
      </c>
      <c r="D158" s="471" t="s">
        <v>893</v>
      </c>
      <c r="E158" s="471" t="s">
        <v>894</v>
      </c>
      <c r="F158" s="475"/>
      <c r="G158" s="475"/>
      <c r="H158" s="475"/>
      <c r="I158" s="475"/>
      <c r="J158" s="475">
        <v>2</v>
      </c>
      <c r="K158" s="475">
        <v>0</v>
      </c>
      <c r="L158" s="475"/>
      <c r="M158" s="475">
        <v>0</v>
      </c>
      <c r="N158" s="475"/>
      <c r="O158" s="475"/>
      <c r="P158" s="489"/>
      <c r="Q158" s="476"/>
    </row>
    <row r="159" spans="1:17" ht="14.4" customHeight="1" x14ac:dyDescent="0.3">
      <c r="A159" s="470" t="s">
        <v>948</v>
      </c>
      <c r="B159" s="471" t="s">
        <v>870</v>
      </c>
      <c r="C159" s="471" t="s">
        <v>865</v>
      </c>
      <c r="D159" s="471" t="s">
        <v>895</v>
      </c>
      <c r="E159" s="471" t="s">
        <v>896</v>
      </c>
      <c r="F159" s="475"/>
      <c r="G159" s="475"/>
      <c r="H159" s="475"/>
      <c r="I159" s="475"/>
      <c r="J159" s="475">
        <v>3</v>
      </c>
      <c r="K159" s="475">
        <v>0</v>
      </c>
      <c r="L159" s="475"/>
      <c r="M159" s="475">
        <v>0</v>
      </c>
      <c r="N159" s="475"/>
      <c r="O159" s="475"/>
      <c r="P159" s="489"/>
      <c r="Q159" s="476"/>
    </row>
    <row r="160" spans="1:17" ht="14.4" customHeight="1" x14ac:dyDescent="0.3">
      <c r="A160" s="470" t="s">
        <v>949</v>
      </c>
      <c r="B160" s="471" t="s">
        <v>870</v>
      </c>
      <c r="C160" s="471" t="s">
        <v>865</v>
      </c>
      <c r="D160" s="471" t="s">
        <v>871</v>
      </c>
      <c r="E160" s="471" t="s">
        <v>872</v>
      </c>
      <c r="F160" s="475">
        <v>15</v>
      </c>
      <c r="G160" s="475">
        <v>7545</v>
      </c>
      <c r="H160" s="475">
        <v>1.6502624671916011</v>
      </c>
      <c r="I160" s="475">
        <v>503</v>
      </c>
      <c r="J160" s="475">
        <v>9</v>
      </c>
      <c r="K160" s="475">
        <v>4572</v>
      </c>
      <c r="L160" s="475">
        <v>1</v>
      </c>
      <c r="M160" s="475">
        <v>508</v>
      </c>
      <c r="N160" s="475">
        <v>6</v>
      </c>
      <c r="O160" s="475">
        <v>3048</v>
      </c>
      <c r="P160" s="489">
        <v>0.66666666666666663</v>
      </c>
      <c r="Q160" s="476">
        <v>508</v>
      </c>
    </row>
    <row r="161" spans="1:17" ht="14.4" customHeight="1" x14ac:dyDescent="0.3">
      <c r="A161" s="470" t="s">
        <v>949</v>
      </c>
      <c r="B161" s="471" t="s">
        <v>870</v>
      </c>
      <c r="C161" s="471" t="s">
        <v>865</v>
      </c>
      <c r="D161" s="471" t="s">
        <v>875</v>
      </c>
      <c r="E161" s="471" t="s">
        <v>876</v>
      </c>
      <c r="F161" s="475">
        <v>14</v>
      </c>
      <c r="G161" s="475">
        <v>87976</v>
      </c>
      <c r="H161" s="475">
        <v>1.7177444548578569</v>
      </c>
      <c r="I161" s="475">
        <v>6284</v>
      </c>
      <c r="J161" s="475">
        <v>8</v>
      </c>
      <c r="K161" s="475">
        <v>51216</v>
      </c>
      <c r="L161" s="475">
        <v>1</v>
      </c>
      <c r="M161" s="475">
        <v>6402</v>
      </c>
      <c r="N161" s="475">
        <v>5</v>
      </c>
      <c r="O161" s="475">
        <v>32020</v>
      </c>
      <c r="P161" s="489">
        <v>0.62519525148391131</v>
      </c>
      <c r="Q161" s="476">
        <v>6404</v>
      </c>
    </row>
    <row r="162" spans="1:17" ht="14.4" customHeight="1" x14ac:dyDescent="0.3">
      <c r="A162" s="470" t="s">
        <v>949</v>
      </c>
      <c r="B162" s="471" t="s">
        <v>870</v>
      </c>
      <c r="C162" s="471" t="s">
        <v>865</v>
      </c>
      <c r="D162" s="471" t="s">
        <v>877</v>
      </c>
      <c r="E162" s="471" t="s">
        <v>878</v>
      </c>
      <c r="F162" s="475">
        <v>11</v>
      </c>
      <c r="G162" s="475">
        <v>13948</v>
      </c>
      <c r="H162" s="475">
        <v>1.3589243959469992</v>
      </c>
      <c r="I162" s="475">
        <v>1268</v>
      </c>
      <c r="J162" s="475">
        <v>8</v>
      </c>
      <c r="K162" s="475">
        <v>10264</v>
      </c>
      <c r="L162" s="475">
        <v>1</v>
      </c>
      <c r="M162" s="475">
        <v>1283</v>
      </c>
      <c r="N162" s="475">
        <v>8</v>
      </c>
      <c r="O162" s="475">
        <v>10280</v>
      </c>
      <c r="P162" s="489">
        <v>1.0015588464536243</v>
      </c>
      <c r="Q162" s="476">
        <v>1285</v>
      </c>
    </row>
    <row r="163" spans="1:17" ht="14.4" customHeight="1" x14ac:dyDescent="0.3">
      <c r="A163" s="470" t="s">
        <v>949</v>
      </c>
      <c r="B163" s="471" t="s">
        <v>870</v>
      </c>
      <c r="C163" s="471" t="s">
        <v>865</v>
      </c>
      <c r="D163" s="471" t="s">
        <v>877</v>
      </c>
      <c r="E163" s="471"/>
      <c r="F163" s="475">
        <v>2</v>
      </c>
      <c r="G163" s="475">
        <v>2536</v>
      </c>
      <c r="H163" s="475">
        <v>1.9766173031956353</v>
      </c>
      <c r="I163" s="475">
        <v>1268</v>
      </c>
      <c r="J163" s="475">
        <v>1</v>
      </c>
      <c r="K163" s="475">
        <v>1283</v>
      </c>
      <c r="L163" s="475">
        <v>1</v>
      </c>
      <c r="M163" s="475">
        <v>1283</v>
      </c>
      <c r="N163" s="475"/>
      <c r="O163" s="475"/>
      <c r="P163" s="489"/>
      <c r="Q163" s="476"/>
    </row>
    <row r="164" spans="1:17" ht="14.4" customHeight="1" x14ac:dyDescent="0.3">
      <c r="A164" s="470" t="s">
        <v>949</v>
      </c>
      <c r="B164" s="471" t="s">
        <v>870</v>
      </c>
      <c r="C164" s="471" t="s">
        <v>865</v>
      </c>
      <c r="D164" s="471" t="s">
        <v>879</v>
      </c>
      <c r="E164" s="471" t="s">
        <v>880</v>
      </c>
      <c r="F164" s="475"/>
      <c r="G164" s="475"/>
      <c r="H164" s="475"/>
      <c r="I164" s="475"/>
      <c r="J164" s="475">
        <v>16</v>
      </c>
      <c r="K164" s="475">
        <v>156048</v>
      </c>
      <c r="L164" s="475">
        <v>1</v>
      </c>
      <c r="M164" s="475">
        <v>9753</v>
      </c>
      <c r="N164" s="475">
        <v>2</v>
      </c>
      <c r="O164" s="475">
        <v>19524</v>
      </c>
      <c r="P164" s="489">
        <v>0.12511534912334665</v>
      </c>
      <c r="Q164" s="476">
        <v>9762</v>
      </c>
    </row>
    <row r="165" spans="1:17" ht="14.4" customHeight="1" x14ac:dyDescent="0.3">
      <c r="A165" s="470" t="s">
        <v>949</v>
      </c>
      <c r="B165" s="471" t="s">
        <v>870</v>
      </c>
      <c r="C165" s="471" t="s">
        <v>865</v>
      </c>
      <c r="D165" s="471" t="s">
        <v>881</v>
      </c>
      <c r="E165" s="471" t="s">
        <v>882</v>
      </c>
      <c r="F165" s="475">
        <v>12</v>
      </c>
      <c r="G165" s="475">
        <v>1992</v>
      </c>
      <c r="H165" s="475">
        <v>1.398876404494382</v>
      </c>
      <c r="I165" s="475">
        <v>166</v>
      </c>
      <c r="J165" s="475">
        <v>8</v>
      </c>
      <c r="K165" s="475">
        <v>1424</v>
      </c>
      <c r="L165" s="475">
        <v>1</v>
      </c>
      <c r="M165" s="475">
        <v>178</v>
      </c>
      <c r="N165" s="475">
        <v>4</v>
      </c>
      <c r="O165" s="475">
        <v>712</v>
      </c>
      <c r="P165" s="489">
        <v>0.5</v>
      </c>
      <c r="Q165" s="476">
        <v>178</v>
      </c>
    </row>
    <row r="166" spans="1:17" ht="14.4" customHeight="1" x14ac:dyDescent="0.3">
      <c r="A166" s="470" t="s">
        <v>949</v>
      </c>
      <c r="B166" s="471" t="s">
        <v>870</v>
      </c>
      <c r="C166" s="471" t="s">
        <v>865</v>
      </c>
      <c r="D166" s="471" t="s">
        <v>932</v>
      </c>
      <c r="E166" s="471" t="s">
        <v>933</v>
      </c>
      <c r="F166" s="475">
        <v>3</v>
      </c>
      <c r="G166" s="475">
        <v>510</v>
      </c>
      <c r="H166" s="475"/>
      <c r="I166" s="475">
        <v>170</v>
      </c>
      <c r="J166" s="475"/>
      <c r="K166" s="475"/>
      <c r="L166" s="475"/>
      <c r="M166" s="475"/>
      <c r="N166" s="475"/>
      <c r="O166" s="475"/>
      <c r="P166" s="489"/>
      <c r="Q166" s="476"/>
    </row>
    <row r="167" spans="1:17" ht="14.4" customHeight="1" x14ac:dyDescent="0.3">
      <c r="A167" s="470" t="s">
        <v>949</v>
      </c>
      <c r="B167" s="471" t="s">
        <v>870</v>
      </c>
      <c r="C167" s="471" t="s">
        <v>865</v>
      </c>
      <c r="D167" s="471" t="s">
        <v>868</v>
      </c>
      <c r="E167" s="471" t="s">
        <v>869</v>
      </c>
      <c r="F167" s="475"/>
      <c r="G167" s="475"/>
      <c r="H167" s="475"/>
      <c r="I167" s="475"/>
      <c r="J167" s="475"/>
      <c r="K167" s="475"/>
      <c r="L167" s="475"/>
      <c r="M167" s="475"/>
      <c r="N167" s="475">
        <v>20</v>
      </c>
      <c r="O167" s="475">
        <v>45940</v>
      </c>
      <c r="P167" s="489"/>
      <c r="Q167" s="476">
        <v>2297</v>
      </c>
    </row>
    <row r="168" spans="1:17" ht="14.4" customHeight="1" x14ac:dyDescent="0.3">
      <c r="A168" s="470" t="s">
        <v>949</v>
      </c>
      <c r="B168" s="471" t="s">
        <v>870</v>
      </c>
      <c r="C168" s="471" t="s">
        <v>865</v>
      </c>
      <c r="D168" s="471" t="s">
        <v>889</v>
      </c>
      <c r="E168" s="471" t="s">
        <v>890</v>
      </c>
      <c r="F168" s="475"/>
      <c r="G168" s="475"/>
      <c r="H168" s="475"/>
      <c r="I168" s="475"/>
      <c r="J168" s="475"/>
      <c r="K168" s="475"/>
      <c r="L168" s="475"/>
      <c r="M168" s="475"/>
      <c r="N168" s="475">
        <v>7</v>
      </c>
      <c r="O168" s="475">
        <v>52892</v>
      </c>
      <c r="P168" s="489"/>
      <c r="Q168" s="476">
        <v>7556</v>
      </c>
    </row>
    <row r="169" spans="1:17" ht="14.4" customHeight="1" x14ac:dyDescent="0.3">
      <c r="A169" s="470" t="s">
        <v>949</v>
      </c>
      <c r="B169" s="471" t="s">
        <v>870</v>
      </c>
      <c r="C169" s="471" t="s">
        <v>865</v>
      </c>
      <c r="D169" s="471" t="s">
        <v>891</v>
      </c>
      <c r="E169" s="471" t="s">
        <v>892</v>
      </c>
      <c r="F169" s="475"/>
      <c r="G169" s="475"/>
      <c r="H169" s="475"/>
      <c r="I169" s="475"/>
      <c r="J169" s="475"/>
      <c r="K169" s="475"/>
      <c r="L169" s="475"/>
      <c r="M169" s="475"/>
      <c r="N169" s="475">
        <v>1</v>
      </c>
      <c r="O169" s="475">
        <v>0</v>
      </c>
      <c r="P169" s="489"/>
      <c r="Q169" s="476">
        <v>0</v>
      </c>
    </row>
    <row r="170" spans="1:17" ht="14.4" customHeight="1" x14ac:dyDescent="0.3">
      <c r="A170" s="470" t="s">
        <v>949</v>
      </c>
      <c r="B170" s="471" t="s">
        <v>870</v>
      </c>
      <c r="C170" s="471" t="s">
        <v>865</v>
      </c>
      <c r="D170" s="471" t="s">
        <v>897</v>
      </c>
      <c r="E170" s="471" t="s">
        <v>898</v>
      </c>
      <c r="F170" s="475"/>
      <c r="G170" s="475"/>
      <c r="H170" s="475"/>
      <c r="I170" s="475"/>
      <c r="J170" s="475"/>
      <c r="K170" s="475"/>
      <c r="L170" s="475"/>
      <c r="M170" s="475"/>
      <c r="N170" s="475">
        <v>4</v>
      </c>
      <c r="O170" s="475">
        <v>0</v>
      </c>
      <c r="P170" s="489"/>
      <c r="Q170" s="476">
        <v>0</v>
      </c>
    </row>
    <row r="171" spans="1:17" ht="14.4" customHeight="1" thickBot="1" x14ac:dyDescent="0.35">
      <c r="A171" s="477" t="s">
        <v>949</v>
      </c>
      <c r="B171" s="478" t="s">
        <v>870</v>
      </c>
      <c r="C171" s="478" t="s">
        <v>865</v>
      </c>
      <c r="D171" s="478" t="s">
        <v>903</v>
      </c>
      <c r="E171" s="478" t="s">
        <v>904</v>
      </c>
      <c r="F171" s="482"/>
      <c r="G171" s="482"/>
      <c r="H171" s="482"/>
      <c r="I171" s="482"/>
      <c r="J171" s="482"/>
      <c r="K171" s="482"/>
      <c r="L171" s="482"/>
      <c r="M171" s="482"/>
      <c r="N171" s="482">
        <v>4</v>
      </c>
      <c r="O171" s="482">
        <v>0</v>
      </c>
      <c r="P171" s="490"/>
      <c r="Q171" s="483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248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2016</v>
      </c>
      <c r="D3" s="7"/>
      <c r="E3" s="315">
        <v>2017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213</v>
      </c>
      <c r="J4" s="249" t="s">
        <v>214</v>
      </c>
    </row>
    <row r="5" spans="1:10" ht="14.4" customHeight="1" x14ac:dyDescent="0.3">
      <c r="A5" s="98" t="str">
        <f>HYPERLINK("#'Léky Žádanky'!A1","Léky (Kč)")</f>
        <v>Léky (Kč)</v>
      </c>
      <c r="B5" s="27">
        <v>29.750139999999998</v>
      </c>
      <c r="C5" s="29">
        <v>29.380349999999996</v>
      </c>
      <c r="D5" s="8"/>
      <c r="E5" s="103">
        <v>12.221239999999998</v>
      </c>
      <c r="F5" s="28">
        <v>30.887446014404297</v>
      </c>
      <c r="G5" s="102">
        <f>E5-F5</f>
        <v>-18.666206014404299</v>
      </c>
      <c r="H5" s="108">
        <f>IF(F5&lt;0.00000001,"",E5/F5)</f>
        <v>0.39567013712628257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7795.5043000000014</v>
      </c>
      <c r="C6" s="31">
        <v>7812.3403400000007</v>
      </c>
      <c r="D6" s="8"/>
      <c r="E6" s="104">
        <v>7396.1467499999999</v>
      </c>
      <c r="F6" s="30">
        <v>7635.8743943481441</v>
      </c>
      <c r="G6" s="105">
        <f>E6-F6</f>
        <v>-239.72764434814417</v>
      </c>
      <c r="H6" s="109">
        <f>IF(F6&lt;0.00000001,"",E6/F6)</f>
        <v>0.96860508280157365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3959.5254299999997</v>
      </c>
      <c r="C7" s="31">
        <v>3877.78676</v>
      </c>
      <c r="D7" s="8"/>
      <c r="E7" s="104">
        <v>3959.6180000000004</v>
      </c>
      <c r="F7" s="30">
        <v>3886</v>
      </c>
      <c r="G7" s="105">
        <f>E7-F7</f>
        <v>73.618000000000393</v>
      </c>
      <c r="H7" s="109">
        <f>IF(F7&lt;0.00000001,"",E7/F7)</f>
        <v>1.0189444158517758</v>
      </c>
    </row>
    <row r="8" spans="1:10" ht="14.4" customHeight="1" thickBot="1" x14ac:dyDescent="0.35">
      <c r="A8" s="1" t="s">
        <v>62</v>
      </c>
      <c r="B8" s="11">
        <v>1957.4227100000016</v>
      </c>
      <c r="C8" s="33">
        <v>1879.9073200000003</v>
      </c>
      <c r="D8" s="8"/>
      <c r="E8" s="106">
        <v>1693.0969599999989</v>
      </c>
      <c r="F8" s="32">
        <v>1664.1698324356094</v>
      </c>
      <c r="G8" s="107">
        <f>E8-F8</f>
        <v>28.927127564389593</v>
      </c>
      <c r="H8" s="110">
        <f>IF(F8&lt;0.00000001,"",E8/F8)</f>
        <v>1.0173823169970899</v>
      </c>
    </row>
    <row r="9" spans="1:10" ht="14.4" customHeight="1" thickBot="1" x14ac:dyDescent="0.35">
      <c r="A9" s="2" t="s">
        <v>63</v>
      </c>
      <c r="B9" s="3">
        <v>13742.202580000005</v>
      </c>
      <c r="C9" s="35">
        <v>13599.414770000001</v>
      </c>
      <c r="D9" s="8"/>
      <c r="E9" s="3">
        <v>13061.08295</v>
      </c>
      <c r="F9" s="34">
        <v>13216.931672798159</v>
      </c>
      <c r="G9" s="34">
        <f>E9-F9</f>
        <v>-155.84872279815863</v>
      </c>
      <c r="H9" s="111">
        <f>IF(F9&lt;0.00000001,"",E9/F9)</f>
        <v>0.98820840368578799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29972.361000000001</v>
      </c>
      <c r="C11" s="29">
        <f>IF(ISERROR(VLOOKUP("Celkem:",'ZV Vykáz.-A'!A:H,5,0)),0,VLOOKUP("Celkem:",'ZV Vykáz.-A'!A:H,5,0)/1000)</f>
        <v>36760.737000000001</v>
      </c>
      <c r="D11" s="8"/>
      <c r="E11" s="103">
        <f>IF(ISERROR(VLOOKUP("Celkem:",'ZV Vykáz.-A'!A:H,8,0)),0,VLOOKUP("Celkem:",'ZV Vykáz.-A'!A:H,8,0)/1000)</f>
        <v>33938.538999999997</v>
      </c>
      <c r="F11" s="28">
        <f>C11</f>
        <v>36760.737000000001</v>
      </c>
      <c r="G11" s="102">
        <f>E11-F11</f>
        <v>-2822.198000000004</v>
      </c>
      <c r="H11" s="108">
        <f>IF(F11&lt;0.00000001,"",E11/F11)</f>
        <v>0.92322792657829456</v>
      </c>
      <c r="I11" s="102">
        <f>E11-B11</f>
        <v>3966.1779999999962</v>
      </c>
      <c r="J11" s="108">
        <f>IF(B11&lt;0.00000001,"",E11/B11)</f>
        <v>1.1323278469787548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29972.361000000001</v>
      </c>
      <c r="C13" s="37">
        <f>SUM(C11:C12)</f>
        <v>36760.737000000001</v>
      </c>
      <c r="D13" s="8"/>
      <c r="E13" s="5">
        <f>SUM(E11:E12)</f>
        <v>33938.538999999997</v>
      </c>
      <c r="F13" s="36">
        <f>SUM(F11:F12)</f>
        <v>36760.737000000001</v>
      </c>
      <c r="G13" s="36">
        <f>E13-F13</f>
        <v>-2822.198000000004</v>
      </c>
      <c r="H13" s="112">
        <f>IF(F13&lt;0.00000001,"",E13/F13)</f>
        <v>0.92322792657829456</v>
      </c>
      <c r="I13" s="36">
        <f>SUM(I11:I12)</f>
        <v>3966.1779999999962</v>
      </c>
      <c r="J13" s="112">
        <f>IF(B13&lt;0.00000001,"",E13/B13)</f>
        <v>1.1323278469787548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2.1810449107787777</v>
      </c>
      <c r="C15" s="39">
        <f>IF(C9=0,"",C13/C9)</f>
        <v>2.7031116869156273</v>
      </c>
      <c r="D15" s="8"/>
      <c r="E15" s="6">
        <f>IF(E9=0,"",E13/E9)</f>
        <v>2.598447550629789</v>
      </c>
      <c r="F15" s="38">
        <f>IF(F9=0,"",F13/F9)</f>
        <v>2.7813366906978478</v>
      </c>
      <c r="G15" s="38">
        <f>IF(ISERROR(F15-E15),"",E15-F15)</f>
        <v>-0.18288914006805879</v>
      </c>
      <c r="H15" s="113">
        <f>IF(ISERROR(F15-E15),"",IF(F15&lt;0.00000001,"",E15/F15))</f>
        <v>0.93424415653101989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212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6.5386205190093669</v>
      </c>
      <c r="C4" s="185">
        <f t="shared" ref="C4:M4" si="0">(C10+C8)/C6</f>
        <v>4.4273054516326749</v>
      </c>
      <c r="D4" s="185">
        <f t="shared" si="0"/>
        <v>2.9196783026655351</v>
      </c>
      <c r="E4" s="185">
        <f t="shared" si="0"/>
        <v>3.186294425246305</v>
      </c>
      <c r="F4" s="185">
        <f t="shared" si="0"/>
        <v>3.0439647046140421</v>
      </c>
      <c r="G4" s="185">
        <f t="shared" si="0"/>
        <v>3.2180674418528348</v>
      </c>
      <c r="H4" s="185">
        <f t="shared" si="0"/>
        <v>3.0080091097163995</v>
      </c>
      <c r="I4" s="185">
        <f t="shared" si="0"/>
        <v>3.0877122597605551</v>
      </c>
      <c r="J4" s="185">
        <f t="shared" si="0"/>
        <v>3.0251250861677672</v>
      </c>
      <c r="K4" s="185">
        <f t="shared" si="0"/>
        <v>2.9347443235985771</v>
      </c>
      <c r="L4" s="185">
        <f t="shared" si="0"/>
        <v>2.7281201704551288</v>
      </c>
      <c r="M4" s="185">
        <f t="shared" si="0"/>
        <v>2.5984475506297882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614.05673999999999</v>
      </c>
      <c r="C5" s="185">
        <f>IF(ISERROR(VLOOKUP($A5,'Man Tab'!$A:$Q,COLUMN()+2,0)),0,VLOOKUP($A5,'Man Tab'!$A:$Q,COLUMN()+2,0))</f>
        <v>854.74342999999999</v>
      </c>
      <c r="D5" s="185">
        <f>IF(ISERROR(VLOOKUP($A5,'Man Tab'!$A:$Q,COLUMN()+2,0)),0,VLOOKUP($A5,'Man Tab'!$A:$Q,COLUMN()+2,0))</f>
        <v>1672.48666</v>
      </c>
      <c r="E5" s="185">
        <f>IF(ISERROR(VLOOKUP($A5,'Man Tab'!$A:$Q,COLUMN()+2,0)),0,VLOOKUP($A5,'Man Tab'!$A:$Q,COLUMN()+2,0))</f>
        <v>809.60825999999997</v>
      </c>
      <c r="F5" s="185">
        <f>IF(ISERROR(VLOOKUP($A5,'Man Tab'!$A:$Q,COLUMN()+2,0)),0,VLOOKUP($A5,'Man Tab'!$A:$Q,COLUMN()+2,0))</f>
        <v>1061.79411</v>
      </c>
      <c r="G5" s="185">
        <f>IF(ISERROR(VLOOKUP($A5,'Man Tab'!$A:$Q,COLUMN()+2,0)),0,VLOOKUP($A5,'Man Tab'!$A:$Q,COLUMN()+2,0))</f>
        <v>884.67695000000003</v>
      </c>
      <c r="H5" s="185">
        <f>IF(ISERROR(VLOOKUP($A5,'Man Tab'!$A:$Q,COLUMN()+2,0)),0,VLOOKUP($A5,'Man Tab'!$A:$Q,COLUMN()+2,0))</f>
        <v>1374.6231299999999</v>
      </c>
      <c r="I5" s="185">
        <f>IF(ISERROR(VLOOKUP($A5,'Man Tab'!$A:$Q,COLUMN()+2,0)),0,VLOOKUP($A5,'Man Tab'!$A:$Q,COLUMN()+2,0))</f>
        <v>753.262400000002</v>
      </c>
      <c r="J5" s="185">
        <f>IF(ISERROR(VLOOKUP($A5,'Man Tab'!$A:$Q,COLUMN()+2,0)),0,VLOOKUP($A5,'Man Tab'!$A:$Q,COLUMN()+2,0))</f>
        <v>870.59204</v>
      </c>
      <c r="K5" s="185">
        <f>IF(ISERROR(VLOOKUP($A5,'Man Tab'!$A:$Q,COLUMN()+2,0)),0,VLOOKUP($A5,'Man Tab'!$A:$Q,COLUMN()+2,0))</f>
        <v>1246.3420100000001</v>
      </c>
      <c r="L5" s="185">
        <f>IF(ISERROR(VLOOKUP($A5,'Man Tab'!$A:$Q,COLUMN()+2,0)),0,VLOOKUP($A5,'Man Tab'!$A:$Q,COLUMN()+2,0))</f>
        <v>1779.1498300000001</v>
      </c>
      <c r="M5" s="185">
        <f>IF(ISERROR(VLOOKUP($A5,'Man Tab'!$A:$Q,COLUMN()+2,0)),0,VLOOKUP($A5,'Man Tab'!$A:$Q,COLUMN()+2,0))</f>
        <v>1139.74739</v>
      </c>
    </row>
    <row r="6" spans="1:13" ht="14.4" customHeight="1" x14ac:dyDescent="0.3">
      <c r="A6" s="186" t="s">
        <v>63</v>
      </c>
      <c r="B6" s="187">
        <f>B5</f>
        <v>614.05673999999999</v>
      </c>
      <c r="C6" s="187">
        <f t="shared" ref="C6:M6" si="1">C5+B6</f>
        <v>1468.80017</v>
      </c>
      <c r="D6" s="187">
        <f t="shared" si="1"/>
        <v>3141.28683</v>
      </c>
      <c r="E6" s="187">
        <f t="shared" si="1"/>
        <v>3950.89509</v>
      </c>
      <c r="F6" s="187">
        <f t="shared" si="1"/>
        <v>5012.6891999999998</v>
      </c>
      <c r="G6" s="187">
        <f t="shared" si="1"/>
        <v>5897.3661499999998</v>
      </c>
      <c r="H6" s="187">
        <f t="shared" si="1"/>
        <v>7271.9892799999998</v>
      </c>
      <c r="I6" s="187">
        <f t="shared" si="1"/>
        <v>8025.2516800000021</v>
      </c>
      <c r="J6" s="187">
        <f t="shared" si="1"/>
        <v>8895.8437200000026</v>
      </c>
      <c r="K6" s="187">
        <f t="shared" si="1"/>
        <v>10142.185730000003</v>
      </c>
      <c r="L6" s="187">
        <f t="shared" si="1"/>
        <v>11921.335560000003</v>
      </c>
      <c r="M6" s="187">
        <f t="shared" si="1"/>
        <v>13061.082950000004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4015084</v>
      </c>
      <c r="C9" s="186">
        <v>2487743</v>
      </c>
      <c r="D9" s="186">
        <v>2668720</v>
      </c>
      <c r="E9" s="186">
        <v>3417168</v>
      </c>
      <c r="F9" s="186">
        <v>2669734</v>
      </c>
      <c r="G9" s="186">
        <v>3719673</v>
      </c>
      <c r="H9" s="186">
        <v>2896088</v>
      </c>
      <c r="I9" s="186">
        <v>2905458</v>
      </c>
      <c r="J9" s="186">
        <v>2131372</v>
      </c>
      <c r="K9" s="186">
        <v>2853682</v>
      </c>
      <c r="L9" s="186">
        <v>2758114</v>
      </c>
      <c r="M9" s="186">
        <v>1415703</v>
      </c>
    </row>
    <row r="10" spans="1:13" ht="14.4" customHeight="1" x14ac:dyDescent="0.3">
      <c r="A10" s="186" t="s">
        <v>65</v>
      </c>
      <c r="B10" s="187">
        <f>B9/1000</f>
        <v>4015.0839999999998</v>
      </c>
      <c r="C10" s="187">
        <f t="shared" ref="C10:M10" si="3">C9/1000+B10</f>
        <v>6502.8269999999993</v>
      </c>
      <c r="D10" s="187">
        <f t="shared" si="3"/>
        <v>9171.5469999999987</v>
      </c>
      <c r="E10" s="187">
        <f t="shared" si="3"/>
        <v>12588.714999999998</v>
      </c>
      <c r="F10" s="187">
        <f t="shared" si="3"/>
        <v>15258.448999999999</v>
      </c>
      <c r="G10" s="187">
        <f t="shared" si="3"/>
        <v>18978.121999999999</v>
      </c>
      <c r="H10" s="187">
        <f t="shared" si="3"/>
        <v>21874.21</v>
      </c>
      <c r="I10" s="187">
        <f t="shared" si="3"/>
        <v>24779.667999999998</v>
      </c>
      <c r="J10" s="187">
        <f t="shared" si="3"/>
        <v>26911.039999999997</v>
      </c>
      <c r="K10" s="187">
        <f t="shared" si="3"/>
        <v>29764.721999999998</v>
      </c>
      <c r="L10" s="187">
        <f t="shared" si="3"/>
        <v>32522.835999999999</v>
      </c>
      <c r="M10" s="187">
        <f t="shared" si="3"/>
        <v>33938.538999999997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12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2.7813366906978478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2.7813366906978478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251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42" t="s">
        <v>188</v>
      </c>
      <c r="E4" s="242" t="s">
        <v>189</v>
      </c>
      <c r="F4" s="242" t="s">
        <v>190</v>
      </c>
      <c r="G4" s="242" t="s">
        <v>191</v>
      </c>
      <c r="H4" s="242" t="s">
        <v>192</v>
      </c>
      <c r="I4" s="242" t="s">
        <v>193</v>
      </c>
      <c r="J4" s="242" t="s">
        <v>194</v>
      </c>
      <c r="K4" s="242" t="s">
        <v>195</v>
      </c>
      <c r="L4" s="242" t="s">
        <v>196</v>
      </c>
      <c r="M4" s="242" t="s">
        <v>197</v>
      </c>
      <c r="N4" s="242" t="s">
        <v>198</v>
      </c>
      <c r="O4" s="242" t="s">
        <v>199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249</v>
      </c>
    </row>
    <row r="7" spans="1:17" ht="14.4" customHeight="1" x14ac:dyDescent="0.3">
      <c r="A7" s="15" t="s">
        <v>22</v>
      </c>
      <c r="B7" s="51">
        <v>30.887446024319999</v>
      </c>
      <c r="C7" s="52">
        <v>2.5739538353600002</v>
      </c>
      <c r="D7" s="52">
        <v>0</v>
      </c>
      <c r="E7" s="52">
        <v>2.21868</v>
      </c>
      <c r="F7" s="52">
        <v>2.4351400000000001</v>
      </c>
      <c r="G7" s="52">
        <v>0</v>
      </c>
      <c r="H7" s="52">
        <v>1.9139200000000001</v>
      </c>
      <c r="I7" s="52">
        <v>0</v>
      </c>
      <c r="J7" s="52">
        <v>1.3722399999999999</v>
      </c>
      <c r="K7" s="52">
        <v>5.4829999999999997E-2</v>
      </c>
      <c r="L7" s="52">
        <v>0</v>
      </c>
      <c r="M7" s="52">
        <v>1.3226899999999999</v>
      </c>
      <c r="N7" s="52">
        <v>0.66216999999899995</v>
      </c>
      <c r="O7" s="52">
        <v>2.2415699999999998</v>
      </c>
      <c r="P7" s="53">
        <v>12.22124</v>
      </c>
      <c r="Q7" s="81">
        <v>0.395670136999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249</v>
      </c>
    </row>
    <row r="9" spans="1:17" ht="14.4" customHeight="1" x14ac:dyDescent="0.3">
      <c r="A9" s="15" t="s">
        <v>24</v>
      </c>
      <c r="B9" s="51">
        <v>7635.8744283690803</v>
      </c>
      <c r="C9" s="52">
        <v>636.32286903075703</v>
      </c>
      <c r="D9" s="52">
        <v>159.40810999999999</v>
      </c>
      <c r="E9" s="52">
        <v>356.85520000000002</v>
      </c>
      <c r="F9" s="52">
        <v>1286.65723</v>
      </c>
      <c r="G9" s="52">
        <v>410.35473999999999</v>
      </c>
      <c r="H9" s="52">
        <v>654.87132999999994</v>
      </c>
      <c r="I9" s="52">
        <v>401.01754</v>
      </c>
      <c r="J9" s="52">
        <v>876.57054000000005</v>
      </c>
      <c r="K9" s="52">
        <v>347.835810000001</v>
      </c>
      <c r="L9" s="52">
        <v>435.49808999999999</v>
      </c>
      <c r="M9" s="52">
        <v>790.39067999999997</v>
      </c>
      <c r="N9" s="52">
        <v>1175.2234599999999</v>
      </c>
      <c r="O9" s="52">
        <v>501.46401999999898</v>
      </c>
      <c r="P9" s="53">
        <v>7396.1467499999999</v>
      </c>
      <c r="Q9" s="81">
        <v>0.96860507848599997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249</v>
      </c>
    </row>
    <row r="11" spans="1:17" ht="14.4" customHeight="1" x14ac:dyDescent="0.3">
      <c r="A11" s="15" t="s">
        <v>26</v>
      </c>
      <c r="B11" s="51">
        <v>80.320645072348995</v>
      </c>
      <c r="C11" s="52">
        <v>6.693387089362</v>
      </c>
      <c r="D11" s="52">
        <v>7.2714999999999996</v>
      </c>
      <c r="E11" s="52">
        <v>1.3360000000000001</v>
      </c>
      <c r="F11" s="52">
        <v>1.3360000000000001</v>
      </c>
      <c r="G11" s="52">
        <v>1.3360000000000001</v>
      </c>
      <c r="H11" s="52">
        <v>2.5489600000000001</v>
      </c>
      <c r="I11" s="52">
        <v>2.2797999999999998</v>
      </c>
      <c r="J11" s="52">
        <v>1.3759999999999999</v>
      </c>
      <c r="K11" s="52">
        <v>2.7503099999999998</v>
      </c>
      <c r="L11" s="52">
        <v>1.3759999999999999</v>
      </c>
      <c r="M11" s="52">
        <v>4.35745</v>
      </c>
      <c r="N11" s="52">
        <v>19.762599999999999</v>
      </c>
      <c r="O11" s="52">
        <v>2.2185199999999998</v>
      </c>
      <c r="P11" s="53">
        <v>47.94914</v>
      </c>
      <c r="Q11" s="81">
        <v>0.59697155017600001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249</v>
      </c>
    </row>
    <row r="13" spans="1:17" ht="14.4" customHeight="1" x14ac:dyDescent="0.3">
      <c r="A13" s="15" t="s">
        <v>28</v>
      </c>
      <c r="B13" s="51">
        <v>1</v>
      </c>
      <c r="C13" s="52">
        <v>8.3333333332999998E-2</v>
      </c>
      <c r="D13" s="52">
        <v>0</v>
      </c>
      <c r="E13" s="52">
        <v>0</v>
      </c>
      <c r="F13" s="52">
        <v>0</v>
      </c>
      <c r="G13" s="52">
        <v>0.26621</v>
      </c>
      <c r="H13" s="52">
        <v>0.26619999999999999</v>
      </c>
      <c r="I13" s="52">
        <v>0</v>
      </c>
      <c r="J13" s="52">
        <v>0</v>
      </c>
      <c r="K13" s="52">
        <v>0</v>
      </c>
      <c r="L13" s="52">
        <v>0.11497</v>
      </c>
      <c r="M13" s="52">
        <v>2.0424899999999999</v>
      </c>
      <c r="N13" s="52">
        <v>0.35694999999900001</v>
      </c>
      <c r="O13" s="52">
        <v>0</v>
      </c>
      <c r="P13" s="53">
        <v>3.0468199999999999</v>
      </c>
      <c r="Q13" s="81">
        <v>3.0468199999999999</v>
      </c>
    </row>
    <row r="14" spans="1:17" ht="14.4" customHeight="1" x14ac:dyDescent="0.3">
      <c r="A14" s="15" t="s">
        <v>29</v>
      </c>
      <c r="B14" s="51">
        <v>221.99999999999901</v>
      </c>
      <c r="C14" s="52">
        <v>18.499999999999002</v>
      </c>
      <c r="D14" s="52">
        <v>29.04</v>
      </c>
      <c r="E14" s="52">
        <v>23.181000000000001</v>
      </c>
      <c r="F14" s="52">
        <v>20.442</v>
      </c>
      <c r="G14" s="52">
        <v>18.001999999999999</v>
      </c>
      <c r="H14" s="52">
        <v>14.677</v>
      </c>
      <c r="I14" s="52">
        <v>12.047000000000001</v>
      </c>
      <c r="J14" s="52">
        <v>11.192</v>
      </c>
      <c r="K14" s="52">
        <v>12.468999999999999</v>
      </c>
      <c r="L14" s="52">
        <v>13.632999999999999</v>
      </c>
      <c r="M14" s="52">
        <v>18.219000000000001</v>
      </c>
      <c r="N14" s="52">
        <v>21.082000000000001</v>
      </c>
      <c r="O14" s="52">
        <v>24.498000000000001</v>
      </c>
      <c r="P14" s="53">
        <v>218.482</v>
      </c>
      <c r="Q14" s="81">
        <v>0.984153153153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249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249</v>
      </c>
    </row>
    <row r="17" spans="1:17" ht="14.4" customHeight="1" x14ac:dyDescent="0.3">
      <c r="A17" s="15" t="s">
        <v>32</v>
      </c>
      <c r="B17" s="51">
        <v>171.158079156204</v>
      </c>
      <c r="C17" s="52">
        <v>14.263173263017</v>
      </c>
      <c r="D17" s="52">
        <v>6.0860000000000003</v>
      </c>
      <c r="E17" s="52">
        <v>0</v>
      </c>
      <c r="F17" s="52">
        <v>0</v>
      </c>
      <c r="G17" s="52">
        <v>13.40438</v>
      </c>
      <c r="H17" s="52">
        <v>0</v>
      </c>
      <c r="I17" s="52">
        <v>5.0940000000000003</v>
      </c>
      <c r="J17" s="52">
        <v>0</v>
      </c>
      <c r="K17" s="52">
        <v>0</v>
      </c>
      <c r="L17" s="52">
        <v>0</v>
      </c>
      <c r="M17" s="52">
        <v>4.7190000000000003</v>
      </c>
      <c r="N17" s="52">
        <v>0</v>
      </c>
      <c r="O17" s="52">
        <v>0</v>
      </c>
      <c r="P17" s="53">
        <v>29.303380000000001</v>
      </c>
      <c r="Q17" s="81">
        <v>0.17120652524499999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249</v>
      </c>
    </row>
    <row r="19" spans="1:17" ht="14.4" customHeight="1" x14ac:dyDescent="0.3">
      <c r="A19" s="15" t="s">
        <v>34</v>
      </c>
      <c r="B19" s="51">
        <v>518.69111534895205</v>
      </c>
      <c r="C19" s="52">
        <v>43.224259612411998</v>
      </c>
      <c r="D19" s="52">
        <v>47.85915</v>
      </c>
      <c r="E19" s="52">
        <v>123.9216</v>
      </c>
      <c r="F19" s="52">
        <v>6.0209099999999998</v>
      </c>
      <c r="G19" s="52">
        <v>31.893460000000001</v>
      </c>
      <c r="H19" s="52">
        <v>49.906680000000001</v>
      </c>
      <c r="I19" s="52">
        <v>97.080969999999994</v>
      </c>
      <c r="J19" s="52">
        <v>23.157360000000001</v>
      </c>
      <c r="K19" s="52">
        <v>15.980840000000001</v>
      </c>
      <c r="L19" s="52">
        <v>18.617529999999999</v>
      </c>
      <c r="M19" s="52">
        <v>37.638840000000002</v>
      </c>
      <c r="N19" s="52">
        <v>13.76849</v>
      </c>
      <c r="O19" s="52">
        <v>258.09845999999999</v>
      </c>
      <c r="P19" s="53">
        <v>723.94429000000002</v>
      </c>
      <c r="Q19" s="81">
        <v>1.395713688893</v>
      </c>
    </row>
    <row r="20" spans="1:17" ht="14.4" customHeight="1" x14ac:dyDescent="0.3">
      <c r="A20" s="15" t="s">
        <v>35</v>
      </c>
      <c r="B20" s="51">
        <v>3886</v>
      </c>
      <c r="C20" s="52">
        <v>323.83333333333297</v>
      </c>
      <c r="D20" s="52">
        <v>308.52708000000001</v>
      </c>
      <c r="E20" s="52">
        <v>291.36588999999998</v>
      </c>
      <c r="F20" s="52">
        <v>299.73008000000101</v>
      </c>
      <c r="G20" s="52">
        <v>278.48656999999997</v>
      </c>
      <c r="H20" s="52">
        <v>281.74522000000002</v>
      </c>
      <c r="I20" s="52">
        <v>311.29264000000001</v>
      </c>
      <c r="J20" s="52">
        <v>405.09069</v>
      </c>
      <c r="K20" s="52">
        <v>318.30746000000102</v>
      </c>
      <c r="L20" s="52">
        <v>345.48804999999999</v>
      </c>
      <c r="M20" s="52">
        <v>331.78766000000002</v>
      </c>
      <c r="N20" s="52">
        <v>492.432289999999</v>
      </c>
      <c r="O20" s="52">
        <v>295.36437000000001</v>
      </c>
      <c r="P20" s="53">
        <v>3959.6179999999999</v>
      </c>
      <c r="Q20" s="81">
        <v>1.0189444158509999</v>
      </c>
    </row>
    <row r="21" spans="1:17" ht="14.4" customHeight="1" x14ac:dyDescent="0.3">
      <c r="A21" s="16" t="s">
        <v>36</v>
      </c>
      <c r="B21" s="51">
        <v>671.00000000000102</v>
      </c>
      <c r="C21" s="52">
        <v>55.916666666666003</v>
      </c>
      <c r="D21" s="52">
        <v>55.865000000000002</v>
      </c>
      <c r="E21" s="52">
        <v>55.865000000000002</v>
      </c>
      <c r="F21" s="52">
        <v>55.865000000000002</v>
      </c>
      <c r="G21" s="52">
        <v>55.865000000000002</v>
      </c>
      <c r="H21" s="52">
        <v>55.865000000000002</v>
      </c>
      <c r="I21" s="52">
        <v>55.865000000000002</v>
      </c>
      <c r="J21" s="52">
        <v>55.863999999999997</v>
      </c>
      <c r="K21" s="52">
        <v>55.863999999999997</v>
      </c>
      <c r="L21" s="52">
        <v>55.863999999999997</v>
      </c>
      <c r="M21" s="52">
        <v>55.863999999999997</v>
      </c>
      <c r="N21" s="52">
        <v>55.862999999998998</v>
      </c>
      <c r="O21" s="52">
        <v>55.862999999998998</v>
      </c>
      <c r="P21" s="53">
        <v>670.37199999999996</v>
      </c>
      <c r="Q21" s="81">
        <v>0.99906408345700004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 t="s">
        <v>249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249</v>
      </c>
    </row>
    <row r="24" spans="1:17" ht="14.4" customHeight="1" x14ac:dyDescent="0.3">
      <c r="A24" s="16" t="s">
        <v>39</v>
      </c>
      <c r="B24" s="51">
        <v>-3.6379788070917101E-12</v>
      </c>
      <c r="C24" s="52">
        <v>-2.2737367544323201E-13</v>
      </c>
      <c r="D24" s="52">
        <v>-9.9999999974897906E-5</v>
      </c>
      <c r="E24" s="52">
        <v>5.9999999848514603E-5</v>
      </c>
      <c r="F24" s="52">
        <v>2.9999999899999998E-4</v>
      </c>
      <c r="G24" s="52">
        <v>-9.9999999974897906E-5</v>
      </c>
      <c r="H24" s="52">
        <v>-2.0000000000000001E-4</v>
      </c>
      <c r="I24" s="52">
        <v>-1.13686837721616E-13</v>
      </c>
      <c r="J24" s="52">
        <v>2.9999999899999998E-4</v>
      </c>
      <c r="K24" s="52">
        <v>1.4999999899999999E-4</v>
      </c>
      <c r="L24" s="52">
        <v>4.0000000000000002E-4</v>
      </c>
      <c r="M24" s="52">
        <v>1.9999999899999999E-4</v>
      </c>
      <c r="N24" s="52">
        <v>-1.1299999999999999E-3</v>
      </c>
      <c r="O24" s="52">
        <v>-5.4999999900000004E-4</v>
      </c>
      <c r="P24" s="53">
        <v>-6.7000000100000002E-4</v>
      </c>
      <c r="Q24" s="81"/>
    </row>
    <row r="25" spans="1:17" ht="14.4" customHeight="1" x14ac:dyDescent="0.3">
      <c r="A25" s="17" t="s">
        <v>40</v>
      </c>
      <c r="B25" s="54">
        <v>13216.9317139709</v>
      </c>
      <c r="C25" s="55">
        <v>1101.4109761642401</v>
      </c>
      <c r="D25" s="55">
        <v>614.05673999999999</v>
      </c>
      <c r="E25" s="55">
        <v>854.74342999999999</v>
      </c>
      <c r="F25" s="55">
        <v>1672.48666</v>
      </c>
      <c r="G25" s="55">
        <v>809.60825999999997</v>
      </c>
      <c r="H25" s="55">
        <v>1061.79411</v>
      </c>
      <c r="I25" s="55">
        <v>884.67695000000003</v>
      </c>
      <c r="J25" s="55">
        <v>1374.6231299999999</v>
      </c>
      <c r="K25" s="55">
        <v>753.262400000002</v>
      </c>
      <c r="L25" s="55">
        <v>870.59204</v>
      </c>
      <c r="M25" s="55">
        <v>1246.3420100000001</v>
      </c>
      <c r="N25" s="55">
        <v>1779.1498300000001</v>
      </c>
      <c r="O25" s="55">
        <v>1139.74739</v>
      </c>
      <c r="P25" s="56">
        <v>13061.08295</v>
      </c>
      <c r="Q25" s="82">
        <v>0.98820840060699999</v>
      </c>
    </row>
    <row r="26" spans="1:17" ht="14.4" customHeight="1" x14ac:dyDescent="0.3">
      <c r="A26" s="15" t="s">
        <v>41</v>
      </c>
      <c r="B26" s="51">
        <v>719.99308697579897</v>
      </c>
      <c r="C26" s="52">
        <v>59.999423914649</v>
      </c>
      <c r="D26" s="52">
        <v>45.962060000000001</v>
      </c>
      <c r="E26" s="52">
        <v>43.213839999999998</v>
      </c>
      <c r="F26" s="52">
        <v>59.147329999999997</v>
      </c>
      <c r="G26" s="52">
        <v>54.000309999999999</v>
      </c>
      <c r="H26" s="52">
        <v>51.181800000000003</v>
      </c>
      <c r="I26" s="52">
        <v>61.116909999999997</v>
      </c>
      <c r="J26" s="52">
        <v>59.526719999999997</v>
      </c>
      <c r="K26" s="52">
        <v>135.1874</v>
      </c>
      <c r="L26" s="52">
        <v>59.160179999999997</v>
      </c>
      <c r="M26" s="52">
        <v>61.287039999999998</v>
      </c>
      <c r="N26" s="52">
        <v>90.696870000000004</v>
      </c>
      <c r="O26" s="52">
        <v>576.60395000000005</v>
      </c>
      <c r="P26" s="53">
        <v>1297.0844099999999</v>
      </c>
      <c r="Q26" s="81">
        <v>1.801523422187</v>
      </c>
    </row>
    <row r="27" spans="1:17" ht="14.4" customHeight="1" x14ac:dyDescent="0.3">
      <c r="A27" s="18" t="s">
        <v>42</v>
      </c>
      <c r="B27" s="54">
        <v>13936.924800946699</v>
      </c>
      <c r="C27" s="55">
        <v>1161.41040007889</v>
      </c>
      <c r="D27" s="55">
        <v>660.01880000000006</v>
      </c>
      <c r="E27" s="55">
        <v>897.95726999999999</v>
      </c>
      <c r="F27" s="55">
        <v>1731.63399</v>
      </c>
      <c r="G27" s="55">
        <v>863.60856999999999</v>
      </c>
      <c r="H27" s="55">
        <v>1112.9759100000001</v>
      </c>
      <c r="I27" s="55">
        <v>945.79386</v>
      </c>
      <c r="J27" s="55">
        <v>1434.14985</v>
      </c>
      <c r="K27" s="55">
        <v>888.44980000000203</v>
      </c>
      <c r="L27" s="55">
        <v>929.75221999999997</v>
      </c>
      <c r="M27" s="55">
        <v>1307.62905</v>
      </c>
      <c r="N27" s="55">
        <v>1869.8467000000001</v>
      </c>
      <c r="O27" s="55">
        <v>1716.3513399999999</v>
      </c>
      <c r="P27" s="56">
        <v>14358.167359999999</v>
      </c>
      <c r="Q27" s="82">
        <v>1.0302249287459999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1.6313</v>
      </c>
      <c r="N28" s="52">
        <v>0</v>
      </c>
      <c r="O28" s="52">
        <v>0</v>
      </c>
      <c r="P28" s="53">
        <v>1.6313</v>
      </c>
      <c r="Q28" s="81" t="s">
        <v>250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249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249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200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201</v>
      </c>
      <c r="G4" s="333" t="s">
        <v>51</v>
      </c>
      <c r="H4" s="126" t="s">
        <v>125</v>
      </c>
      <c r="I4" s="331" t="s">
        <v>52</v>
      </c>
      <c r="J4" s="333" t="s">
        <v>208</v>
      </c>
      <c r="K4" s="334" t="s">
        <v>202</v>
      </c>
    </row>
    <row r="5" spans="1:11" ht="42" thickBot="1" x14ac:dyDescent="0.35">
      <c r="A5" s="70"/>
      <c r="B5" s="24" t="s">
        <v>204</v>
      </c>
      <c r="C5" s="25" t="s">
        <v>205</v>
      </c>
      <c r="D5" s="26" t="s">
        <v>206</v>
      </c>
      <c r="E5" s="26" t="s">
        <v>207</v>
      </c>
      <c r="F5" s="332"/>
      <c r="G5" s="332"/>
      <c r="H5" s="25" t="s">
        <v>203</v>
      </c>
      <c r="I5" s="332"/>
      <c r="J5" s="332"/>
      <c r="K5" s="335"/>
    </row>
    <row r="6" spans="1:11" ht="14.4" customHeight="1" thickBot="1" x14ac:dyDescent="0.35">
      <c r="A6" s="442" t="s">
        <v>252</v>
      </c>
      <c r="B6" s="424">
        <v>13066.909540707</v>
      </c>
      <c r="C6" s="424">
        <v>13599.414769999999</v>
      </c>
      <c r="D6" s="425">
        <v>532.50522929296301</v>
      </c>
      <c r="E6" s="426">
        <v>1.040752193748</v>
      </c>
      <c r="F6" s="424">
        <v>13216.9317139709</v>
      </c>
      <c r="G6" s="425">
        <v>13216.9317139709</v>
      </c>
      <c r="H6" s="427">
        <v>1139.74739</v>
      </c>
      <c r="I6" s="424">
        <v>13061.08295</v>
      </c>
      <c r="J6" s="425">
        <v>-155.84876397090201</v>
      </c>
      <c r="K6" s="428">
        <v>0.98820840060699999</v>
      </c>
    </row>
    <row r="7" spans="1:11" ht="14.4" customHeight="1" thickBot="1" x14ac:dyDescent="0.35">
      <c r="A7" s="443" t="s">
        <v>253</v>
      </c>
      <c r="B7" s="424">
        <v>8247.3397448584492</v>
      </c>
      <c r="C7" s="424">
        <v>8096.3150400000004</v>
      </c>
      <c r="D7" s="425">
        <v>-151.02470485844799</v>
      </c>
      <c r="E7" s="426">
        <v>0.98168807039200001</v>
      </c>
      <c r="F7" s="424">
        <v>7970.08251946575</v>
      </c>
      <c r="G7" s="425">
        <v>7970.08251946575</v>
      </c>
      <c r="H7" s="427">
        <v>530.42155999999898</v>
      </c>
      <c r="I7" s="424">
        <v>7677.8452799999995</v>
      </c>
      <c r="J7" s="425">
        <v>-292.237239465747</v>
      </c>
      <c r="K7" s="428">
        <v>0.96333322286699996</v>
      </c>
    </row>
    <row r="8" spans="1:11" ht="14.4" customHeight="1" thickBot="1" x14ac:dyDescent="0.35">
      <c r="A8" s="444" t="s">
        <v>254</v>
      </c>
      <c r="B8" s="424">
        <v>7997.0239294884104</v>
      </c>
      <c r="C8" s="424">
        <v>7877.5110400000003</v>
      </c>
      <c r="D8" s="425">
        <v>-119.512889488402</v>
      </c>
      <c r="E8" s="426">
        <v>0.98505532926399997</v>
      </c>
      <c r="F8" s="424">
        <v>7748.08251946575</v>
      </c>
      <c r="G8" s="425">
        <v>7748.08251946575</v>
      </c>
      <c r="H8" s="427">
        <v>505.92355999999899</v>
      </c>
      <c r="I8" s="424">
        <v>7459.3632799999996</v>
      </c>
      <c r="J8" s="425">
        <v>-288.71923946574901</v>
      </c>
      <c r="K8" s="428">
        <v>0.96273668501300003</v>
      </c>
    </row>
    <row r="9" spans="1:11" ht="14.4" customHeight="1" thickBot="1" x14ac:dyDescent="0.35">
      <c r="A9" s="445" t="s">
        <v>255</v>
      </c>
      <c r="B9" s="429">
        <v>0</v>
      </c>
      <c r="C9" s="429">
        <v>-2.65E-3</v>
      </c>
      <c r="D9" s="430">
        <v>-2.65E-3</v>
      </c>
      <c r="E9" s="431" t="s">
        <v>249</v>
      </c>
      <c r="F9" s="429">
        <v>0</v>
      </c>
      <c r="G9" s="430">
        <v>0</v>
      </c>
      <c r="H9" s="432">
        <v>-5.4999999900000004E-4</v>
      </c>
      <c r="I9" s="429">
        <v>-6.6999999900000003E-4</v>
      </c>
      <c r="J9" s="430">
        <v>-6.6999999900000003E-4</v>
      </c>
      <c r="K9" s="433" t="s">
        <v>249</v>
      </c>
    </row>
    <row r="10" spans="1:11" ht="14.4" customHeight="1" thickBot="1" x14ac:dyDescent="0.35">
      <c r="A10" s="446" t="s">
        <v>256</v>
      </c>
      <c r="B10" s="424">
        <v>0</v>
      </c>
      <c r="C10" s="424">
        <v>-2.65E-3</v>
      </c>
      <c r="D10" s="425">
        <v>-2.65E-3</v>
      </c>
      <c r="E10" s="434" t="s">
        <v>249</v>
      </c>
      <c r="F10" s="424">
        <v>0</v>
      </c>
      <c r="G10" s="425">
        <v>0</v>
      </c>
      <c r="H10" s="427">
        <v>-5.4999999900000004E-4</v>
      </c>
      <c r="I10" s="424">
        <v>-6.6999999900000003E-4</v>
      </c>
      <c r="J10" s="425">
        <v>-6.6999999900000003E-4</v>
      </c>
      <c r="K10" s="435" t="s">
        <v>249</v>
      </c>
    </row>
    <row r="11" spans="1:11" ht="14.4" customHeight="1" thickBot="1" x14ac:dyDescent="0.35">
      <c r="A11" s="445" t="s">
        <v>257</v>
      </c>
      <c r="B11" s="429">
        <v>68.999973326315001</v>
      </c>
      <c r="C11" s="429">
        <v>29.38035</v>
      </c>
      <c r="D11" s="430">
        <v>-39.619623326315001</v>
      </c>
      <c r="E11" s="436">
        <v>0.425802338517</v>
      </c>
      <c r="F11" s="429">
        <v>30.887446024319999</v>
      </c>
      <c r="G11" s="430">
        <v>30.887446024319999</v>
      </c>
      <c r="H11" s="432">
        <v>2.2415699999999998</v>
      </c>
      <c r="I11" s="429">
        <v>12.22124</v>
      </c>
      <c r="J11" s="430">
        <v>-18.666206024320001</v>
      </c>
      <c r="K11" s="437">
        <v>0.395670136999</v>
      </c>
    </row>
    <row r="12" spans="1:11" ht="14.4" customHeight="1" thickBot="1" x14ac:dyDescent="0.35">
      <c r="A12" s="446" t="s">
        <v>258</v>
      </c>
      <c r="B12" s="424">
        <v>65.000005868165999</v>
      </c>
      <c r="C12" s="424">
        <v>28.126390000000001</v>
      </c>
      <c r="D12" s="425">
        <v>-36.873615868165999</v>
      </c>
      <c r="E12" s="426">
        <v>0.43271365324200001</v>
      </c>
      <c r="F12" s="424">
        <v>30</v>
      </c>
      <c r="G12" s="425">
        <v>30</v>
      </c>
      <c r="H12" s="427">
        <v>2.2415699999999998</v>
      </c>
      <c r="I12" s="424">
        <v>9.7784999999999993</v>
      </c>
      <c r="J12" s="425">
        <v>-20.221499999999999</v>
      </c>
      <c r="K12" s="428">
        <v>0.32595000000000002</v>
      </c>
    </row>
    <row r="13" spans="1:11" ht="14.4" customHeight="1" thickBot="1" x14ac:dyDescent="0.35">
      <c r="A13" s="446" t="s">
        <v>259</v>
      </c>
      <c r="B13" s="424">
        <v>0</v>
      </c>
      <c r="C13" s="424">
        <v>0</v>
      </c>
      <c r="D13" s="425">
        <v>0</v>
      </c>
      <c r="E13" s="426">
        <v>1</v>
      </c>
      <c r="F13" s="424">
        <v>0</v>
      </c>
      <c r="G13" s="425">
        <v>0</v>
      </c>
      <c r="H13" s="427">
        <v>0</v>
      </c>
      <c r="I13" s="424">
        <v>0.64349999999899998</v>
      </c>
      <c r="J13" s="425">
        <v>0.64349999999899998</v>
      </c>
      <c r="K13" s="435" t="s">
        <v>250</v>
      </c>
    </row>
    <row r="14" spans="1:11" ht="14.4" customHeight="1" thickBot="1" x14ac:dyDescent="0.35">
      <c r="A14" s="446" t="s">
        <v>260</v>
      </c>
      <c r="B14" s="424">
        <v>3.000000270838</v>
      </c>
      <c r="C14" s="424">
        <v>0.42104000000000003</v>
      </c>
      <c r="D14" s="425">
        <v>-2.5789602708379999</v>
      </c>
      <c r="E14" s="426">
        <v>0.14034665399599999</v>
      </c>
      <c r="F14" s="424">
        <v>0.447736634001</v>
      </c>
      <c r="G14" s="425">
        <v>0.447736634001</v>
      </c>
      <c r="H14" s="427">
        <v>0</v>
      </c>
      <c r="I14" s="424">
        <v>0.97784000000000004</v>
      </c>
      <c r="J14" s="425">
        <v>0.53010336599800001</v>
      </c>
      <c r="K14" s="428">
        <v>2.1839624585989998</v>
      </c>
    </row>
    <row r="15" spans="1:11" ht="14.4" customHeight="1" thickBot="1" x14ac:dyDescent="0.35">
      <c r="A15" s="446" t="s">
        <v>261</v>
      </c>
      <c r="B15" s="424">
        <v>0.99996718731000001</v>
      </c>
      <c r="C15" s="424">
        <v>0.83291999999999999</v>
      </c>
      <c r="D15" s="425">
        <v>-0.16704718731000001</v>
      </c>
      <c r="E15" s="426">
        <v>0.83294733124099996</v>
      </c>
      <c r="F15" s="424">
        <v>0.43970939031799999</v>
      </c>
      <c r="G15" s="425">
        <v>0.43970939031799999</v>
      </c>
      <c r="H15" s="427">
        <v>0</v>
      </c>
      <c r="I15" s="424">
        <v>0.82140000000000002</v>
      </c>
      <c r="J15" s="425">
        <v>0.38169060968099999</v>
      </c>
      <c r="K15" s="428">
        <v>1.8680519863459999</v>
      </c>
    </row>
    <row r="16" spans="1:11" ht="14.4" customHeight="1" thickBot="1" x14ac:dyDescent="0.35">
      <c r="A16" s="445" t="s">
        <v>262</v>
      </c>
      <c r="B16" s="429">
        <v>7880.0007114023401</v>
      </c>
      <c r="C16" s="429">
        <v>7812.3403399999997</v>
      </c>
      <c r="D16" s="430">
        <v>-67.660371402335002</v>
      </c>
      <c r="E16" s="436">
        <v>0.991413659226</v>
      </c>
      <c r="F16" s="429">
        <v>7635.8744283690803</v>
      </c>
      <c r="G16" s="430">
        <v>7635.8744283690803</v>
      </c>
      <c r="H16" s="432">
        <v>501.46401999999898</v>
      </c>
      <c r="I16" s="429">
        <v>7396.1467499999999</v>
      </c>
      <c r="J16" s="430">
        <v>-239.72767836907801</v>
      </c>
      <c r="K16" s="437">
        <v>0.96860507848599997</v>
      </c>
    </row>
    <row r="17" spans="1:11" ht="14.4" customHeight="1" thickBot="1" x14ac:dyDescent="0.35">
      <c r="A17" s="446" t="s">
        <v>263</v>
      </c>
      <c r="B17" s="424">
        <v>5800.00052362101</v>
      </c>
      <c r="C17" s="424">
        <v>5777.3190400000003</v>
      </c>
      <c r="D17" s="425">
        <v>-22.681483621005999</v>
      </c>
      <c r="E17" s="426">
        <v>0.99608939972800004</v>
      </c>
      <c r="F17" s="424">
        <v>5585.8744283690803</v>
      </c>
      <c r="G17" s="425">
        <v>5585.8744283690803</v>
      </c>
      <c r="H17" s="427">
        <v>301.10867999999903</v>
      </c>
      <c r="I17" s="424">
        <v>5384.3530799999999</v>
      </c>
      <c r="J17" s="425">
        <v>-201.52134836907999</v>
      </c>
      <c r="K17" s="428">
        <v>0.963923043571</v>
      </c>
    </row>
    <row r="18" spans="1:11" ht="14.4" customHeight="1" thickBot="1" x14ac:dyDescent="0.35">
      <c r="A18" s="446" t="s">
        <v>264</v>
      </c>
      <c r="B18" s="424">
        <v>1160.0001047241999</v>
      </c>
      <c r="C18" s="424">
        <v>1357.2824599999999</v>
      </c>
      <c r="D18" s="425">
        <v>197.28235527579801</v>
      </c>
      <c r="E18" s="426">
        <v>1.1700709805730001</v>
      </c>
      <c r="F18" s="424">
        <v>1400</v>
      </c>
      <c r="G18" s="425">
        <v>1400</v>
      </c>
      <c r="H18" s="427">
        <v>91.796949999999001</v>
      </c>
      <c r="I18" s="424">
        <v>1235.5741</v>
      </c>
      <c r="J18" s="425">
        <v>-164.42590000000001</v>
      </c>
      <c r="K18" s="428">
        <v>0.88255292857099998</v>
      </c>
    </row>
    <row r="19" spans="1:11" ht="14.4" customHeight="1" thickBot="1" x14ac:dyDescent="0.35">
      <c r="A19" s="446" t="s">
        <v>265</v>
      </c>
      <c r="B19" s="424">
        <v>10.000000902794</v>
      </c>
      <c r="C19" s="424">
        <v>6.1089900000000004</v>
      </c>
      <c r="D19" s="425">
        <v>-3.8910109027940001</v>
      </c>
      <c r="E19" s="426">
        <v>0.610898944848</v>
      </c>
      <c r="F19" s="424">
        <v>10</v>
      </c>
      <c r="G19" s="425">
        <v>10</v>
      </c>
      <c r="H19" s="427">
        <v>0.57459999999900002</v>
      </c>
      <c r="I19" s="424">
        <v>6.3957199999999998</v>
      </c>
      <c r="J19" s="425">
        <v>-3.6042800000000002</v>
      </c>
      <c r="K19" s="428">
        <v>0.63957200000000003</v>
      </c>
    </row>
    <row r="20" spans="1:11" ht="14.4" customHeight="1" thickBot="1" x14ac:dyDescent="0.35">
      <c r="A20" s="446" t="s">
        <v>266</v>
      </c>
      <c r="B20" s="424">
        <v>852.00007691812095</v>
      </c>
      <c r="C20" s="424">
        <v>625.21633999999995</v>
      </c>
      <c r="D20" s="425">
        <v>-226.78373691812101</v>
      </c>
      <c r="E20" s="426">
        <v>0.73382192905599997</v>
      </c>
      <c r="F20" s="424">
        <v>580</v>
      </c>
      <c r="G20" s="425">
        <v>580</v>
      </c>
      <c r="H20" s="427">
        <v>104.80979000000001</v>
      </c>
      <c r="I20" s="424">
        <v>714.81065000000001</v>
      </c>
      <c r="J20" s="425">
        <v>134.81065000000001</v>
      </c>
      <c r="K20" s="428">
        <v>1.2324321551720001</v>
      </c>
    </row>
    <row r="21" spans="1:11" ht="14.4" customHeight="1" thickBot="1" x14ac:dyDescent="0.35">
      <c r="A21" s="446" t="s">
        <v>267</v>
      </c>
      <c r="B21" s="424">
        <v>4.0000003611170003</v>
      </c>
      <c r="C21" s="424">
        <v>3.5575100000000002</v>
      </c>
      <c r="D21" s="425">
        <v>-0.44249036111700002</v>
      </c>
      <c r="E21" s="426">
        <v>0.88937741970700002</v>
      </c>
      <c r="F21" s="424">
        <v>5</v>
      </c>
      <c r="G21" s="425">
        <v>5</v>
      </c>
      <c r="H21" s="427">
        <v>0</v>
      </c>
      <c r="I21" s="424">
        <v>4.1429999999999998</v>
      </c>
      <c r="J21" s="425">
        <v>-0.85699999999900001</v>
      </c>
      <c r="K21" s="428">
        <v>0.8286</v>
      </c>
    </row>
    <row r="22" spans="1:11" ht="14.4" customHeight="1" thickBot="1" x14ac:dyDescent="0.35">
      <c r="A22" s="446" t="s">
        <v>268</v>
      </c>
      <c r="B22" s="424">
        <v>50.000004513973998</v>
      </c>
      <c r="C22" s="424">
        <v>42.856000000000002</v>
      </c>
      <c r="D22" s="425">
        <v>-7.144004513974</v>
      </c>
      <c r="E22" s="426">
        <v>0.85711992261900005</v>
      </c>
      <c r="F22" s="424">
        <v>50</v>
      </c>
      <c r="G22" s="425">
        <v>50</v>
      </c>
      <c r="H22" s="427">
        <v>3.1739999999989998</v>
      </c>
      <c r="I22" s="424">
        <v>50.870199999999997</v>
      </c>
      <c r="J22" s="425">
        <v>0.87019999999999997</v>
      </c>
      <c r="K22" s="428">
        <v>1.017404</v>
      </c>
    </row>
    <row r="23" spans="1:11" ht="14.4" customHeight="1" thickBot="1" x14ac:dyDescent="0.35">
      <c r="A23" s="446" t="s">
        <v>269</v>
      </c>
      <c r="B23" s="424">
        <v>4.0000003611170003</v>
      </c>
      <c r="C23" s="424">
        <v>3.1086244689504399E-15</v>
      </c>
      <c r="D23" s="425">
        <v>-4.0000003611170003</v>
      </c>
      <c r="E23" s="426">
        <v>7.7715604707636198E-16</v>
      </c>
      <c r="F23" s="424">
        <v>5</v>
      </c>
      <c r="G23" s="425">
        <v>5</v>
      </c>
      <c r="H23" s="427">
        <v>0</v>
      </c>
      <c r="I23" s="424">
        <v>0</v>
      </c>
      <c r="J23" s="425">
        <v>-5</v>
      </c>
      <c r="K23" s="428">
        <v>0</v>
      </c>
    </row>
    <row r="24" spans="1:11" ht="14.4" customHeight="1" thickBot="1" x14ac:dyDescent="0.35">
      <c r="A24" s="445" t="s">
        <v>270</v>
      </c>
      <c r="B24" s="429">
        <v>47.209689642008001</v>
      </c>
      <c r="C24" s="429">
        <v>29.787759999999999</v>
      </c>
      <c r="D24" s="430">
        <v>-17.421929642007999</v>
      </c>
      <c r="E24" s="436">
        <v>0.63096707955200004</v>
      </c>
      <c r="F24" s="429">
        <v>80.320645072348995</v>
      </c>
      <c r="G24" s="430">
        <v>80.320645072348995</v>
      </c>
      <c r="H24" s="432">
        <v>2.2185199999999998</v>
      </c>
      <c r="I24" s="429">
        <v>47.94914</v>
      </c>
      <c r="J24" s="430">
        <v>-32.371505072349002</v>
      </c>
      <c r="K24" s="437">
        <v>0.59697155017600001</v>
      </c>
    </row>
    <row r="25" spans="1:11" ht="14.4" customHeight="1" thickBot="1" x14ac:dyDescent="0.35">
      <c r="A25" s="446" t="s">
        <v>271</v>
      </c>
      <c r="B25" s="424">
        <v>1.5395190082929999</v>
      </c>
      <c r="C25" s="424">
        <v>1.0138199999999999</v>
      </c>
      <c r="D25" s="425">
        <v>-0.52569900829299998</v>
      </c>
      <c r="E25" s="426">
        <v>0.65853035560999995</v>
      </c>
      <c r="F25" s="424">
        <v>2</v>
      </c>
      <c r="G25" s="425">
        <v>2</v>
      </c>
      <c r="H25" s="427">
        <v>0</v>
      </c>
      <c r="I25" s="424">
        <v>0.20734</v>
      </c>
      <c r="J25" s="425">
        <v>-1.7926599999999999</v>
      </c>
      <c r="K25" s="428">
        <v>0.10367</v>
      </c>
    </row>
    <row r="26" spans="1:11" ht="14.4" customHeight="1" thickBot="1" x14ac:dyDescent="0.35">
      <c r="A26" s="446" t="s">
        <v>272</v>
      </c>
      <c r="B26" s="424">
        <v>0</v>
      </c>
      <c r="C26" s="424">
        <v>8.2610000000000003E-2</v>
      </c>
      <c r="D26" s="425">
        <v>8.2610000000000003E-2</v>
      </c>
      <c r="E26" s="434" t="s">
        <v>250</v>
      </c>
      <c r="F26" s="424">
        <v>7.9580079383000005E-2</v>
      </c>
      <c r="G26" s="425">
        <v>7.9580079383000005E-2</v>
      </c>
      <c r="H26" s="427">
        <v>0</v>
      </c>
      <c r="I26" s="424">
        <v>1.8694500000000001</v>
      </c>
      <c r="J26" s="425">
        <v>1.789869920616</v>
      </c>
      <c r="K26" s="428">
        <v>0</v>
      </c>
    </row>
    <row r="27" spans="1:11" ht="14.4" customHeight="1" thickBot="1" x14ac:dyDescent="0.35">
      <c r="A27" s="446" t="s">
        <v>273</v>
      </c>
      <c r="B27" s="424">
        <v>14.266491540906999</v>
      </c>
      <c r="C27" s="424">
        <v>8.6284399999999994</v>
      </c>
      <c r="D27" s="425">
        <v>-5.638051540907</v>
      </c>
      <c r="E27" s="426">
        <v>0.60480462034100002</v>
      </c>
      <c r="F27" s="424">
        <v>10</v>
      </c>
      <c r="G27" s="425">
        <v>10</v>
      </c>
      <c r="H27" s="427">
        <v>1.3704799999999999</v>
      </c>
      <c r="I27" s="424">
        <v>5.0852899999999996</v>
      </c>
      <c r="J27" s="425">
        <v>-4.9147100000000004</v>
      </c>
      <c r="K27" s="428">
        <v>0.50852900000000001</v>
      </c>
    </row>
    <row r="28" spans="1:11" ht="14.4" customHeight="1" thickBot="1" x14ac:dyDescent="0.35">
      <c r="A28" s="446" t="s">
        <v>274</v>
      </c>
      <c r="B28" s="424">
        <v>0.37238736443600001</v>
      </c>
      <c r="C28" s="424">
        <v>0</v>
      </c>
      <c r="D28" s="425">
        <v>-0.37238736443600001</v>
      </c>
      <c r="E28" s="426">
        <v>0</v>
      </c>
      <c r="F28" s="424">
        <v>0</v>
      </c>
      <c r="G28" s="425">
        <v>0</v>
      </c>
      <c r="H28" s="427">
        <v>0</v>
      </c>
      <c r="I28" s="424">
        <v>0</v>
      </c>
      <c r="J28" s="425">
        <v>0</v>
      </c>
      <c r="K28" s="428">
        <v>0</v>
      </c>
    </row>
    <row r="29" spans="1:11" ht="14.4" customHeight="1" thickBot="1" x14ac:dyDescent="0.35">
      <c r="A29" s="446" t="s">
        <v>275</v>
      </c>
      <c r="B29" s="424">
        <v>0</v>
      </c>
      <c r="C29" s="424">
        <v>0</v>
      </c>
      <c r="D29" s="425">
        <v>0</v>
      </c>
      <c r="E29" s="426">
        <v>1</v>
      </c>
      <c r="F29" s="424">
        <v>0</v>
      </c>
      <c r="G29" s="425">
        <v>0</v>
      </c>
      <c r="H29" s="427">
        <v>0</v>
      </c>
      <c r="I29" s="424">
        <v>2.3842500000000002</v>
      </c>
      <c r="J29" s="425">
        <v>2.3842500000000002</v>
      </c>
      <c r="K29" s="435" t="s">
        <v>250</v>
      </c>
    </row>
    <row r="30" spans="1:11" ht="14.4" customHeight="1" thickBot="1" x14ac:dyDescent="0.35">
      <c r="A30" s="446" t="s">
        <v>276</v>
      </c>
      <c r="B30" s="424">
        <v>0.24773093703900001</v>
      </c>
      <c r="C30" s="424">
        <v>0</v>
      </c>
      <c r="D30" s="425">
        <v>-0.24773093703900001</v>
      </c>
      <c r="E30" s="426">
        <v>0</v>
      </c>
      <c r="F30" s="424">
        <v>14</v>
      </c>
      <c r="G30" s="425">
        <v>14</v>
      </c>
      <c r="H30" s="427">
        <v>0</v>
      </c>
      <c r="I30" s="424">
        <v>16.698</v>
      </c>
      <c r="J30" s="425">
        <v>2.6979999999989999</v>
      </c>
      <c r="K30" s="428">
        <v>1.1927142857140001</v>
      </c>
    </row>
    <row r="31" spans="1:11" ht="14.4" customHeight="1" thickBot="1" x14ac:dyDescent="0.35">
      <c r="A31" s="446" t="s">
        <v>277</v>
      </c>
      <c r="B31" s="424">
        <v>0</v>
      </c>
      <c r="C31" s="424">
        <v>0.19117999999999999</v>
      </c>
      <c r="D31" s="425">
        <v>0.19117999999999999</v>
      </c>
      <c r="E31" s="434" t="s">
        <v>250</v>
      </c>
      <c r="F31" s="424">
        <v>0.241064992965</v>
      </c>
      <c r="G31" s="425">
        <v>0.241064992965</v>
      </c>
      <c r="H31" s="427">
        <v>0</v>
      </c>
      <c r="I31" s="424">
        <v>0</v>
      </c>
      <c r="J31" s="425">
        <v>-0.241064992965</v>
      </c>
      <c r="K31" s="428">
        <v>0</v>
      </c>
    </row>
    <row r="32" spans="1:11" ht="14.4" customHeight="1" thickBot="1" x14ac:dyDescent="0.35">
      <c r="A32" s="446" t="s">
        <v>278</v>
      </c>
      <c r="B32" s="424">
        <v>23.652724316901001</v>
      </c>
      <c r="C32" s="424">
        <v>17.984110000000001</v>
      </c>
      <c r="D32" s="425">
        <v>-5.6686143169010004</v>
      </c>
      <c r="E32" s="426">
        <v>0.76033989823100001</v>
      </c>
      <c r="F32" s="424">
        <v>24</v>
      </c>
      <c r="G32" s="425">
        <v>24</v>
      </c>
      <c r="H32" s="427">
        <v>0.84803999999900004</v>
      </c>
      <c r="I32" s="424">
        <v>17.92961</v>
      </c>
      <c r="J32" s="425">
        <v>-6.0703899999999997</v>
      </c>
      <c r="K32" s="428">
        <v>0.74706708333299998</v>
      </c>
    </row>
    <row r="33" spans="1:11" ht="14.4" customHeight="1" thickBot="1" x14ac:dyDescent="0.35">
      <c r="A33" s="446" t="s">
        <v>279</v>
      </c>
      <c r="B33" s="424">
        <v>7.1308364744299997</v>
      </c>
      <c r="C33" s="424">
        <v>1.8875999999999999</v>
      </c>
      <c r="D33" s="425">
        <v>-5.2432364744299997</v>
      </c>
      <c r="E33" s="426">
        <v>0.26470947787999999</v>
      </c>
      <c r="F33" s="424">
        <v>30</v>
      </c>
      <c r="G33" s="425">
        <v>30</v>
      </c>
      <c r="H33" s="427">
        <v>0</v>
      </c>
      <c r="I33" s="424">
        <v>3.7751999999999999</v>
      </c>
      <c r="J33" s="425">
        <v>-26.224799999999998</v>
      </c>
      <c r="K33" s="428">
        <v>0.12584000000000001</v>
      </c>
    </row>
    <row r="34" spans="1:11" ht="14.4" customHeight="1" thickBot="1" x14ac:dyDescent="0.35">
      <c r="A34" s="445" t="s">
        <v>280</v>
      </c>
      <c r="B34" s="429">
        <v>0.43126636463399998</v>
      </c>
      <c r="C34" s="429">
        <v>0</v>
      </c>
      <c r="D34" s="430">
        <v>-0.43126636463399998</v>
      </c>
      <c r="E34" s="436">
        <v>0</v>
      </c>
      <c r="F34" s="429">
        <v>0</v>
      </c>
      <c r="G34" s="430">
        <v>0</v>
      </c>
      <c r="H34" s="432">
        <v>0</v>
      </c>
      <c r="I34" s="429">
        <v>0</v>
      </c>
      <c r="J34" s="430">
        <v>0</v>
      </c>
      <c r="K34" s="437">
        <v>0</v>
      </c>
    </row>
    <row r="35" spans="1:11" ht="14.4" customHeight="1" thickBot="1" x14ac:dyDescent="0.35">
      <c r="A35" s="446" t="s">
        <v>281</v>
      </c>
      <c r="B35" s="424">
        <v>0.43126636463399998</v>
      </c>
      <c r="C35" s="424">
        <v>0</v>
      </c>
      <c r="D35" s="425">
        <v>-0.43126636463399998</v>
      </c>
      <c r="E35" s="426">
        <v>0</v>
      </c>
      <c r="F35" s="424">
        <v>0</v>
      </c>
      <c r="G35" s="425">
        <v>0</v>
      </c>
      <c r="H35" s="427">
        <v>0</v>
      </c>
      <c r="I35" s="424">
        <v>0</v>
      </c>
      <c r="J35" s="425">
        <v>0</v>
      </c>
      <c r="K35" s="428">
        <v>0</v>
      </c>
    </row>
    <row r="36" spans="1:11" ht="14.4" customHeight="1" thickBot="1" x14ac:dyDescent="0.35">
      <c r="A36" s="445" t="s">
        <v>282</v>
      </c>
      <c r="B36" s="429">
        <v>0.382288753107</v>
      </c>
      <c r="C36" s="429">
        <v>6.0052399999999997</v>
      </c>
      <c r="D36" s="430">
        <v>5.6229512468919998</v>
      </c>
      <c r="E36" s="436">
        <v>15.708649420585999</v>
      </c>
      <c r="F36" s="429">
        <v>1</v>
      </c>
      <c r="G36" s="430">
        <v>1</v>
      </c>
      <c r="H36" s="432">
        <v>0</v>
      </c>
      <c r="I36" s="429">
        <v>3.0468199999999999</v>
      </c>
      <c r="J36" s="430">
        <v>2.0468199999999999</v>
      </c>
      <c r="K36" s="437">
        <v>3.0468199999999999</v>
      </c>
    </row>
    <row r="37" spans="1:11" ht="14.4" customHeight="1" thickBot="1" x14ac:dyDescent="0.35">
      <c r="A37" s="446" t="s">
        <v>283</v>
      </c>
      <c r="B37" s="424">
        <v>0</v>
      </c>
      <c r="C37" s="424">
        <v>0</v>
      </c>
      <c r="D37" s="425">
        <v>0</v>
      </c>
      <c r="E37" s="426">
        <v>1</v>
      </c>
      <c r="F37" s="424">
        <v>1</v>
      </c>
      <c r="G37" s="425">
        <v>1</v>
      </c>
      <c r="H37" s="427">
        <v>0</v>
      </c>
      <c r="I37" s="424">
        <v>0</v>
      </c>
      <c r="J37" s="425">
        <v>-1</v>
      </c>
      <c r="K37" s="428">
        <v>0</v>
      </c>
    </row>
    <row r="38" spans="1:11" ht="14.4" customHeight="1" thickBot="1" x14ac:dyDescent="0.35">
      <c r="A38" s="446" t="s">
        <v>284</v>
      </c>
      <c r="B38" s="424">
        <v>0</v>
      </c>
      <c r="C38" s="424">
        <v>6.0052399999999997</v>
      </c>
      <c r="D38" s="425">
        <v>6.0052399999999997</v>
      </c>
      <c r="E38" s="434" t="s">
        <v>249</v>
      </c>
      <c r="F38" s="424">
        <v>0</v>
      </c>
      <c r="G38" s="425">
        <v>0</v>
      </c>
      <c r="H38" s="427">
        <v>0</v>
      </c>
      <c r="I38" s="424">
        <v>3.0468199999999999</v>
      </c>
      <c r="J38" s="425">
        <v>3.0468199999999999</v>
      </c>
      <c r="K38" s="435" t="s">
        <v>249</v>
      </c>
    </row>
    <row r="39" spans="1:11" ht="14.4" customHeight="1" thickBot="1" x14ac:dyDescent="0.35">
      <c r="A39" s="446" t="s">
        <v>285</v>
      </c>
      <c r="B39" s="424">
        <v>0.382288753107</v>
      </c>
      <c r="C39" s="424">
        <v>0</v>
      </c>
      <c r="D39" s="425">
        <v>-0.382288753107</v>
      </c>
      <c r="E39" s="426">
        <v>0</v>
      </c>
      <c r="F39" s="424">
        <v>0</v>
      </c>
      <c r="G39" s="425">
        <v>0</v>
      </c>
      <c r="H39" s="427">
        <v>0</v>
      </c>
      <c r="I39" s="424">
        <v>0</v>
      </c>
      <c r="J39" s="425">
        <v>0</v>
      </c>
      <c r="K39" s="428">
        <v>0</v>
      </c>
    </row>
    <row r="40" spans="1:11" ht="14.4" customHeight="1" thickBot="1" x14ac:dyDescent="0.35">
      <c r="A40" s="444" t="s">
        <v>29</v>
      </c>
      <c r="B40" s="424">
        <v>250.31581537004601</v>
      </c>
      <c r="C40" s="424">
        <v>218.804</v>
      </c>
      <c r="D40" s="425">
        <v>-31.511815370044999</v>
      </c>
      <c r="E40" s="426">
        <v>0.87411176827299997</v>
      </c>
      <c r="F40" s="424">
        <v>221.99999999999901</v>
      </c>
      <c r="G40" s="425">
        <v>221.99999999999901</v>
      </c>
      <c r="H40" s="427">
        <v>24.498000000000001</v>
      </c>
      <c r="I40" s="424">
        <v>218.482</v>
      </c>
      <c r="J40" s="425">
        <v>-3.5179999999990001</v>
      </c>
      <c r="K40" s="428">
        <v>0.984153153153</v>
      </c>
    </row>
    <row r="41" spans="1:11" ht="14.4" customHeight="1" thickBot="1" x14ac:dyDescent="0.35">
      <c r="A41" s="445" t="s">
        <v>286</v>
      </c>
      <c r="B41" s="429">
        <v>250.31581537004601</v>
      </c>
      <c r="C41" s="429">
        <v>218.804</v>
      </c>
      <c r="D41" s="430">
        <v>-31.511815370044999</v>
      </c>
      <c r="E41" s="436">
        <v>0.87411176827299997</v>
      </c>
      <c r="F41" s="429">
        <v>221.99999999999901</v>
      </c>
      <c r="G41" s="430">
        <v>221.99999999999901</v>
      </c>
      <c r="H41" s="432">
        <v>24.498000000000001</v>
      </c>
      <c r="I41" s="429">
        <v>218.482</v>
      </c>
      <c r="J41" s="430">
        <v>-3.5179999999990001</v>
      </c>
      <c r="K41" s="437">
        <v>0.984153153153</v>
      </c>
    </row>
    <row r="42" spans="1:11" ht="14.4" customHeight="1" thickBot="1" x14ac:dyDescent="0.35">
      <c r="A42" s="446" t="s">
        <v>287</v>
      </c>
      <c r="B42" s="424">
        <v>90.428570711209005</v>
      </c>
      <c r="C42" s="424">
        <v>82.17</v>
      </c>
      <c r="D42" s="425">
        <v>-8.2585707112089999</v>
      </c>
      <c r="E42" s="426">
        <v>0.90867299299000004</v>
      </c>
      <c r="F42" s="424">
        <v>85.999999999999005</v>
      </c>
      <c r="G42" s="425">
        <v>85.999999999999005</v>
      </c>
      <c r="H42" s="427">
        <v>7.4939999999989997</v>
      </c>
      <c r="I42" s="424">
        <v>86.353999999999999</v>
      </c>
      <c r="J42" s="425">
        <v>0.35399999999999998</v>
      </c>
      <c r="K42" s="428">
        <v>1.0041162790689999</v>
      </c>
    </row>
    <row r="43" spans="1:11" ht="14.4" customHeight="1" thickBot="1" x14ac:dyDescent="0.35">
      <c r="A43" s="446" t="s">
        <v>288</v>
      </c>
      <c r="B43" s="424">
        <v>28.271226069381001</v>
      </c>
      <c r="C43" s="424">
        <v>0</v>
      </c>
      <c r="D43" s="425">
        <v>-28.271226069381001</v>
      </c>
      <c r="E43" s="426">
        <v>0</v>
      </c>
      <c r="F43" s="424">
        <v>0</v>
      </c>
      <c r="G43" s="425">
        <v>0</v>
      </c>
      <c r="H43" s="427">
        <v>0</v>
      </c>
      <c r="I43" s="424">
        <v>0</v>
      </c>
      <c r="J43" s="425">
        <v>0</v>
      </c>
      <c r="K43" s="428">
        <v>0</v>
      </c>
    </row>
    <row r="44" spans="1:11" ht="14.4" customHeight="1" thickBot="1" x14ac:dyDescent="0.35">
      <c r="A44" s="446" t="s">
        <v>289</v>
      </c>
      <c r="B44" s="424">
        <v>131.616018589454</v>
      </c>
      <c r="C44" s="424">
        <v>136.63399999999999</v>
      </c>
      <c r="D44" s="425">
        <v>5.0179814105449996</v>
      </c>
      <c r="E44" s="426">
        <v>1.0381259170749999</v>
      </c>
      <c r="F44" s="424">
        <v>135.99999999999901</v>
      </c>
      <c r="G44" s="425">
        <v>135.99999999999901</v>
      </c>
      <c r="H44" s="427">
        <v>17.004000000000001</v>
      </c>
      <c r="I44" s="424">
        <v>132.12799999999999</v>
      </c>
      <c r="J44" s="425">
        <v>-3.8719999999989998</v>
      </c>
      <c r="K44" s="428">
        <v>0.97152941176399998</v>
      </c>
    </row>
    <row r="45" spans="1:11" ht="14.4" customHeight="1" thickBot="1" x14ac:dyDescent="0.35">
      <c r="A45" s="447" t="s">
        <v>290</v>
      </c>
      <c r="B45" s="429">
        <v>660.56783602434496</v>
      </c>
      <c r="C45" s="429">
        <v>912.14797000000101</v>
      </c>
      <c r="D45" s="430">
        <v>251.58013397565699</v>
      </c>
      <c r="E45" s="436">
        <v>1.3808543502349999</v>
      </c>
      <c r="F45" s="429">
        <v>689.84919450515702</v>
      </c>
      <c r="G45" s="430">
        <v>689.84919450515702</v>
      </c>
      <c r="H45" s="432">
        <v>258.09845999999999</v>
      </c>
      <c r="I45" s="429">
        <v>753.24766999999997</v>
      </c>
      <c r="J45" s="430">
        <v>63.398475494842998</v>
      </c>
      <c r="K45" s="437">
        <v>1.091901934509</v>
      </c>
    </row>
    <row r="46" spans="1:11" ht="14.4" customHeight="1" thickBot="1" x14ac:dyDescent="0.35">
      <c r="A46" s="444" t="s">
        <v>32</v>
      </c>
      <c r="B46" s="424">
        <v>141.23273778658901</v>
      </c>
      <c r="C46" s="424">
        <v>185.6919</v>
      </c>
      <c r="D46" s="425">
        <v>44.459162213410004</v>
      </c>
      <c r="E46" s="426">
        <v>1.314793601753</v>
      </c>
      <c r="F46" s="424">
        <v>171.158079156204</v>
      </c>
      <c r="G46" s="425">
        <v>171.158079156204</v>
      </c>
      <c r="H46" s="427">
        <v>0</v>
      </c>
      <c r="I46" s="424">
        <v>29.303380000000001</v>
      </c>
      <c r="J46" s="425">
        <v>-141.85469915620399</v>
      </c>
      <c r="K46" s="428">
        <v>0.17120652524499999</v>
      </c>
    </row>
    <row r="47" spans="1:11" ht="14.4" customHeight="1" thickBot="1" x14ac:dyDescent="0.35">
      <c r="A47" s="448" t="s">
        <v>291</v>
      </c>
      <c r="B47" s="424">
        <v>141.23273778658901</v>
      </c>
      <c r="C47" s="424">
        <v>185.6919</v>
      </c>
      <c r="D47" s="425">
        <v>44.459162213410004</v>
      </c>
      <c r="E47" s="426">
        <v>1.314793601753</v>
      </c>
      <c r="F47" s="424">
        <v>171.158079156204</v>
      </c>
      <c r="G47" s="425">
        <v>171.158079156204</v>
      </c>
      <c r="H47" s="427">
        <v>0</v>
      </c>
      <c r="I47" s="424">
        <v>29.303380000000001</v>
      </c>
      <c r="J47" s="425">
        <v>-141.85469915620399</v>
      </c>
      <c r="K47" s="428">
        <v>0.17120652524499999</v>
      </c>
    </row>
    <row r="48" spans="1:11" ht="14.4" customHeight="1" thickBot="1" x14ac:dyDescent="0.35">
      <c r="A48" s="446" t="s">
        <v>292</v>
      </c>
      <c r="B48" s="424">
        <v>83.669931356635004</v>
      </c>
      <c r="C48" s="424">
        <v>145.643</v>
      </c>
      <c r="D48" s="425">
        <v>61.973068643364002</v>
      </c>
      <c r="E48" s="426">
        <v>1.74068506617</v>
      </c>
      <c r="F48" s="424">
        <v>146.57862787180099</v>
      </c>
      <c r="G48" s="425">
        <v>146.57862787180099</v>
      </c>
      <c r="H48" s="427">
        <v>0</v>
      </c>
      <c r="I48" s="424">
        <v>15.898999999999999</v>
      </c>
      <c r="J48" s="425">
        <v>-130.67962787180099</v>
      </c>
      <c r="K48" s="428">
        <v>0.108467381847</v>
      </c>
    </row>
    <row r="49" spans="1:11" ht="14.4" customHeight="1" thickBot="1" x14ac:dyDescent="0.35">
      <c r="A49" s="446" t="s">
        <v>293</v>
      </c>
      <c r="B49" s="424">
        <v>55.600468535546</v>
      </c>
      <c r="C49" s="424">
        <v>21.584299999999999</v>
      </c>
      <c r="D49" s="425">
        <v>-34.016168535546001</v>
      </c>
      <c r="E49" s="426">
        <v>0.38820356317999999</v>
      </c>
      <c r="F49" s="424">
        <v>19.579451284402001</v>
      </c>
      <c r="G49" s="425">
        <v>19.579451284402001</v>
      </c>
      <c r="H49" s="427">
        <v>0</v>
      </c>
      <c r="I49" s="424">
        <v>13.40438</v>
      </c>
      <c r="J49" s="425">
        <v>-6.1750712844019997</v>
      </c>
      <c r="K49" s="428">
        <v>0.68461469145800002</v>
      </c>
    </row>
    <row r="50" spans="1:11" ht="14.4" customHeight="1" thickBot="1" x14ac:dyDescent="0.35">
      <c r="A50" s="446" t="s">
        <v>294</v>
      </c>
      <c r="B50" s="424">
        <v>0</v>
      </c>
      <c r="C50" s="424">
        <v>18.237120000000001</v>
      </c>
      <c r="D50" s="425">
        <v>18.237120000000001</v>
      </c>
      <c r="E50" s="434" t="s">
        <v>250</v>
      </c>
      <c r="F50" s="424">
        <v>4.9999999999989999</v>
      </c>
      <c r="G50" s="425">
        <v>4.9999999999989999</v>
      </c>
      <c r="H50" s="427">
        <v>0</v>
      </c>
      <c r="I50" s="424">
        <v>0</v>
      </c>
      <c r="J50" s="425">
        <v>-4.9999999999989999</v>
      </c>
      <c r="K50" s="428">
        <v>0</v>
      </c>
    </row>
    <row r="51" spans="1:11" ht="14.4" customHeight="1" thickBot="1" x14ac:dyDescent="0.35">
      <c r="A51" s="446" t="s">
        <v>295</v>
      </c>
      <c r="B51" s="424">
        <v>1.962337894407</v>
      </c>
      <c r="C51" s="424">
        <v>0.22747999999999999</v>
      </c>
      <c r="D51" s="425">
        <v>-1.7348578944069999</v>
      </c>
      <c r="E51" s="426">
        <v>0.11592295121399999</v>
      </c>
      <c r="F51" s="424">
        <v>0</v>
      </c>
      <c r="G51" s="425">
        <v>0</v>
      </c>
      <c r="H51" s="427">
        <v>0</v>
      </c>
      <c r="I51" s="424">
        <v>0</v>
      </c>
      <c r="J51" s="425">
        <v>0</v>
      </c>
      <c r="K51" s="435" t="s">
        <v>249</v>
      </c>
    </row>
    <row r="52" spans="1:11" ht="14.4" customHeight="1" thickBot="1" x14ac:dyDescent="0.35">
      <c r="A52" s="444" t="s">
        <v>34</v>
      </c>
      <c r="B52" s="424">
        <v>519.33509823775501</v>
      </c>
      <c r="C52" s="424">
        <v>726.45607000000098</v>
      </c>
      <c r="D52" s="425">
        <v>207.120971762246</v>
      </c>
      <c r="E52" s="426">
        <v>1.3988195145390001</v>
      </c>
      <c r="F52" s="424">
        <v>518.69111534895205</v>
      </c>
      <c r="G52" s="425">
        <v>518.69111534895205</v>
      </c>
      <c r="H52" s="427">
        <v>258.09845999999999</v>
      </c>
      <c r="I52" s="424">
        <v>723.94429000000002</v>
      </c>
      <c r="J52" s="425">
        <v>205.253174651047</v>
      </c>
      <c r="K52" s="428">
        <v>1.395713688893</v>
      </c>
    </row>
    <row r="53" spans="1:11" ht="14.4" customHeight="1" thickBot="1" x14ac:dyDescent="0.35">
      <c r="A53" s="445" t="s">
        <v>296</v>
      </c>
      <c r="B53" s="429">
        <v>13.833953188872</v>
      </c>
      <c r="C53" s="429">
        <v>14.61872</v>
      </c>
      <c r="D53" s="430">
        <v>0.78476681112699997</v>
      </c>
      <c r="E53" s="436">
        <v>1.056727589027</v>
      </c>
      <c r="F53" s="429">
        <v>13.264156100298001</v>
      </c>
      <c r="G53" s="430">
        <v>13.264156100298001</v>
      </c>
      <c r="H53" s="432">
        <v>0.98643999999900001</v>
      </c>
      <c r="I53" s="429">
        <v>10.954050000000001</v>
      </c>
      <c r="J53" s="430">
        <v>-2.3101061002979999</v>
      </c>
      <c r="K53" s="437">
        <v>0.825838441373</v>
      </c>
    </row>
    <row r="54" spans="1:11" ht="14.4" customHeight="1" thickBot="1" x14ac:dyDescent="0.35">
      <c r="A54" s="446" t="s">
        <v>297</v>
      </c>
      <c r="B54" s="424">
        <v>9.6054396101379993</v>
      </c>
      <c r="C54" s="424">
        <v>12.4794</v>
      </c>
      <c r="D54" s="425">
        <v>2.8739603898610002</v>
      </c>
      <c r="E54" s="426">
        <v>1.299201338669</v>
      </c>
      <c r="F54" s="424">
        <v>10.867034018305</v>
      </c>
      <c r="G54" s="425">
        <v>10.867034018305</v>
      </c>
      <c r="H54" s="427">
        <v>0.84069999999900002</v>
      </c>
      <c r="I54" s="424">
        <v>9.0679999999999996</v>
      </c>
      <c r="J54" s="425">
        <v>-1.799034018305</v>
      </c>
      <c r="K54" s="428">
        <v>0.83445031870899999</v>
      </c>
    </row>
    <row r="55" spans="1:11" ht="14.4" customHeight="1" thickBot="1" x14ac:dyDescent="0.35">
      <c r="A55" s="446" t="s">
        <v>298</v>
      </c>
      <c r="B55" s="424">
        <v>4.2285135787339998</v>
      </c>
      <c r="C55" s="424">
        <v>2.1393200000000001</v>
      </c>
      <c r="D55" s="425">
        <v>-2.0891935787340001</v>
      </c>
      <c r="E55" s="426">
        <v>0.50592719171</v>
      </c>
      <c r="F55" s="424">
        <v>2.3971220819919998</v>
      </c>
      <c r="G55" s="425">
        <v>2.3971220819919998</v>
      </c>
      <c r="H55" s="427">
        <v>0.14574000000000001</v>
      </c>
      <c r="I55" s="424">
        <v>1.88605</v>
      </c>
      <c r="J55" s="425">
        <v>-0.51107208199200005</v>
      </c>
      <c r="K55" s="428">
        <v>0.78679764129100005</v>
      </c>
    </row>
    <row r="56" spans="1:11" ht="14.4" customHeight="1" thickBot="1" x14ac:dyDescent="0.35">
      <c r="A56" s="445" t="s">
        <v>299</v>
      </c>
      <c r="B56" s="429">
        <v>29.444691068160999</v>
      </c>
      <c r="C56" s="429">
        <v>28.87144</v>
      </c>
      <c r="D56" s="430">
        <v>-0.57325106816100002</v>
      </c>
      <c r="E56" s="436">
        <v>0.98053125886600001</v>
      </c>
      <c r="F56" s="429">
        <v>25</v>
      </c>
      <c r="G56" s="430">
        <v>25</v>
      </c>
      <c r="H56" s="432">
        <v>0.97901999999900002</v>
      </c>
      <c r="I56" s="429">
        <v>30.405259999999998</v>
      </c>
      <c r="J56" s="430">
        <v>5.4052599999990001</v>
      </c>
      <c r="K56" s="437">
        <v>1.2162104</v>
      </c>
    </row>
    <row r="57" spans="1:11" ht="14.4" customHeight="1" thickBot="1" x14ac:dyDescent="0.35">
      <c r="A57" s="446" t="s">
        <v>300</v>
      </c>
      <c r="B57" s="424">
        <v>29.444691068160999</v>
      </c>
      <c r="C57" s="424">
        <v>28.87144</v>
      </c>
      <c r="D57" s="425">
        <v>-0.57325106816100002</v>
      </c>
      <c r="E57" s="426">
        <v>0.98053125886600001</v>
      </c>
      <c r="F57" s="424">
        <v>25</v>
      </c>
      <c r="G57" s="425">
        <v>25</v>
      </c>
      <c r="H57" s="427">
        <v>0.97901999999900002</v>
      </c>
      <c r="I57" s="424">
        <v>30.405259999999998</v>
      </c>
      <c r="J57" s="425">
        <v>5.4052599999990001</v>
      </c>
      <c r="K57" s="428">
        <v>1.2162104</v>
      </c>
    </row>
    <row r="58" spans="1:11" ht="14.4" customHeight="1" thickBot="1" x14ac:dyDescent="0.35">
      <c r="A58" s="445" t="s">
        <v>301</v>
      </c>
      <c r="B58" s="429">
        <v>11.884409227298001</v>
      </c>
      <c r="C58" s="429">
        <v>3.0121000000000002</v>
      </c>
      <c r="D58" s="430">
        <v>-8.8723092272980004</v>
      </c>
      <c r="E58" s="436">
        <v>0.25344970392600003</v>
      </c>
      <c r="F58" s="429">
        <v>0</v>
      </c>
      <c r="G58" s="430">
        <v>0</v>
      </c>
      <c r="H58" s="432">
        <v>0</v>
      </c>
      <c r="I58" s="429">
        <v>0</v>
      </c>
      <c r="J58" s="430">
        <v>0</v>
      </c>
      <c r="K58" s="433" t="s">
        <v>249</v>
      </c>
    </row>
    <row r="59" spans="1:11" ht="14.4" customHeight="1" thickBot="1" x14ac:dyDescent="0.35">
      <c r="A59" s="446" t="s">
        <v>302</v>
      </c>
      <c r="B59" s="424">
        <v>11.884409227298001</v>
      </c>
      <c r="C59" s="424">
        <v>0</v>
      </c>
      <c r="D59" s="425">
        <v>-11.884409227298001</v>
      </c>
      <c r="E59" s="426">
        <v>0</v>
      </c>
      <c r="F59" s="424">
        <v>0</v>
      </c>
      <c r="G59" s="425">
        <v>0</v>
      </c>
      <c r="H59" s="427">
        <v>0</v>
      </c>
      <c r="I59" s="424">
        <v>0</v>
      </c>
      <c r="J59" s="425">
        <v>0</v>
      </c>
      <c r="K59" s="428">
        <v>0</v>
      </c>
    </row>
    <row r="60" spans="1:11" ht="14.4" customHeight="1" thickBot="1" x14ac:dyDescent="0.35">
      <c r="A60" s="446" t="s">
        <v>303</v>
      </c>
      <c r="B60" s="424">
        <v>0</v>
      </c>
      <c r="C60" s="424">
        <v>3.0121000000000002</v>
      </c>
      <c r="D60" s="425">
        <v>3.0121000000000002</v>
      </c>
      <c r="E60" s="434" t="s">
        <v>250</v>
      </c>
      <c r="F60" s="424">
        <v>0</v>
      </c>
      <c r="G60" s="425">
        <v>0</v>
      </c>
      <c r="H60" s="427">
        <v>0</v>
      </c>
      <c r="I60" s="424">
        <v>0</v>
      </c>
      <c r="J60" s="425">
        <v>0</v>
      </c>
      <c r="K60" s="435" t="s">
        <v>249</v>
      </c>
    </row>
    <row r="61" spans="1:11" ht="14.4" customHeight="1" thickBot="1" x14ac:dyDescent="0.35">
      <c r="A61" s="445" t="s">
        <v>304</v>
      </c>
      <c r="B61" s="429">
        <v>464.17204475342299</v>
      </c>
      <c r="C61" s="429">
        <v>679.953810000001</v>
      </c>
      <c r="D61" s="430">
        <v>215.781765246578</v>
      </c>
      <c r="E61" s="436">
        <v>1.464874538838</v>
      </c>
      <c r="F61" s="429">
        <v>480.42695924865399</v>
      </c>
      <c r="G61" s="430">
        <v>480.42695924865399</v>
      </c>
      <c r="H61" s="432">
        <v>256.13299999999998</v>
      </c>
      <c r="I61" s="429">
        <v>682.58497999999997</v>
      </c>
      <c r="J61" s="430">
        <v>202.15802075134599</v>
      </c>
      <c r="K61" s="437">
        <v>1.4207882527389999</v>
      </c>
    </row>
    <row r="62" spans="1:11" ht="14.4" customHeight="1" thickBot="1" x14ac:dyDescent="0.35">
      <c r="A62" s="446" t="s">
        <v>305</v>
      </c>
      <c r="B62" s="424">
        <v>290.28719681009102</v>
      </c>
      <c r="C62" s="424">
        <v>481.28676000000098</v>
      </c>
      <c r="D62" s="425">
        <v>190.99956318991099</v>
      </c>
      <c r="E62" s="426">
        <v>1.6579675758650001</v>
      </c>
      <c r="F62" s="424">
        <v>249.156124371522</v>
      </c>
      <c r="G62" s="425">
        <v>249.156124371522</v>
      </c>
      <c r="H62" s="427">
        <v>256.13299999999998</v>
      </c>
      <c r="I62" s="424">
        <v>520.36170000000004</v>
      </c>
      <c r="J62" s="425">
        <v>271.20557562847802</v>
      </c>
      <c r="K62" s="428">
        <v>2.0884965252710002</v>
      </c>
    </row>
    <row r="63" spans="1:11" ht="14.4" customHeight="1" thickBot="1" x14ac:dyDescent="0.35">
      <c r="A63" s="446" t="s">
        <v>306</v>
      </c>
      <c r="B63" s="424">
        <v>173.88484794333201</v>
      </c>
      <c r="C63" s="424">
        <v>180.14384999999999</v>
      </c>
      <c r="D63" s="425">
        <v>6.2590020566669997</v>
      </c>
      <c r="E63" s="426">
        <v>1.0359950975059999</v>
      </c>
      <c r="F63" s="424">
        <v>203.05581749834201</v>
      </c>
      <c r="G63" s="425">
        <v>203.05581749834201</v>
      </c>
      <c r="H63" s="427">
        <v>0</v>
      </c>
      <c r="I63" s="424">
        <v>162.22327999999999</v>
      </c>
      <c r="J63" s="425">
        <v>-40.832537498341999</v>
      </c>
      <c r="K63" s="428">
        <v>0.79890978745899999</v>
      </c>
    </row>
    <row r="64" spans="1:11" ht="14.4" customHeight="1" thickBot="1" x14ac:dyDescent="0.35">
      <c r="A64" s="446" t="s">
        <v>307</v>
      </c>
      <c r="B64" s="424">
        <v>0</v>
      </c>
      <c r="C64" s="424">
        <v>18.523199999999999</v>
      </c>
      <c r="D64" s="425">
        <v>18.523199999999999</v>
      </c>
      <c r="E64" s="434" t="s">
        <v>250</v>
      </c>
      <c r="F64" s="424">
        <v>28.215017378789</v>
      </c>
      <c r="G64" s="425">
        <v>28.215017378789</v>
      </c>
      <c r="H64" s="427">
        <v>0</v>
      </c>
      <c r="I64" s="424">
        <v>0</v>
      </c>
      <c r="J64" s="425">
        <v>-28.215017378789</v>
      </c>
      <c r="K64" s="428">
        <v>0</v>
      </c>
    </row>
    <row r="65" spans="1:11" ht="14.4" customHeight="1" thickBot="1" x14ac:dyDescent="0.35">
      <c r="A65" s="443" t="s">
        <v>35</v>
      </c>
      <c r="B65" s="424">
        <v>3445.00031101286</v>
      </c>
      <c r="C65" s="424">
        <v>3877.78676</v>
      </c>
      <c r="D65" s="425">
        <v>432.786448987146</v>
      </c>
      <c r="E65" s="426">
        <v>1.1256274049099999</v>
      </c>
      <c r="F65" s="424">
        <v>3886</v>
      </c>
      <c r="G65" s="425">
        <v>3886</v>
      </c>
      <c r="H65" s="427">
        <v>295.36437000000001</v>
      </c>
      <c r="I65" s="424">
        <v>3959.6179999999999</v>
      </c>
      <c r="J65" s="425">
        <v>73.617999999999</v>
      </c>
      <c r="K65" s="428">
        <v>1.0189444158509999</v>
      </c>
    </row>
    <row r="66" spans="1:11" ht="14.4" customHeight="1" thickBot="1" x14ac:dyDescent="0.35">
      <c r="A66" s="449" t="s">
        <v>308</v>
      </c>
      <c r="B66" s="429">
        <v>2557.0002308446601</v>
      </c>
      <c r="C66" s="429">
        <v>2869.848</v>
      </c>
      <c r="D66" s="430">
        <v>312.84776915533598</v>
      </c>
      <c r="E66" s="436">
        <v>1.1223495271449999</v>
      </c>
      <c r="F66" s="429">
        <v>2866</v>
      </c>
      <c r="G66" s="430">
        <v>2866</v>
      </c>
      <c r="H66" s="432">
        <v>217.01900000000001</v>
      </c>
      <c r="I66" s="429">
        <v>2916.1210000000001</v>
      </c>
      <c r="J66" s="430">
        <v>50.120999999997998</v>
      </c>
      <c r="K66" s="437">
        <v>1.0174881367749999</v>
      </c>
    </row>
    <row r="67" spans="1:11" ht="14.4" customHeight="1" thickBot="1" x14ac:dyDescent="0.35">
      <c r="A67" s="445" t="s">
        <v>309</v>
      </c>
      <c r="B67" s="429">
        <v>2505.0002261501299</v>
      </c>
      <c r="C67" s="429">
        <v>2831.8809999999999</v>
      </c>
      <c r="D67" s="430">
        <v>326.88077384987002</v>
      </c>
      <c r="E67" s="436">
        <v>1.130491315105</v>
      </c>
      <c r="F67" s="429">
        <v>2828</v>
      </c>
      <c r="G67" s="430">
        <v>2828</v>
      </c>
      <c r="H67" s="432">
        <v>202.75200000000001</v>
      </c>
      <c r="I67" s="429">
        <v>2861.0160000000001</v>
      </c>
      <c r="J67" s="430">
        <v>33.015999999998002</v>
      </c>
      <c r="K67" s="437">
        <v>1.011674681753</v>
      </c>
    </row>
    <row r="68" spans="1:11" ht="14.4" customHeight="1" thickBot="1" x14ac:dyDescent="0.35">
      <c r="A68" s="446" t="s">
        <v>310</v>
      </c>
      <c r="B68" s="424">
        <v>2505.0002261501299</v>
      </c>
      <c r="C68" s="424">
        <v>2831.8809999999999</v>
      </c>
      <c r="D68" s="425">
        <v>326.88077384987002</v>
      </c>
      <c r="E68" s="426">
        <v>1.130491315105</v>
      </c>
      <c r="F68" s="424">
        <v>2828</v>
      </c>
      <c r="G68" s="425">
        <v>2828</v>
      </c>
      <c r="H68" s="427">
        <v>202.75200000000001</v>
      </c>
      <c r="I68" s="424">
        <v>2861.0160000000001</v>
      </c>
      <c r="J68" s="425">
        <v>33.015999999998002</v>
      </c>
      <c r="K68" s="428">
        <v>1.011674681753</v>
      </c>
    </row>
    <row r="69" spans="1:11" ht="14.4" customHeight="1" thickBot="1" x14ac:dyDescent="0.35">
      <c r="A69" s="445" t="s">
        <v>311</v>
      </c>
      <c r="B69" s="429">
        <v>0</v>
      </c>
      <c r="C69" s="429">
        <v>0</v>
      </c>
      <c r="D69" s="430">
        <v>0</v>
      </c>
      <c r="E69" s="436">
        <v>1</v>
      </c>
      <c r="F69" s="429">
        <v>0</v>
      </c>
      <c r="G69" s="430">
        <v>0</v>
      </c>
      <c r="H69" s="432">
        <v>14.266999999999999</v>
      </c>
      <c r="I69" s="429">
        <v>14.266999999999999</v>
      </c>
      <c r="J69" s="430">
        <v>14.266999999999999</v>
      </c>
      <c r="K69" s="433" t="s">
        <v>250</v>
      </c>
    </row>
    <row r="70" spans="1:11" ht="14.4" customHeight="1" thickBot="1" x14ac:dyDescent="0.35">
      <c r="A70" s="446" t="s">
        <v>312</v>
      </c>
      <c r="B70" s="424">
        <v>0</v>
      </c>
      <c r="C70" s="424">
        <v>0</v>
      </c>
      <c r="D70" s="425">
        <v>0</v>
      </c>
      <c r="E70" s="426">
        <v>1</v>
      </c>
      <c r="F70" s="424">
        <v>0</v>
      </c>
      <c r="G70" s="425">
        <v>0</v>
      </c>
      <c r="H70" s="427">
        <v>14.266999999999999</v>
      </c>
      <c r="I70" s="424">
        <v>14.266999999999999</v>
      </c>
      <c r="J70" s="425">
        <v>14.266999999999999</v>
      </c>
      <c r="K70" s="435" t="s">
        <v>250</v>
      </c>
    </row>
    <row r="71" spans="1:11" ht="14.4" customHeight="1" thickBot="1" x14ac:dyDescent="0.35">
      <c r="A71" s="445" t="s">
        <v>313</v>
      </c>
      <c r="B71" s="429">
        <v>45.000004062576998</v>
      </c>
      <c r="C71" s="429">
        <v>34.4</v>
      </c>
      <c r="D71" s="430">
        <v>-10.600004062577</v>
      </c>
      <c r="E71" s="436">
        <v>0.76444437542999999</v>
      </c>
      <c r="F71" s="429">
        <v>30</v>
      </c>
      <c r="G71" s="430">
        <v>30</v>
      </c>
      <c r="H71" s="432">
        <v>0</v>
      </c>
      <c r="I71" s="429">
        <v>29.4</v>
      </c>
      <c r="J71" s="430">
        <v>-0.599999999999</v>
      </c>
      <c r="K71" s="437">
        <v>0.98</v>
      </c>
    </row>
    <row r="72" spans="1:11" ht="14.4" customHeight="1" thickBot="1" x14ac:dyDescent="0.35">
      <c r="A72" s="446" t="s">
        <v>314</v>
      </c>
      <c r="B72" s="424">
        <v>45.000004062576998</v>
      </c>
      <c r="C72" s="424">
        <v>34.4</v>
      </c>
      <c r="D72" s="425">
        <v>-10.600004062577</v>
      </c>
      <c r="E72" s="426">
        <v>0.76444437542999999</v>
      </c>
      <c r="F72" s="424">
        <v>30</v>
      </c>
      <c r="G72" s="425">
        <v>30</v>
      </c>
      <c r="H72" s="427">
        <v>0</v>
      </c>
      <c r="I72" s="424">
        <v>29.4</v>
      </c>
      <c r="J72" s="425">
        <v>-0.599999999999</v>
      </c>
      <c r="K72" s="428">
        <v>0.98</v>
      </c>
    </row>
    <row r="73" spans="1:11" ht="14.4" customHeight="1" thickBot="1" x14ac:dyDescent="0.35">
      <c r="A73" s="445" t="s">
        <v>315</v>
      </c>
      <c r="B73" s="429">
        <v>7.0000006319560004</v>
      </c>
      <c r="C73" s="429">
        <v>3.5670000000000002</v>
      </c>
      <c r="D73" s="430">
        <v>-3.4330006319559998</v>
      </c>
      <c r="E73" s="436">
        <v>0.50957138256699996</v>
      </c>
      <c r="F73" s="429">
        <v>8</v>
      </c>
      <c r="G73" s="430">
        <v>8</v>
      </c>
      <c r="H73" s="432">
        <v>0</v>
      </c>
      <c r="I73" s="429">
        <v>3.9380000000000002</v>
      </c>
      <c r="J73" s="430">
        <v>-4.0620000000000003</v>
      </c>
      <c r="K73" s="437">
        <v>0.49224999999899999</v>
      </c>
    </row>
    <row r="74" spans="1:11" ht="14.4" customHeight="1" thickBot="1" x14ac:dyDescent="0.35">
      <c r="A74" s="446" t="s">
        <v>316</v>
      </c>
      <c r="B74" s="424">
        <v>7.0000006319560004</v>
      </c>
      <c r="C74" s="424">
        <v>3.5670000000000002</v>
      </c>
      <c r="D74" s="425">
        <v>-3.4330006319559998</v>
      </c>
      <c r="E74" s="426">
        <v>0.50957138256699996</v>
      </c>
      <c r="F74" s="424">
        <v>8</v>
      </c>
      <c r="G74" s="425">
        <v>8</v>
      </c>
      <c r="H74" s="427">
        <v>0</v>
      </c>
      <c r="I74" s="424">
        <v>3.9380000000000002</v>
      </c>
      <c r="J74" s="425">
        <v>-4.0620000000000003</v>
      </c>
      <c r="K74" s="428">
        <v>0.49224999999899999</v>
      </c>
    </row>
    <row r="75" spans="1:11" ht="14.4" customHeight="1" thickBot="1" x14ac:dyDescent="0.35">
      <c r="A75" s="448" t="s">
        <v>317</v>
      </c>
      <c r="B75" s="424">
        <v>0</v>
      </c>
      <c r="C75" s="424">
        <v>0</v>
      </c>
      <c r="D75" s="425">
        <v>0</v>
      </c>
      <c r="E75" s="426">
        <v>1</v>
      </c>
      <c r="F75" s="424">
        <v>0</v>
      </c>
      <c r="G75" s="425">
        <v>0</v>
      </c>
      <c r="H75" s="427">
        <v>0</v>
      </c>
      <c r="I75" s="424">
        <v>7.5</v>
      </c>
      <c r="J75" s="425">
        <v>7.5</v>
      </c>
      <c r="K75" s="435" t="s">
        <v>250</v>
      </c>
    </row>
    <row r="76" spans="1:11" ht="14.4" customHeight="1" thickBot="1" x14ac:dyDescent="0.35">
      <c r="A76" s="446" t="s">
        <v>318</v>
      </c>
      <c r="B76" s="424">
        <v>0</v>
      </c>
      <c r="C76" s="424">
        <v>0</v>
      </c>
      <c r="D76" s="425">
        <v>0</v>
      </c>
      <c r="E76" s="426">
        <v>1</v>
      </c>
      <c r="F76" s="424">
        <v>0</v>
      </c>
      <c r="G76" s="425">
        <v>0</v>
      </c>
      <c r="H76" s="427">
        <v>0</v>
      </c>
      <c r="I76" s="424">
        <v>7.5</v>
      </c>
      <c r="J76" s="425">
        <v>7.5</v>
      </c>
      <c r="K76" s="435" t="s">
        <v>250</v>
      </c>
    </row>
    <row r="77" spans="1:11" ht="14.4" customHeight="1" thickBot="1" x14ac:dyDescent="0.35">
      <c r="A77" s="444" t="s">
        <v>319</v>
      </c>
      <c r="B77" s="424">
        <v>851.00007682784906</v>
      </c>
      <c r="C77" s="424">
        <v>965.41105000000005</v>
      </c>
      <c r="D77" s="425">
        <v>114.410973172151</v>
      </c>
      <c r="E77" s="426">
        <v>1.1344429645630001</v>
      </c>
      <c r="F77" s="424">
        <v>962.99999999999898</v>
      </c>
      <c r="G77" s="425">
        <v>962.99999999999898</v>
      </c>
      <c r="H77" s="427">
        <v>74.291529999999</v>
      </c>
      <c r="I77" s="424">
        <v>986.19470999999999</v>
      </c>
      <c r="J77" s="425">
        <v>23.194710000000999</v>
      </c>
      <c r="K77" s="428">
        <v>1.0240858878500001</v>
      </c>
    </row>
    <row r="78" spans="1:11" ht="14.4" customHeight="1" thickBot="1" x14ac:dyDescent="0.35">
      <c r="A78" s="445" t="s">
        <v>320</v>
      </c>
      <c r="B78" s="429">
        <v>225.00002031288599</v>
      </c>
      <c r="C78" s="429">
        <v>256.95654999999999</v>
      </c>
      <c r="D78" s="430">
        <v>31.956529687113999</v>
      </c>
      <c r="E78" s="436">
        <v>1.1420290080090001</v>
      </c>
      <c r="F78" s="429">
        <v>254.99999999999901</v>
      </c>
      <c r="G78" s="430">
        <v>254.99999999999901</v>
      </c>
      <c r="H78" s="432">
        <v>19.66553</v>
      </c>
      <c r="I78" s="429">
        <v>261.31567999999999</v>
      </c>
      <c r="J78" s="430">
        <v>6.3156800000009996</v>
      </c>
      <c r="K78" s="437">
        <v>1.0247673725490001</v>
      </c>
    </row>
    <row r="79" spans="1:11" ht="14.4" customHeight="1" thickBot="1" x14ac:dyDescent="0.35">
      <c r="A79" s="446" t="s">
        <v>321</v>
      </c>
      <c r="B79" s="424">
        <v>225.00002031288599</v>
      </c>
      <c r="C79" s="424">
        <v>256.95654999999999</v>
      </c>
      <c r="D79" s="425">
        <v>31.956529687113999</v>
      </c>
      <c r="E79" s="426">
        <v>1.1420290080090001</v>
      </c>
      <c r="F79" s="424">
        <v>254.99999999999901</v>
      </c>
      <c r="G79" s="425">
        <v>254.99999999999901</v>
      </c>
      <c r="H79" s="427">
        <v>19.66553</v>
      </c>
      <c r="I79" s="424">
        <v>261.31567999999999</v>
      </c>
      <c r="J79" s="425">
        <v>6.3156800000009996</v>
      </c>
      <c r="K79" s="428">
        <v>1.0247673725490001</v>
      </c>
    </row>
    <row r="80" spans="1:11" ht="14.4" customHeight="1" thickBot="1" x14ac:dyDescent="0.35">
      <c r="A80" s="445" t="s">
        <v>322</v>
      </c>
      <c r="B80" s="429">
        <v>626.00005651496303</v>
      </c>
      <c r="C80" s="429">
        <v>708.45450000000005</v>
      </c>
      <c r="D80" s="430">
        <v>82.454443485037004</v>
      </c>
      <c r="E80" s="436">
        <v>1.131716351503</v>
      </c>
      <c r="F80" s="429">
        <v>708</v>
      </c>
      <c r="G80" s="430">
        <v>708</v>
      </c>
      <c r="H80" s="432">
        <v>54.625999999999003</v>
      </c>
      <c r="I80" s="429">
        <v>724.87902999999994</v>
      </c>
      <c r="J80" s="430">
        <v>16.87903</v>
      </c>
      <c r="K80" s="437">
        <v>1.0238404378529999</v>
      </c>
    </row>
    <row r="81" spans="1:11" ht="14.4" customHeight="1" thickBot="1" x14ac:dyDescent="0.35">
      <c r="A81" s="446" t="s">
        <v>323</v>
      </c>
      <c r="B81" s="424">
        <v>626.00005651496303</v>
      </c>
      <c r="C81" s="424">
        <v>708.45450000000005</v>
      </c>
      <c r="D81" s="425">
        <v>82.454443485037004</v>
      </c>
      <c r="E81" s="426">
        <v>1.131716351503</v>
      </c>
      <c r="F81" s="424">
        <v>708</v>
      </c>
      <c r="G81" s="425">
        <v>708</v>
      </c>
      <c r="H81" s="427">
        <v>54.625999999999003</v>
      </c>
      <c r="I81" s="424">
        <v>724.87902999999994</v>
      </c>
      <c r="J81" s="425">
        <v>16.87903</v>
      </c>
      <c r="K81" s="428">
        <v>1.0238404378529999</v>
      </c>
    </row>
    <row r="82" spans="1:11" ht="14.4" customHeight="1" thickBot="1" x14ac:dyDescent="0.35">
      <c r="A82" s="444" t="s">
        <v>324</v>
      </c>
      <c r="B82" s="424">
        <v>37.000003340341003</v>
      </c>
      <c r="C82" s="424">
        <v>42.527709999999999</v>
      </c>
      <c r="D82" s="425">
        <v>5.5277066596579996</v>
      </c>
      <c r="E82" s="426">
        <v>1.1493974638</v>
      </c>
      <c r="F82" s="424">
        <v>57</v>
      </c>
      <c r="G82" s="425">
        <v>57</v>
      </c>
      <c r="H82" s="427">
        <v>4.053839999999</v>
      </c>
      <c r="I82" s="424">
        <v>57.302289999999999</v>
      </c>
      <c r="J82" s="425">
        <v>0.30228999999900003</v>
      </c>
      <c r="K82" s="428">
        <v>1.0053033333329999</v>
      </c>
    </row>
    <row r="83" spans="1:11" ht="14.4" customHeight="1" thickBot="1" x14ac:dyDescent="0.35">
      <c r="A83" s="445" t="s">
        <v>325</v>
      </c>
      <c r="B83" s="429">
        <v>37.000003340341003</v>
      </c>
      <c r="C83" s="429">
        <v>42.527709999999999</v>
      </c>
      <c r="D83" s="430">
        <v>5.5277066596579996</v>
      </c>
      <c r="E83" s="436">
        <v>1.1493974638</v>
      </c>
      <c r="F83" s="429">
        <v>57</v>
      </c>
      <c r="G83" s="430">
        <v>57</v>
      </c>
      <c r="H83" s="432">
        <v>4.053839999999</v>
      </c>
      <c r="I83" s="429">
        <v>57.302289999999999</v>
      </c>
      <c r="J83" s="430">
        <v>0.30228999999900003</v>
      </c>
      <c r="K83" s="437">
        <v>1.0053033333329999</v>
      </c>
    </row>
    <row r="84" spans="1:11" ht="14.4" customHeight="1" thickBot="1" x14ac:dyDescent="0.35">
      <c r="A84" s="446" t="s">
        <v>326</v>
      </c>
      <c r="B84" s="424">
        <v>37.000003340341003</v>
      </c>
      <c r="C84" s="424">
        <v>42.527709999999999</v>
      </c>
      <c r="D84" s="425">
        <v>5.5277066596579996</v>
      </c>
      <c r="E84" s="426">
        <v>1.1493974638</v>
      </c>
      <c r="F84" s="424">
        <v>57</v>
      </c>
      <c r="G84" s="425">
        <v>57</v>
      </c>
      <c r="H84" s="427">
        <v>4.053839999999</v>
      </c>
      <c r="I84" s="424">
        <v>57.302289999999999</v>
      </c>
      <c r="J84" s="425">
        <v>0.30228999999900003</v>
      </c>
      <c r="K84" s="428">
        <v>1.0053033333329999</v>
      </c>
    </row>
    <row r="85" spans="1:11" ht="14.4" customHeight="1" thickBot="1" x14ac:dyDescent="0.35">
      <c r="A85" s="443" t="s">
        <v>327</v>
      </c>
      <c r="B85" s="424">
        <v>714.00164881139301</v>
      </c>
      <c r="C85" s="424">
        <v>713.16499999999996</v>
      </c>
      <c r="D85" s="425">
        <v>-0.83664881139199998</v>
      </c>
      <c r="E85" s="426">
        <v>0.99882822565899998</v>
      </c>
      <c r="F85" s="424">
        <v>671.00000000000102</v>
      </c>
      <c r="G85" s="425">
        <v>671.00000000000102</v>
      </c>
      <c r="H85" s="427">
        <v>55.862999999998998</v>
      </c>
      <c r="I85" s="424">
        <v>670.37199999999996</v>
      </c>
      <c r="J85" s="425">
        <v>-0.62800000000099998</v>
      </c>
      <c r="K85" s="428">
        <v>0.99906408345700004</v>
      </c>
    </row>
    <row r="86" spans="1:11" ht="14.4" customHeight="1" thickBot="1" x14ac:dyDescent="0.35">
      <c r="A86" s="444" t="s">
        <v>328</v>
      </c>
      <c r="B86" s="424">
        <v>714.00164881139301</v>
      </c>
      <c r="C86" s="424">
        <v>713.16499999999996</v>
      </c>
      <c r="D86" s="425">
        <v>-0.83664881139199998</v>
      </c>
      <c r="E86" s="426">
        <v>0.99882822565899998</v>
      </c>
      <c r="F86" s="424">
        <v>671.00000000000102</v>
      </c>
      <c r="G86" s="425">
        <v>671.00000000000102</v>
      </c>
      <c r="H86" s="427">
        <v>55.862999999998998</v>
      </c>
      <c r="I86" s="424">
        <v>670.37199999999996</v>
      </c>
      <c r="J86" s="425">
        <v>-0.62800000000099998</v>
      </c>
      <c r="K86" s="428">
        <v>0.99906408345700004</v>
      </c>
    </row>
    <row r="87" spans="1:11" ht="14.4" customHeight="1" thickBot="1" x14ac:dyDescent="0.35">
      <c r="A87" s="445" t="s">
        <v>329</v>
      </c>
      <c r="B87" s="429">
        <v>714.00164881139301</v>
      </c>
      <c r="C87" s="429">
        <v>713.16499999999996</v>
      </c>
      <c r="D87" s="430">
        <v>-0.83664881139199998</v>
      </c>
      <c r="E87" s="436">
        <v>0.99882822565899998</v>
      </c>
      <c r="F87" s="429">
        <v>671.00000000000102</v>
      </c>
      <c r="G87" s="430">
        <v>671.00000000000102</v>
      </c>
      <c r="H87" s="432">
        <v>55.862999999998998</v>
      </c>
      <c r="I87" s="429">
        <v>670.37199999999996</v>
      </c>
      <c r="J87" s="430">
        <v>-0.62800000000099998</v>
      </c>
      <c r="K87" s="437">
        <v>0.99906408345700004</v>
      </c>
    </row>
    <row r="88" spans="1:11" ht="14.4" customHeight="1" thickBot="1" x14ac:dyDescent="0.35">
      <c r="A88" s="446" t="s">
        <v>330</v>
      </c>
      <c r="B88" s="424">
        <v>9.0000207833359998</v>
      </c>
      <c r="C88" s="424">
        <v>8.6159999999999997</v>
      </c>
      <c r="D88" s="425">
        <v>-0.38402078333599998</v>
      </c>
      <c r="E88" s="426">
        <v>0.95733112260700004</v>
      </c>
      <c r="F88" s="424">
        <v>9</v>
      </c>
      <c r="G88" s="425">
        <v>9</v>
      </c>
      <c r="H88" s="427">
        <v>0.71799999999899999</v>
      </c>
      <c r="I88" s="424">
        <v>8.6159999999999997</v>
      </c>
      <c r="J88" s="425">
        <v>-0.38400000000000001</v>
      </c>
      <c r="K88" s="428">
        <v>0.95733333333299997</v>
      </c>
    </row>
    <row r="89" spans="1:11" ht="14.4" customHeight="1" thickBot="1" x14ac:dyDescent="0.35">
      <c r="A89" s="446" t="s">
        <v>331</v>
      </c>
      <c r="B89" s="424">
        <v>703.00162340953602</v>
      </c>
      <c r="C89" s="424">
        <v>702.96500000000003</v>
      </c>
      <c r="D89" s="425">
        <v>-3.6623409535999997E-2</v>
      </c>
      <c r="E89" s="426">
        <v>0.999947904231</v>
      </c>
      <c r="F89" s="424">
        <v>660.00000000000102</v>
      </c>
      <c r="G89" s="425">
        <v>660.00000000000102</v>
      </c>
      <c r="H89" s="427">
        <v>55.012999999999003</v>
      </c>
      <c r="I89" s="424">
        <v>660.17200000000003</v>
      </c>
      <c r="J89" s="425">
        <v>0.171999999998</v>
      </c>
      <c r="K89" s="428">
        <v>1.0002606060599999</v>
      </c>
    </row>
    <row r="90" spans="1:11" ht="14.4" customHeight="1" thickBot="1" x14ac:dyDescent="0.35">
      <c r="A90" s="446" t="s">
        <v>332</v>
      </c>
      <c r="B90" s="424">
        <v>2.0000046185190001</v>
      </c>
      <c r="C90" s="424">
        <v>1.5840000000000001</v>
      </c>
      <c r="D90" s="425">
        <v>-0.416004618519</v>
      </c>
      <c r="E90" s="426">
        <v>0.79199817107000003</v>
      </c>
      <c r="F90" s="424">
        <v>2</v>
      </c>
      <c r="G90" s="425">
        <v>2</v>
      </c>
      <c r="H90" s="427">
        <v>0.13200000000000001</v>
      </c>
      <c r="I90" s="424">
        <v>1.5840000000000001</v>
      </c>
      <c r="J90" s="425">
        <v>-0.41599999999999998</v>
      </c>
      <c r="K90" s="428">
        <v>0.79199999999899995</v>
      </c>
    </row>
    <row r="91" spans="1:11" ht="14.4" customHeight="1" thickBot="1" x14ac:dyDescent="0.35">
      <c r="A91" s="442" t="s">
        <v>333</v>
      </c>
      <c r="B91" s="424">
        <v>40757.265741812902</v>
      </c>
      <c r="C91" s="424">
        <v>49808.047209999997</v>
      </c>
      <c r="D91" s="425">
        <v>9050.7814681870896</v>
      </c>
      <c r="E91" s="426">
        <v>1.222065472338</v>
      </c>
      <c r="F91" s="424">
        <v>43822.836354740597</v>
      </c>
      <c r="G91" s="425">
        <v>43822.836354740597</v>
      </c>
      <c r="H91" s="427">
        <v>4802.3724599999996</v>
      </c>
      <c r="I91" s="424">
        <v>49024.97006</v>
      </c>
      <c r="J91" s="425">
        <v>5202.1337052593999</v>
      </c>
      <c r="K91" s="428">
        <v>1.118708284035</v>
      </c>
    </row>
    <row r="92" spans="1:11" ht="14.4" customHeight="1" thickBot="1" x14ac:dyDescent="0.35">
      <c r="A92" s="443" t="s">
        <v>334</v>
      </c>
      <c r="B92" s="424">
        <v>39569.296040865796</v>
      </c>
      <c r="C92" s="424">
        <v>48603.424099999997</v>
      </c>
      <c r="D92" s="425">
        <v>9034.1280591341601</v>
      </c>
      <c r="E92" s="426">
        <v>1.2283115688940001</v>
      </c>
      <c r="F92" s="424">
        <v>43776</v>
      </c>
      <c r="G92" s="425">
        <v>43776</v>
      </c>
      <c r="H92" s="427">
        <v>4909.3269200000004</v>
      </c>
      <c r="I92" s="424">
        <v>47879.270920000003</v>
      </c>
      <c r="J92" s="425">
        <v>4103.2709199999999</v>
      </c>
      <c r="K92" s="428">
        <v>1.0937333452110001</v>
      </c>
    </row>
    <row r="93" spans="1:11" ht="14.4" customHeight="1" thickBot="1" x14ac:dyDescent="0.35">
      <c r="A93" s="444" t="s">
        <v>335</v>
      </c>
      <c r="B93" s="424">
        <v>39569.296040865796</v>
      </c>
      <c r="C93" s="424">
        <v>48603.424099999997</v>
      </c>
      <c r="D93" s="425">
        <v>9034.1280591341601</v>
      </c>
      <c r="E93" s="426">
        <v>1.2283115688940001</v>
      </c>
      <c r="F93" s="424">
        <v>43776</v>
      </c>
      <c r="G93" s="425">
        <v>43776</v>
      </c>
      <c r="H93" s="427">
        <v>4909.3269200000004</v>
      </c>
      <c r="I93" s="424">
        <v>47879.270920000003</v>
      </c>
      <c r="J93" s="425">
        <v>4103.2709199999999</v>
      </c>
      <c r="K93" s="428">
        <v>1.0937333452110001</v>
      </c>
    </row>
    <row r="94" spans="1:11" ht="14.4" customHeight="1" thickBot="1" x14ac:dyDescent="0.35">
      <c r="A94" s="445" t="s">
        <v>336</v>
      </c>
      <c r="B94" s="429">
        <v>1.071752888914</v>
      </c>
      <c r="C94" s="429">
        <v>0</v>
      </c>
      <c r="D94" s="430">
        <v>-1.071752888914</v>
      </c>
      <c r="E94" s="436">
        <v>0</v>
      </c>
      <c r="F94" s="429">
        <v>0</v>
      </c>
      <c r="G94" s="430">
        <v>0</v>
      </c>
      <c r="H94" s="432">
        <v>0</v>
      </c>
      <c r="I94" s="429">
        <v>1.6313</v>
      </c>
      <c r="J94" s="430">
        <v>1.6313</v>
      </c>
      <c r="K94" s="433" t="s">
        <v>250</v>
      </c>
    </row>
    <row r="95" spans="1:11" ht="14.4" customHeight="1" thickBot="1" x14ac:dyDescent="0.35">
      <c r="A95" s="446" t="s">
        <v>337</v>
      </c>
      <c r="B95" s="424">
        <v>1.071752888914</v>
      </c>
      <c r="C95" s="424">
        <v>0</v>
      </c>
      <c r="D95" s="425">
        <v>-1.071752888914</v>
      </c>
      <c r="E95" s="426">
        <v>0</v>
      </c>
      <c r="F95" s="424">
        <v>0</v>
      </c>
      <c r="G95" s="425">
        <v>0</v>
      </c>
      <c r="H95" s="427">
        <v>0</v>
      </c>
      <c r="I95" s="424">
        <v>1.6313</v>
      </c>
      <c r="J95" s="425">
        <v>1.6313</v>
      </c>
      <c r="K95" s="435" t="s">
        <v>250</v>
      </c>
    </row>
    <row r="96" spans="1:11" ht="14.4" customHeight="1" thickBot="1" x14ac:dyDescent="0.35">
      <c r="A96" s="445" t="s">
        <v>338</v>
      </c>
      <c r="B96" s="429">
        <v>64.834014597983995</v>
      </c>
      <c r="C96" s="429">
        <v>2.5266999999999999</v>
      </c>
      <c r="D96" s="430">
        <v>-62.307314597984004</v>
      </c>
      <c r="E96" s="436">
        <v>3.897182699E-2</v>
      </c>
      <c r="F96" s="429">
        <v>108</v>
      </c>
      <c r="G96" s="430">
        <v>108</v>
      </c>
      <c r="H96" s="432">
        <v>0</v>
      </c>
      <c r="I96" s="429">
        <v>102.56945</v>
      </c>
      <c r="J96" s="430">
        <v>-5.4305499999990001</v>
      </c>
      <c r="K96" s="437">
        <v>0.94971712962900001</v>
      </c>
    </row>
    <row r="97" spans="1:11" ht="14.4" customHeight="1" thickBot="1" x14ac:dyDescent="0.35">
      <c r="A97" s="446" t="s">
        <v>339</v>
      </c>
      <c r="B97" s="424">
        <v>62.000006216655997</v>
      </c>
      <c r="C97" s="424">
        <v>0</v>
      </c>
      <c r="D97" s="425">
        <v>-62.000006216655997</v>
      </c>
      <c r="E97" s="426">
        <v>0</v>
      </c>
      <c r="F97" s="424">
        <v>108</v>
      </c>
      <c r="G97" s="425">
        <v>108</v>
      </c>
      <c r="H97" s="427">
        <v>0</v>
      </c>
      <c r="I97" s="424">
        <v>102.56945</v>
      </c>
      <c r="J97" s="425">
        <v>-5.4305499999990001</v>
      </c>
      <c r="K97" s="428">
        <v>0.94971712962900001</v>
      </c>
    </row>
    <row r="98" spans="1:11" ht="14.4" customHeight="1" thickBot="1" x14ac:dyDescent="0.35">
      <c r="A98" s="446" t="s">
        <v>340</v>
      </c>
      <c r="B98" s="424">
        <v>2.8340083813280001</v>
      </c>
      <c r="C98" s="424">
        <v>2.5266999999999999</v>
      </c>
      <c r="D98" s="425">
        <v>-0.30730838132799998</v>
      </c>
      <c r="E98" s="426">
        <v>0.89156405346099998</v>
      </c>
      <c r="F98" s="424">
        <v>0</v>
      </c>
      <c r="G98" s="425">
        <v>0</v>
      </c>
      <c r="H98" s="427">
        <v>0</v>
      </c>
      <c r="I98" s="424">
        <v>0</v>
      </c>
      <c r="J98" s="425">
        <v>0</v>
      </c>
      <c r="K98" s="435" t="s">
        <v>249</v>
      </c>
    </row>
    <row r="99" spans="1:11" ht="14.4" customHeight="1" thickBot="1" x14ac:dyDescent="0.35">
      <c r="A99" s="445" t="s">
        <v>341</v>
      </c>
      <c r="B99" s="429">
        <v>441.386356684649</v>
      </c>
      <c r="C99" s="429">
        <v>292.84204999999997</v>
      </c>
      <c r="D99" s="430">
        <v>-148.544306684649</v>
      </c>
      <c r="E99" s="436">
        <v>0.66345967781899995</v>
      </c>
      <c r="F99" s="429">
        <v>649</v>
      </c>
      <c r="G99" s="430">
        <v>649</v>
      </c>
      <c r="H99" s="432">
        <v>22.901029999999999</v>
      </c>
      <c r="I99" s="429">
        <v>328.18320999999997</v>
      </c>
      <c r="J99" s="430">
        <v>-320.81679000000003</v>
      </c>
      <c r="K99" s="437">
        <v>0.50567520801200005</v>
      </c>
    </row>
    <row r="100" spans="1:11" ht="14.4" customHeight="1" thickBot="1" x14ac:dyDescent="0.35">
      <c r="A100" s="446" t="s">
        <v>342</v>
      </c>
      <c r="B100" s="424">
        <v>441.386356684649</v>
      </c>
      <c r="C100" s="424">
        <v>285.52105</v>
      </c>
      <c r="D100" s="425">
        <v>-155.865306684649</v>
      </c>
      <c r="E100" s="426">
        <v>0.64687330198500004</v>
      </c>
      <c r="F100" s="424">
        <v>649</v>
      </c>
      <c r="G100" s="425">
        <v>649</v>
      </c>
      <c r="H100" s="427">
        <v>22.901029999999999</v>
      </c>
      <c r="I100" s="424">
        <v>325.42853000000002</v>
      </c>
      <c r="J100" s="425">
        <v>-323.57146999999998</v>
      </c>
      <c r="K100" s="428">
        <v>0.50143070878200002</v>
      </c>
    </row>
    <row r="101" spans="1:11" ht="14.4" customHeight="1" thickBot="1" x14ac:dyDescent="0.35">
      <c r="A101" s="446" t="s">
        <v>343</v>
      </c>
      <c r="B101" s="424">
        <v>0</v>
      </c>
      <c r="C101" s="424">
        <v>7.3209999999999997</v>
      </c>
      <c r="D101" s="425">
        <v>7.3209999999999997</v>
      </c>
      <c r="E101" s="434" t="s">
        <v>249</v>
      </c>
      <c r="F101" s="424">
        <v>0</v>
      </c>
      <c r="G101" s="425">
        <v>0</v>
      </c>
      <c r="H101" s="427">
        <v>0</v>
      </c>
      <c r="I101" s="424">
        <v>2.75468</v>
      </c>
      <c r="J101" s="425">
        <v>2.75468</v>
      </c>
      <c r="K101" s="435" t="s">
        <v>249</v>
      </c>
    </row>
    <row r="102" spans="1:11" ht="14.4" customHeight="1" thickBot="1" x14ac:dyDescent="0.35">
      <c r="A102" s="445" t="s">
        <v>344</v>
      </c>
      <c r="B102" s="429">
        <v>39062.003916694302</v>
      </c>
      <c r="C102" s="429">
        <v>46306.492140000002</v>
      </c>
      <c r="D102" s="430">
        <v>7244.4882233057097</v>
      </c>
      <c r="E102" s="436">
        <v>1.1854612538239999</v>
      </c>
      <c r="F102" s="429">
        <v>43019</v>
      </c>
      <c r="G102" s="430">
        <v>43019</v>
      </c>
      <c r="H102" s="432">
        <v>4892.7384300000003</v>
      </c>
      <c r="I102" s="429">
        <v>45857.901039999997</v>
      </c>
      <c r="J102" s="430">
        <v>2838.9010400000102</v>
      </c>
      <c r="K102" s="437">
        <v>1.065991795253</v>
      </c>
    </row>
    <row r="103" spans="1:11" ht="14.4" customHeight="1" thickBot="1" x14ac:dyDescent="0.35">
      <c r="A103" s="446" t="s">
        <v>345</v>
      </c>
      <c r="B103" s="424">
        <v>24288.002435325099</v>
      </c>
      <c r="C103" s="424">
        <v>23616.71632</v>
      </c>
      <c r="D103" s="425">
        <v>-671.28611532514299</v>
      </c>
      <c r="E103" s="426">
        <v>0.97236141106600005</v>
      </c>
      <c r="F103" s="424">
        <v>26225</v>
      </c>
      <c r="G103" s="425">
        <v>26225</v>
      </c>
      <c r="H103" s="427">
        <v>2387.9218900000001</v>
      </c>
      <c r="I103" s="424">
        <v>24706.255659999999</v>
      </c>
      <c r="J103" s="425">
        <v>-1518.74434</v>
      </c>
      <c r="K103" s="428">
        <v>0.94208791839799999</v>
      </c>
    </row>
    <row r="104" spans="1:11" ht="14.4" customHeight="1" thickBot="1" x14ac:dyDescent="0.35">
      <c r="A104" s="446" t="s">
        <v>346</v>
      </c>
      <c r="B104" s="424">
        <v>14774.0014813691</v>
      </c>
      <c r="C104" s="424">
        <v>22689.775819999999</v>
      </c>
      <c r="D104" s="425">
        <v>7915.7743386308603</v>
      </c>
      <c r="E104" s="426">
        <v>1.535790817986</v>
      </c>
      <c r="F104" s="424">
        <v>16794</v>
      </c>
      <c r="G104" s="425">
        <v>16794</v>
      </c>
      <c r="H104" s="427">
        <v>2504.8165399999998</v>
      </c>
      <c r="I104" s="424">
        <v>21151.645380000002</v>
      </c>
      <c r="J104" s="425">
        <v>4357.6453799999999</v>
      </c>
      <c r="K104" s="428">
        <v>1.2594763236869999</v>
      </c>
    </row>
    <row r="105" spans="1:11" ht="14.4" customHeight="1" thickBot="1" x14ac:dyDescent="0.35">
      <c r="A105" s="445" t="s">
        <v>347</v>
      </c>
      <c r="B105" s="429">
        <v>0</v>
      </c>
      <c r="C105" s="429">
        <v>2001.56321</v>
      </c>
      <c r="D105" s="430">
        <v>2001.56321</v>
      </c>
      <c r="E105" s="431" t="s">
        <v>249</v>
      </c>
      <c r="F105" s="429">
        <v>0</v>
      </c>
      <c r="G105" s="430">
        <v>0</v>
      </c>
      <c r="H105" s="432">
        <v>-6.3125400000000003</v>
      </c>
      <c r="I105" s="429">
        <v>1588.9859200000001</v>
      </c>
      <c r="J105" s="430">
        <v>1588.9859200000001</v>
      </c>
      <c r="K105" s="433" t="s">
        <v>249</v>
      </c>
    </row>
    <row r="106" spans="1:11" ht="14.4" customHeight="1" thickBot="1" x14ac:dyDescent="0.35">
      <c r="A106" s="446" t="s">
        <v>348</v>
      </c>
      <c r="B106" s="424">
        <v>0</v>
      </c>
      <c r="C106" s="424">
        <v>416.34422000000001</v>
      </c>
      <c r="D106" s="425">
        <v>416.34422000000001</v>
      </c>
      <c r="E106" s="434" t="s">
        <v>249</v>
      </c>
      <c r="F106" s="424">
        <v>0</v>
      </c>
      <c r="G106" s="425">
        <v>0</v>
      </c>
      <c r="H106" s="427">
        <v>0</v>
      </c>
      <c r="I106" s="424">
        <v>1320.9942699999999</v>
      </c>
      <c r="J106" s="425">
        <v>1320.9942699999999</v>
      </c>
      <c r="K106" s="435" t="s">
        <v>249</v>
      </c>
    </row>
    <row r="107" spans="1:11" ht="14.4" customHeight="1" thickBot="1" x14ac:dyDescent="0.35">
      <c r="A107" s="446" t="s">
        <v>349</v>
      </c>
      <c r="B107" s="424">
        <v>0</v>
      </c>
      <c r="C107" s="424">
        <v>1585.2189900000001</v>
      </c>
      <c r="D107" s="425">
        <v>1585.2189900000001</v>
      </c>
      <c r="E107" s="434" t="s">
        <v>249</v>
      </c>
      <c r="F107" s="424">
        <v>0</v>
      </c>
      <c r="G107" s="425">
        <v>0</v>
      </c>
      <c r="H107" s="427">
        <v>-6.3125400000000003</v>
      </c>
      <c r="I107" s="424">
        <v>267.99164999999999</v>
      </c>
      <c r="J107" s="425">
        <v>267.99164999999999</v>
      </c>
      <c r="K107" s="435" t="s">
        <v>249</v>
      </c>
    </row>
    <row r="108" spans="1:11" ht="14.4" customHeight="1" thickBot="1" x14ac:dyDescent="0.35">
      <c r="A108" s="443" t="s">
        <v>350</v>
      </c>
      <c r="B108" s="424">
        <v>32.403745771052002</v>
      </c>
      <c r="C108" s="424">
        <v>53.347479999999997</v>
      </c>
      <c r="D108" s="425">
        <v>20.943734228947001</v>
      </c>
      <c r="E108" s="426">
        <v>1.646336827134</v>
      </c>
      <c r="F108" s="424">
        <v>46.836354740605998</v>
      </c>
      <c r="G108" s="425">
        <v>46.836354740605998</v>
      </c>
      <c r="H108" s="427">
        <v>0</v>
      </c>
      <c r="I108" s="424">
        <v>24.571200000000001</v>
      </c>
      <c r="J108" s="425">
        <v>-22.265154740606</v>
      </c>
      <c r="K108" s="428">
        <v>0.524618112064</v>
      </c>
    </row>
    <row r="109" spans="1:11" ht="14.4" customHeight="1" thickBot="1" x14ac:dyDescent="0.35">
      <c r="A109" s="444" t="s">
        <v>351</v>
      </c>
      <c r="B109" s="424">
        <v>0</v>
      </c>
      <c r="C109" s="424">
        <v>0</v>
      </c>
      <c r="D109" s="425">
        <v>0</v>
      </c>
      <c r="E109" s="426">
        <v>1</v>
      </c>
      <c r="F109" s="424">
        <v>0</v>
      </c>
      <c r="G109" s="425">
        <v>0</v>
      </c>
      <c r="H109" s="427">
        <v>0</v>
      </c>
      <c r="I109" s="424">
        <v>7.5</v>
      </c>
      <c r="J109" s="425">
        <v>7.5</v>
      </c>
      <c r="K109" s="435" t="s">
        <v>250</v>
      </c>
    </row>
    <row r="110" spans="1:11" ht="14.4" customHeight="1" thickBot="1" x14ac:dyDescent="0.35">
      <c r="A110" s="445" t="s">
        <v>352</v>
      </c>
      <c r="B110" s="429">
        <v>0</v>
      </c>
      <c r="C110" s="429">
        <v>0</v>
      </c>
      <c r="D110" s="430">
        <v>0</v>
      </c>
      <c r="E110" s="436">
        <v>1</v>
      </c>
      <c r="F110" s="429">
        <v>0</v>
      </c>
      <c r="G110" s="430">
        <v>0</v>
      </c>
      <c r="H110" s="432">
        <v>0</v>
      </c>
      <c r="I110" s="429">
        <v>7.5</v>
      </c>
      <c r="J110" s="430">
        <v>7.5</v>
      </c>
      <c r="K110" s="433" t="s">
        <v>250</v>
      </c>
    </row>
    <row r="111" spans="1:11" ht="14.4" customHeight="1" thickBot="1" x14ac:dyDescent="0.35">
      <c r="A111" s="446" t="s">
        <v>353</v>
      </c>
      <c r="B111" s="424">
        <v>0</v>
      </c>
      <c r="C111" s="424">
        <v>0</v>
      </c>
      <c r="D111" s="425">
        <v>0</v>
      </c>
      <c r="E111" s="426">
        <v>1</v>
      </c>
      <c r="F111" s="424">
        <v>0</v>
      </c>
      <c r="G111" s="425">
        <v>0</v>
      </c>
      <c r="H111" s="427">
        <v>0</v>
      </c>
      <c r="I111" s="424">
        <v>7.5</v>
      </c>
      <c r="J111" s="425">
        <v>7.5</v>
      </c>
      <c r="K111" s="435" t="s">
        <v>250</v>
      </c>
    </row>
    <row r="112" spans="1:11" ht="14.4" customHeight="1" thickBot="1" x14ac:dyDescent="0.35">
      <c r="A112" s="449" t="s">
        <v>354</v>
      </c>
      <c r="B112" s="429">
        <v>32.403745771052002</v>
      </c>
      <c r="C112" s="429">
        <v>53.347479999999997</v>
      </c>
      <c r="D112" s="430">
        <v>20.943734228947001</v>
      </c>
      <c r="E112" s="436">
        <v>1.646336827134</v>
      </c>
      <c r="F112" s="429">
        <v>46.836354740605998</v>
      </c>
      <c r="G112" s="430">
        <v>46.836354740605998</v>
      </c>
      <c r="H112" s="432">
        <v>0</v>
      </c>
      <c r="I112" s="429">
        <v>17.071200000000001</v>
      </c>
      <c r="J112" s="430">
        <v>-29.765154740606</v>
      </c>
      <c r="K112" s="437">
        <v>0.364486094072</v>
      </c>
    </row>
    <row r="113" spans="1:11" ht="14.4" customHeight="1" thickBot="1" x14ac:dyDescent="0.35">
      <c r="A113" s="445" t="s">
        <v>355</v>
      </c>
      <c r="B113" s="429">
        <v>0</v>
      </c>
      <c r="C113" s="429">
        <v>1.98E-3</v>
      </c>
      <c r="D113" s="430">
        <v>1.98E-3</v>
      </c>
      <c r="E113" s="431" t="s">
        <v>249</v>
      </c>
      <c r="F113" s="429">
        <v>0</v>
      </c>
      <c r="G113" s="430">
        <v>0</v>
      </c>
      <c r="H113" s="432">
        <v>0</v>
      </c>
      <c r="I113" s="429">
        <v>6.4000000000000005E-4</v>
      </c>
      <c r="J113" s="430">
        <v>6.4000000000000005E-4</v>
      </c>
      <c r="K113" s="433" t="s">
        <v>249</v>
      </c>
    </row>
    <row r="114" spans="1:11" ht="14.4" customHeight="1" thickBot="1" x14ac:dyDescent="0.35">
      <c r="A114" s="446" t="s">
        <v>356</v>
      </c>
      <c r="B114" s="424">
        <v>0</v>
      </c>
      <c r="C114" s="424">
        <v>1.98E-3</v>
      </c>
      <c r="D114" s="425">
        <v>1.98E-3</v>
      </c>
      <c r="E114" s="434" t="s">
        <v>249</v>
      </c>
      <c r="F114" s="424">
        <v>0</v>
      </c>
      <c r="G114" s="425">
        <v>0</v>
      </c>
      <c r="H114" s="427">
        <v>0</v>
      </c>
      <c r="I114" s="424">
        <v>6.4000000000000005E-4</v>
      </c>
      <c r="J114" s="425">
        <v>6.4000000000000005E-4</v>
      </c>
      <c r="K114" s="435" t="s">
        <v>249</v>
      </c>
    </row>
    <row r="115" spans="1:11" ht="14.4" customHeight="1" thickBot="1" x14ac:dyDescent="0.35">
      <c r="A115" s="445" t="s">
        <v>357</v>
      </c>
      <c r="B115" s="429">
        <v>32.403745771052002</v>
      </c>
      <c r="C115" s="429">
        <v>53.345500000000001</v>
      </c>
      <c r="D115" s="430">
        <v>20.941754228947001</v>
      </c>
      <c r="E115" s="436">
        <v>1.6462757230880001</v>
      </c>
      <c r="F115" s="429">
        <v>46.836354740605998</v>
      </c>
      <c r="G115" s="430">
        <v>46.836354740605998</v>
      </c>
      <c r="H115" s="432">
        <v>0</v>
      </c>
      <c r="I115" s="429">
        <v>17.07056</v>
      </c>
      <c r="J115" s="430">
        <v>-29.765794740606001</v>
      </c>
      <c r="K115" s="437">
        <v>0.36447242947300001</v>
      </c>
    </row>
    <row r="116" spans="1:11" ht="14.4" customHeight="1" thickBot="1" x14ac:dyDescent="0.35">
      <c r="A116" s="446" t="s">
        <v>358</v>
      </c>
      <c r="B116" s="424">
        <v>32.403745771052002</v>
      </c>
      <c r="C116" s="424">
        <v>53.345500000000001</v>
      </c>
      <c r="D116" s="425">
        <v>20.941754228947001</v>
      </c>
      <c r="E116" s="426">
        <v>1.6462757230880001</v>
      </c>
      <c r="F116" s="424">
        <v>46.836354740605998</v>
      </c>
      <c r="G116" s="425">
        <v>46.836354740605998</v>
      </c>
      <c r="H116" s="427">
        <v>0</v>
      </c>
      <c r="I116" s="424">
        <v>17.07056</v>
      </c>
      <c r="J116" s="425">
        <v>-29.765794740606001</v>
      </c>
      <c r="K116" s="428">
        <v>0.36447242947300001</v>
      </c>
    </row>
    <row r="117" spans="1:11" ht="14.4" customHeight="1" thickBot="1" x14ac:dyDescent="0.35">
      <c r="A117" s="443" t="s">
        <v>359</v>
      </c>
      <c r="B117" s="424">
        <v>1155.56595517603</v>
      </c>
      <c r="C117" s="424">
        <v>1151.2756300000001</v>
      </c>
      <c r="D117" s="425">
        <v>-4.2903251760329999</v>
      </c>
      <c r="E117" s="426">
        <v>0.99628725201099999</v>
      </c>
      <c r="F117" s="424">
        <v>0</v>
      </c>
      <c r="G117" s="425">
        <v>0</v>
      </c>
      <c r="H117" s="427">
        <v>-106.95446</v>
      </c>
      <c r="I117" s="424">
        <v>1121.1279400000001</v>
      </c>
      <c r="J117" s="425">
        <v>1121.1279400000001</v>
      </c>
      <c r="K117" s="435" t="s">
        <v>249</v>
      </c>
    </row>
    <row r="118" spans="1:11" ht="14.4" customHeight="1" thickBot="1" x14ac:dyDescent="0.35">
      <c r="A118" s="449" t="s">
        <v>360</v>
      </c>
      <c r="B118" s="429">
        <v>1155.56595517603</v>
      </c>
      <c r="C118" s="429">
        <v>1151.2756300000001</v>
      </c>
      <c r="D118" s="430">
        <v>-4.2903251760329999</v>
      </c>
      <c r="E118" s="436">
        <v>0.99628725201099999</v>
      </c>
      <c r="F118" s="429">
        <v>0</v>
      </c>
      <c r="G118" s="430">
        <v>0</v>
      </c>
      <c r="H118" s="432">
        <v>-106.95446</v>
      </c>
      <c r="I118" s="429">
        <v>1121.1279400000001</v>
      </c>
      <c r="J118" s="430">
        <v>1121.1279400000001</v>
      </c>
      <c r="K118" s="433" t="s">
        <v>249</v>
      </c>
    </row>
    <row r="119" spans="1:11" ht="14.4" customHeight="1" thickBot="1" x14ac:dyDescent="0.35">
      <c r="A119" s="445" t="s">
        <v>361</v>
      </c>
      <c r="B119" s="429">
        <v>1155.56595517603</v>
      </c>
      <c r="C119" s="429">
        <v>1151.2756300000001</v>
      </c>
      <c r="D119" s="430">
        <v>-4.2903251760329999</v>
      </c>
      <c r="E119" s="436">
        <v>0.99628725201099999</v>
      </c>
      <c r="F119" s="429">
        <v>0</v>
      </c>
      <c r="G119" s="430">
        <v>0</v>
      </c>
      <c r="H119" s="432">
        <v>-106.95446</v>
      </c>
      <c r="I119" s="429">
        <v>1121.1279400000001</v>
      </c>
      <c r="J119" s="430">
        <v>1121.1279400000001</v>
      </c>
      <c r="K119" s="433" t="s">
        <v>249</v>
      </c>
    </row>
    <row r="120" spans="1:11" ht="14.4" customHeight="1" thickBot="1" x14ac:dyDescent="0.35">
      <c r="A120" s="446" t="s">
        <v>362</v>
      </c>
      <c r="B120" s="424">
        <v>1155.56595517603</v>
      </c>
      <c r="C120" s="424">
        <v>1151.2756300000001</v>
      </c>
      <c r="D120" s="425">
        <v>-4.2903251760329999</v>
      </c>
      <c r="E120" s="426">
        <v>0.99628725201099999</v>
      </c>
      <c r="F120" s="424">
        <v>0</v>
      </c>
      <c r="G120" s="425">
        <v>0</v>
      </c>
      <c r="H120" s="427">
        <v>-106.95446</v>
      </c>
      <c r="I120" s="424">
        <v>1121.1279400000001</v>
      </c>
      <c r="J120" s="425">
        <v>1121.1279400000001</v>
      </c>
      <c r="K120" s="435" t="s">
        <v>249</v>
      </c>
    </row>
    <row r="121" spans="1:11" ht="14.4" customHeight="1" thickBot="1" x14ac:dyDescent="0.35">
      <c r="A121" s="442" t="s">
        <v>363</v>
      </c>
      <c r="B121" s="424">
        <v>402.90587862162602</v>
      </c>
      <c r="C121" s="424">
        <v>951.45315000000005</v>
      </c>
      <c r="D121" s="425">
        <v>548.54727137837403</v>
      </c>
      <c r="E121" s="426">
        <v>2.3614774578489999</v>
      </c>
      <c r="F121" s="424">
        <v>719.99308697579897</v>
      </c>
      <c r="G121" s="425">
        <v>719.99308697579897</v>
      </c>
      <c r="H121" s="427">
        <v>576.60395000000005</v>
      </c>
      <c r="I121" s="424">
        <v>1297.0844099999999</v>
      </c>
      <c r="J121" s="425">
        <v>577.09132302420096</v>
      </c>
      <c r="K121" s="428">
        <v>1.801523422187</v>
      </c>
    </row>
    <row r="122" spans="1:11" ht="14.4" customHeight="1" thickBot="1" x14ac:dyDescent="0.35">
      <c r="A122" s="447" t="s">
        <v>364</v>
      </c>
      <c r="B122" s="429">
        <v>402.90587862162602</v>
      </c>
      <c r="C122" s="429">
        <v>951.45315000000005</v>
      </c>
      <c r="D122" s="430">
        <v>548.54727137837403</v>
      </c>
      <c r="E122" s="436">
        <v>2.3614774578489999</v>
      </c>
      <c r="F122" s="429">
        <v>719.99308697579897</v>
      </c>
      <c r="G122" s="430">
        <v>719.99308697579897</v>
      </c>
      <c r="H122" s="432">
        <v>576.60395000000005</v>
      </c>
      <c r="I122" s="429">
        <v>1297.0844099999999</v>
      </c>
      <c r="J122" s="430">
        <v>577.09132302420096</v>
      </c>
      <c r="K122" s="437">
        <v>1.801523422187</v>
      </c>
    </row>
    <row r="123" spans="1:11" ht="14.4" customHeight="1" thickBot="1" x14ac:dyDescent="0.35">
      <c r="A123" s="449" t="s">
        <v>41</v>
      </c>
      <c r="B123" s="429">
        <v>402.90587862162602</v>
      </c>
      <c r="C123" s="429">
        <v>951.45315000000005</v>
      </c>
      <c r="D123" s="430">
        <v>548.54727137837403</v>
      </c>
      <c r="E123" s="436">
        <v>2.3614774578489999</v>
      </c>
      <c r="F123" s="429">
        <v>719.99308697579897</v>
      </c>
      <c r="G123" s="430">
        <v>719.99308697579897</v>
      </c>
      <c r="H123" s="432">
        <v>576.60395000000005</v>
      </c>
      <c r="I123" s="429">
        <v>1297.0844099999999</v>
      </c>
      <c r="J123" s="430">
        <v>577.09132302420096</v>
      </c>
      <c r="K123" s="437">
        <v>1.801523422187</v>
      </c>
    </row>
    <row r="124" spans="1:11" ht="14.4" customHeight="1" thickBot="1" x14ac:dyDescent="0.35">
      <c r="A124" s="448" t="s">
        <v>365</v>
      </c>
      <c r="B124" s="424">
        <v>0</v>
      </c>
      <c r="C124" s="424">
        <v>0</v>
      </c>
      <c r="D124" s="425">
        <v>0</v>
      </c>
      <c r="E124" s="426">
        <v>1</v>
      </c>
      <c r="F124" s="424">
        <v>1.7998486356179999</v>
      </c>
      <c r="G124" s="425">
        <v>1.7998486356179999</v>
      </c>
      <c r="H124" s="427">
        <v>0.17632</v>
      </c>
      <c r="I124" s="424">
        <v>1.2325900000000001</v>
      </c>
      <c r="J124" s="425">
        <v>-0.56725863561800005</v>
      </c>
      <c r="K124" s="428">
        <v>0.68482981046699998</v>
      </c>
    </row>
    <row r="125" spans="1:11" ht="14.4" customHeight="1" thickBot="1" x14ac:dyDescent="0.35">
      <c r="A125" s="446" t="s">
        <v>366</v>
      </c>
      <c r="B125" s="424">
        <v>0</v>
      </c>
      <c r="C125" s="424">
        <v>0</v>
      </c>
      <c r="D125" s="425">
        <v>0</v>
      </c>
      <c r="E125" s="426">
        <v>1</v>
      </c>
      <c r="F125" s="424">
        <v>1.7998486356179999</v>
      </c>
      <c r="G125" s="425">
        <v>1.7998486356179999</v>
      </c>
      <c r="H125" s="427">
        <v>0.17632</v>
      </c>
      <c r="I125" s="424">
        <v>1.2325900000000001</v>
      </c>
      <c r="J125" s="425">
        <v>-0.56725863561800005</v>
      </c>
      <c r="K125" s="428">
        <v>0.68482981046699998</v>
      </c>
    </row>
    <row r="126" spans="1:11" ht="14.4" customHeight="1" thickBot="1" x14ac:dyDescent="0.35">
      <c r="A126" s="445" t="s">
        <v>367</v>
      </c>
      <c r="B126" s="429">
        <v>16.694286010353</v>
      </c>
      <c r="C126" s="429">
        <v>18.873740000000002</v>
      </c>
      <c r="D126" s="430">
        <v>2.1794539896459999</v>
      </c>
      <c r="E126" s="436">
        <v>1.1305508955750001</v>
      </c>
      <c r="F126" s="429">
        <v>20.415507201619</v>
      </c>
      <c r="G126" s="430">
        <v>20.415507201619</v>
      </c>
      <c r="H126" s="432">
        <v>0.50700000000000001</v>
      </c>
      <c r="I126" s="429">
        <v>11.714</v>
      </c>
      <c r="J126" s="430">
        <v>-8.701507201619</v>
      </c>
      <c r="K126" s="437">
        <v>0.57377952378599995</v>
      </c>
    </row>
    <row r="127" spans="1:11" ht="14.4" customHeight="1" thickBot="1" x14ac:dyDescent="0.35">
      <c r="A127" s="446" t="s">
        <v>368</v>
      </c>
      <c r="B127" s="424">
        <v>0</v>
      </c>
      <c r="C127" s="424">
        <v>0.26919999999999999</v>
      </c>
      <c r="D127" s="425">
        <v>0.26919999999999999</v>
      </c>
      <c r="E127" s="434" t="s">
        <v>250</v>
      </c>
      <c r="F127" s="424">
        <v>0.49697153641300001</v>
      </c>
      <c r="G127" s="425">
        <v>0.49697153641300001</v>
      </c>
      <c r="H127" s="427">
        <v>0</v>
      </c>
      <c r="I127" s="424">
        <v>0</v>
      </c>
      <c r="J127" s="425">
        <v>-0.49697153641300001</v>
      </c>
      <c r="K127" s="428">
        <v>0</v>
      </c>
    </row>
    <row r="128" spans="1:11" ht="14.4" customHeight="1" thickBot="1" x14ac:dyDescent="0.35">
      <c r="A128" s="446" t="s">
        <v>369</v>
      </c>
      <c r="B128" s="424">
        <v>16.694286010353</v>
      </c>
      <c r="C128" s="424">
        <v>18.60454</v>
      </c>
      <c r="D128" s="425">
        <v>1.910253989646</v>
      </c>
      <c r="E128" s="426">
        <v>1.1144256177509999</v>
      </c>
      <c r="F128" s="424">
        <v>19.918535665206001</v>
      </c>
      <c r="G128" s="425">
        <v>19.918535665206001</v>
      </c>
      <c r="H128" s="427">
        <v>0.50700000000000001</v>
      </c>
      <c r="I128" s="424">
        <v>11.714</v>
      </c>
      <c r="J128" s="425">
        <v>-8.2045356652060004</v>
      </c>
      <c r="K128" s="428">
        <v>0.58809544019100002</v>
      </c>
    </row>
    <row r="129" spans="1:11" ht="14.4" customHeight="1" thickBot="1" x14ac:dyDescent="0.35">
      <c r="A129" s="445" t="s">
        <v>370</v>
      </c>
      <c r="B129" s="429">
        <v>45.503947466810999</v>
      </c>
      <c r="C129" s="429">
        <v>47.546900000000001</v>
      </c>
      <c r="D129" s="430">
        <v>2.0429525331880001</v>
      </c>
      <c r="E129" s="436">
        <v>1.044896160595</v>
      </c>
      <c r="F129" s="429">
        <v>46.525742895382002</v>
      </c>
      <c r="G129" s="430">
        <v>46.525742895382002</v>
      </c>
      <c r="H129" s="432">
        <v>3.0348000000000002</v>
      </c>
      <c r="I129" s="429">
        <v>44.8675</v>
      </c>
      <c r="J129" s="430">
        <v>-1.6582428953820001</v>
      </c>
      <c r="K129" s="437">
        <v>0.96435859392599999</v>
      </c>
    </row>
    <row r="130" spans="1:11" ht="14.4" customHeight="1" thickBot="1" x14ac:dyDescent="0.35">
      <c r="A130" s="446" t="s">
        <v>371</v>
      </c>
      <c r="B130" s="424">
        <v>45.503947466810999</v>
      </c>
      <c r="C130" s="424">
        <v>47.546900000000001</v>
      </c>
      <c r="D130" s="425">
        <v>2.0429525331880001</v>
      </c>
      <c r="E130" s="426">
        <v>1.044896160595</v>
      </c>
      <c r="F130" s="424">
        <v>46.525742895382002</v>
      </c>
      <c r="G130" s="425">
        <v>46.525742895382002</v>
      </c>
      <c r="H130" s="427">
        <v>3.0348000000000002</v>
      </c>
      <c r="I130" s="424">
        <v>44.8675</v>
      </c>
      <c r="J130" s="425">
        <v>-1.6582428953820001</v>
      </c>
      <c r="K130" s="428">
        <v>0.96435859392599999</v>
      </c>
    </row>
    <row r="131" spans="1:11" ht="14.4" customHeight="1" thickBot="1" x14ac:dyDescent="0.35">
      <c r="A131" s="445" t="s">
        <v>372</v>
      </c>
      <c r="B131" s="429">
        <v>179.992794733913</v>
      </c>
      <c r="C131" s="429">
        <v>172.2149</v>
      </c>
      <c r="D131" s="430">
        <v>-7.7778947339120004</v>
      </c>
      <c r="E131" s="436">
        <v>0.95678774394599997</v>
      </c>
      <c r="F131" s="429">
        <v>512.92717678424299</v>
      </c>
      <c r="G131" s="430">
        <v>512.92717678424299</v>
      </c>
      <c r="H131" s="432">
        <v>29.004460000000002</v>
      </c>
      <c r="I131" s="429">
        <v>526.01576999999997</v>
      </c>
      <c r="J131" s="430">
        <v>13.088593215756999</v>
      </c>
      <c r="K131" s="437">
        <v>1.0255174492750001</v>
      </c>
    </row>
    <row r="132" spans="1:11" ht="14.4" customHeight="1" thickBot="1" x14ac:dyDescent="0.35">
      <c r="A132" s="446" t="s">
        <v>373</v>
      </c>
      <c r="B132" s="424">
        <v>179.992794733913</v>
      </c>
      <c r="C132" s="424">
        <v>172.2149</v>
      </c>
      <c r="D132" s="425">
        <v>-7.7778947339120004</v>
      </c>
      <c r="E132" s="426">
        <v>0.95678774394599997</v>
      </c>
      <c r="F132" s="424">
        <v>512.92717678424299</v>
      </c>
      <c r="G132" s="425">
        <v>512.92717678424299</v>
      </c>
      <c r="H132" s="427">
        <v>29.004460000000002</v>
      </c>
      <c r="I132" s="424">
        <v>526.01576999999997</v>
      </c>
      <c r="J132" s="425">
        <v>13.088593215756999</v>
      </c>
      <c r="K132" s="428">
        <v>1.0255174492750001</v>
      </c>
    </row>
    <row r="133" spans="1:11" ht="14.4" customHeight="1" thickBot="1" x14ac:dyDescent="0.35">
      <c r="A133" s="445" t="s">
        <v>374</v>
      </c>
      <c r="B133" s="429">
        <v>160.71485041054899</v>
      </c>
      <c r="C133" s="429">
        <v>712.81760999999995</v>
      </c>
      <c r="D133" s="430">
        <v>552.10275958945101</v>
      </c>
      <c r="E133" s="436">
        <v>4.4352939891930001</v>
      </c>
      <c r="F133" s="429">
        <v>138.32481145893499</v>
      </c>
      <c r="G133" s="430">
        <v>138.32481145893499</v>
      </c>
      <c r="H133" s="432">
        <v>543.88136999999995</v>
      </c>
      <c r="I133" s="429">
        <v>713.25454999999999</v>
      </c>
      <c r="J133" s="430">
        <v>574.92973854106503</v>
      </c>
      <c r="K133" s="437">
        <v>5.1563746407969999</v>
      </c>
    </row>
    <row r="134" spans="1:11" ht="14.4" customHeight="1" thickBot="1" x14ac:dyDescent="0.35">
      <c r="A134" s="446" t="s">
        <v>375</v>
      </c>
      <c r="B134" s="424">
        <v>160.71485041054899</v>
      </c>
      <c r="C134" s="424">
        <v>178.58297999999999</v>
      </c>
      <c r="D134" s="425">
        <v>17.868129589451001</v>
      </c>
      <c r="E134" s="426">
        <v>1.111179082354</v>
      </c>
      <c r="F134" s="424">
        <v>138.32481145893499</v>
      </c>
      <c r="G134" s="425">
        <v>138.32481145893499</v>
      </c>
      <c r="H134" s="427">
        <v>22.763660000000002</v>
      </c>
      <c r="I134" s="424">
        <v>192.13684000000001</v>
      </c>
      <c r="J134" s="425">
        <v>53.812028541064002</v>
      </c>
      <c r="K134" s="428">
        <v>1.3890265815180001</v>
      </c>
    </row>
    <row r="135" spans="1:11" ht="14.4" customHeight="1" thickBot="1" x14ac:dyDescent="0.35">
      <c r="A135" s="446" t="s">
        <v>376</v>
      </c>
      <c r="B135" s="424">
        <v>0</v>
      </c>
      <c r="C135" s="424">
        <v>534.23463000000004</v>
      </c>
      <c r="D135" s="425">
        <v>534.23463000000004</v>
      </c>
      <c r="E135" s="434" t="s">
        <v>250</v>
      </c>
      <c r="F135" s="424">
        <v>0</v>
      </c>
      <c r="G135" s="425">
        <v>0</v>
      </c>
      <c r="H135" s="427">
        <v>521.11770999999999</v>
      </c>
      <c r="I135" s="424">
        <v>521.11770999999999</v>
      </c>
      <c r="J135" s="425">
        <v>521.11770999999999</v>
      </c>
      <c r="K135" s="435" t="s">
        <v>250</v>
      </c>
    </row>
    <row r="136" spans="1:11" ht="14.4" customHeight="1" thickBot="1" x14ac:dyDescent="0.35">
      <c r="A136" s="442" t="s">
        <v>377</v>
      </c>
      <c r="B136" s="424">
        <v>0</v>
      </c>
      <c r="C136" s="424">
        <v>534.23463000000004</v>
      </c>
      <c r="D136" s="425">
        <v>534.23463000000004</v>
      </c>
      <c r="E136" s="434" t="s">
        <v>250</v>
      </c>
      <c r="F136" s="424">
        <v>0</v>
      </c>
      <c r="G136" s="425">
        <v>0</v>
      </c>
      <c r="H136" s="427">
        <v>521.11770999999999</v>
      </c>
      <c r="I136" s="424">
        <v>521.11770999999999</v>
      </c>
      <c r="J136" s="425">
        <v>521.11770999999999</v>
      </c>
      <c r="K136" s="435" t="s">
        <v>250</v>
      </c>
    </row>
    <row r="137" spans="1:11" ht="14.4" customHeight="1" thickBot="1" x14ac:dyDescent="0.35">
      <c r="A137" s="447" t="s">
        <v>378</v>
      </c>
      <c r="B137" s="429">
        <v>0</v>
      </c>
      <c r="C137" s="429">
        <v>534.23463000000004</v>
      </c>
      <c r="D137" s="430">
        <v>534.23463000000004</v>
      </c>
      <c r="E137" s="431" t="s">
        <v>250</v>
      </c>
      <c r="F137" s="429">
        <v>0</v>
      </c>
      <c r="G137" s="430">
        <v>0</v>
      </c>
      <c r="H137" s="432">
        <v>521.11770999999999</v>
      </c>
      <c r="I137" s="429">
        <v>521.11770999999999</v>
      </c>
      <c r="J137" s="430">
        <v>521.11770999999999</v>
      </c>
      <c r="K137" s="433" t="s">
        <v>250</v>
      </c>
    </row>
    <row r="138" spans="1:11" ht="14.4" customHeight="1" thickBot="1" x14ac:dyDescent="0.35">
      <c r="A138" s="449" t="s">
        <v>379</v>
      </c>
      <c r="B138" s="429">
        <v>0</v>
      </c>
      <c r="C138" s="429">
        <v>534.23463000000004</v>
      </c>
      <c r="D138" s="430">
        <v>534.23463000000004</v>
      </c>
      <c r="E138" s="431" t="s">
        <v>250</v>
      </c>
      <c r="F138" s="429">
        <v>0</v>
      </c>
      <c r="G138" s="430">
        <v>0</v>
      </c>
      <c r="H138" s="432">
        <v>521.11770999999999</v>
      </c>
      <c r="I138" s="429">
        <v>521.11770999999999</v>
      </c>
      <c r="J138" s="430">
        <v>521.11770999999999</v>
      </c>
      <c r="K138" s="433" t="s">
        <v>250</v>
      </c>
    </row>
    <row r="139" spans="1:11" ht="14.4" customHeight="1" thickBot="1" x14ac:dyDescent="0.35">
      <c r="A139" s="445" t="s">
        <v>380</v>
      </c>
      <c r="B139" s="429">
        <v>0</v>
      </c>
      <c r="C139" s="429">
        <v>534.23463000000004</v>
      </c>
      <c r="D139" s="430">
        <v>534.23463000000004</v>
      </c>
      <c r="E139" s="431" t="s">
        <v>250</v>
      </c>
      <c r="F139" s="429">
        <v>0</v>
      </c>
      <c r="G139" s="430">
        <v>0</v>
      </c>
      <c r="H139" s="432">
        <v>521.11770999999999</v>
      </c>
      <c r="I139" s="429">
        <v>521.11770999999999</v>
      </c>
      <c r="J139" s="430">
        <v>521.11770999999999</v>
      </c>
      <c r="K139" s="433" t="s">
        <v>250</v>
      </c>
    </row>
    <row r="140" spans="1:11" ht="14.4" customHeight="1" thickBot="1" x14ac:dyDescent="0.35">
      <c r="A140" s="446" t="s">
        <v>381</v>
      </c>
      <c r="B140" s="424">
        <v>0</v>
      </c>
      <c r="C140" s="424">
        <v>534.23463000000004</v>
      </c>
      <c r="D140" s="425">
        <v>534.23463000000004</v>
      </c>
      <c r="E140" s="434" t="s">
        <v>250</v>
      </c>
      <c r="F140" s="424">
        <v>0</v>
      </c>
      <c r="G140" s="425">
        <v>0</v>
      </c>
      <c r="H140" s="427">
        <v>521.11770999999999</v>
      </c>
      <c r="I140" s="424">
        <v>521.11770999999999</v>
      </c>
      <c r="J140" s="425">
        <v>521.11770999999999</v>
      </c>
      <c r="K140" s="435" t="s">
        <v>250</v>
      </c>
    </row>
    <row r="141" spans="1:11" ht="14.4" customHeight="1" thickBot="1" x14ac:dyDescent="0.35">
      <c r="A141" s="450"/>
      <c r="B141" s="424">
        <v>27287.450322484201</v>
      </c>
      <c r="C141" s="424">
        <v>35791.413919999999</v>
      </c>
      <c r="D141" s="425">
        <v>8503.9635975157507</v>
      </c>
      <c r="E141" s="426">
        <v>1.311643759201</v>
      </c>
      <c r="F141" s="424">
        <v>29885.9115537939</v>
      </c>
      <c r="G141" s="425">
        <v>29885.9115537939</v>
      </c>
      <c r="H141" s="427">
        <v>3607.1388299999999</v>
      </c>
      <c r="I141" s="424">
        <v>35187.920409999999</v>
      </c>
      <c r="J141" s="425">
        <v>5302.0088562061101</v>
      </c>
      <c r="K141" s="428">
        <v>1.177408303128</v>
      </c>
    </row>
    <row r="142" spans="1:11" ht="14.4" customHeight="1" thickBot="1" x14ac:dyDescent="0.35">
      <c r="A142" s="451" t="s">
        <v>53</v>
      </c>
      <c r="B142" s="438">
        <v>27287.450322484201</v>
      </c>
      <c r="C142" s="438">
        <v>35791.413919999999</v>
      </c>
      <c r="D142" s="439">
        <v>8503.9635975157507</v>
      </c>
      <c r="E142" s="440" t="s">
        <v>250</v>
      </c>
      <c r="F142" s="438">
        <v>29885.9115537939</v>
      </c>
      <c r="G142" s="439">
        <v>29885.9115537939</v>
      </c>
      <c r="H142" s="438">
        <v>3607.1388299999999</v>
      </c>
      <c r="I142" s="438">
        <v>35187.920409999999</v>
      </c>
      <c r="J142" s="439">
        <v>5302.0088562061001</v>
      </c>
      <c r="K142" s="441">
        <v>1.177408303128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248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2016</v>
      </c>
      <c r="E3" s="7"/>
      <c r="F3" s="318">
        <v>2017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382</v>
      </c>
      <c r="B5" s="453" t="s">
        <v>383</v>
      </c>
      <c r="C5" s="454" t="s">
        <v>384</v>
      </c>
      <c r="D5" s="454" t="s">
        <v>384</v>
      </c>
      <c r="E5" s="454"/>
      <c r="F5" s="454" t="s">
        <v>384</v>
      </c>
      <c r="G5" s="454" t="s">
        <v>384</v>
      </c>
      <c r="H5" s="454" t="s">
        <v>384</v>
      </c>
      <c r="I5" s="455" t="s">
        <v>384</v>
      </c>
      <c r="J5" s="456" t="s">
        <v>55</v>
      </c>
    </row>
    <row r="6" spans="1:10" ht="14.4" customHeight="1" x14ac:dyDescent="0.3">
      <c r="A6" s="452" t="s">
        <v>382</v>
      </c>
      <c r="B6" s="453" t="s">
        <v>385</v>
      </c>
      <c r="C6" s="454">
        <v>28.249929999999999</v>
      </c>
      <c r="D6" s="454">
        <v>28.126389999999997</v>
      </c>
      <c r="E6" s="454"/>
      <c r="F6" s="454">
        <v>9.7784999999999975</v>
      </c>
      <c r="G6" s="454">
        <v>30</v>
      </c>
      <c r="H6" s="454">
        <v>-20.221500000000002</v>
      </c>
      <c r="I6" s="455">
        <v>0.32594999999999991</v>
      </c>
      <c r="J6" s="456" t="s">
        <v>1</v>
      </c>
    </row>
    <row r="7" spans="1:10" ht="14.4" customHeight="1" x14ac:dyDescent="0.3">
      <c r="A7" s="452" t="s">
        <v>382</v>
      </c>
      <c r="B7" s="453" t="s">
        <v>386</v>
      </c>
      <c r="C7" s="454">
        <v>0</v>
      </c>
      <c r="D7" s="454">
        <v>0</v>
      </c>
      <c r="E7" s="454"/>
      <c r="F7" s="454">
        <v>0.64349999999999996</v>
      </c>
      <c r="G7" s="454">
        <v>0</v>
      </c>
      <c r="H7" s="454">
        <v>0.64349999999999996</v>
      </c>
      <c r="I7" s="455" t="s">
        <v>384</v>
      </c>
      <c r="J7" s="456" t="s">
        <v>1</v>
      </c>
    </row>
    <row r="8" spans="1:10" ht="14.4" customHeight="1" x14ac:dyDescent="0.3">
      <c r="A8" s="452" t="s">
        <v>382</v>
      </c>
      <c r="B8" s="453" t="s">
        <v>387</v>
      </c>
      <c r="C8" s="454">
        <v>1.04847</v>
      </c>
      <c r="D8" s="454">
        <v>0.42103999999999997</v>
      </c>
      <c r="E8" s="454"/>
      <c r="F8" s="454">
        <v>0.97783999999999993</v>
      </c>
      <c r="G8" s="454">
        <v>0.44773663330078123</v>
      </c>
      <c r="H8" s="454">
        <v>0.53010336669921876</v>
      </c>
      <c r="I8" s="455">
        <v>2.1839624620197315</v>
      </c>
      <c r="J8" s="456" t="s">
        <v>1</v>
      </c>
    </row>
    <row r="9" spans="1:10" ht="14.4" customHeight="1" x14ac:dyDescent="0.3">
      <c r="A9" s="452" t="s">
        <v>382</v>
      </c>
      <c r="B9" s="453" t="s">
        <v>388</v>
      </c>
      <c r="C9" s="454">
        <v>0.45174000000000003</v>
      </c>
      <c r="D9" s="454">
        <v>0.83291999999999999</v>
      </c>
      <c r="E9" s="454"/>
      <c r="F9" s="454">
        <v>0.82140000000000002</v>
      </c>
      <c r="G9" s="454">
        <v>0.43970938110351565</v>
      </c>
      <c r="H9" s="454">
        <v>0.38169061889648437</v>
      </c>
      <c r="I9" s="455">
        <v>1.8680520254959658</v>
      </c>
      <c r="J9" s="456" t="s">
        <v>1</v>
      </c>
    </row>
    <row r="10" spans="1:10" ht="14.4" customHeight="1" x14ac:dyDescent="0.3">
      <c r="A10" s="452" t="s">
        <v>382</v>
      </c>
      <c r="B10" s="453" t="s">
        <v>389</v>
      </c>
      <c r="C10" s="454">
        <v>29.750140000000002</v>
      </c>
      <c r="D10" s="454">
        <v>29.38035</v>
      </c>
      <c r="E10" s="454"/>
      <c r="F10" s="454">
        <v>12.221239999999998</v>
      </c>
      <c r="G10" s="454">
        <v>30.887446014404297</v>
      </c>
      <c r="H10" s="454">
        <v>-18.666206014404299</v>
      </c>
      <c r="I10" s="455">
        <v>0.39567013712628257</v>
      </c>
      <c r="J10" s="456" t="s">
        <v>390</v>
      </c>
    </row>
    <row r="12" spans="1:10" ht="14.4" customHeight="1" x14ac:dyDescent="0.3">
      <c r="A12" s="452" t="s">
        <v>382</v>
      </c>
      <c r="B12" s="453" t="s">
        <v>383</v>
      </c>
      <c r="C12" s="454" t="s">
        <v>384</v>
      </c>
      <c r="D12" s="454" t="s">
        <v>384</v>
      </c>
      <c r="E12" s="454"/>
      <c r="F12" s="454" t="s">
        <v>384</v>
      </c>
      <c r="G12" s="454" t="s">
        <v>384</v>
      </c>
      <c r="H12" s="454" t="s">
        <v>384</v>
      </c>
      <c r="I12" s="455" t="s">
        <v>384</v>
      </c>
      <c r="J12" s="456" t="s">
        <v>55</v>
      </c>
    </row>
    <row r="13" spans="1:10" ht="14.4" customHeight="1" x14ac:dyDescent="0.3">
      <c r="A13" s="452" t="s">
        <v>391</v>
      </c>
      <c r="B13" s="453" t="s">
        <v>392</v>
      </c>
      <c r="C13" s="454" t="s">
        <v>384</v>
      </c>
      <c r="D13" s="454" t="s">
        <v>384</v>
      </c>
      <c r="E13" s="454"/>
      <c r="F13" s="454" t="s">
        <v>384</v>
      </c>
      <c r="G13" s="454" t="s">
        <v>384</v>
      </c>
      <c r="H13" s="454" t="s">
        <v>384</v>
      </c>
      <c r="I13" s="455" t="s">
        <v>384</v>
      </c>
      <c r="J13" s="456" t="s">
        <v>0</v>
      </c>
    </row>
    <row r="14" spans="1:10" ht="14.4" customHeight="1" x14ac:dyDescent="0.3">
      <c r="A14" s="452" t="s">
        <v>391</v>
      </c>
      <c r="B14" s="453" t="s">
        <v>385</v>
      </c>
      <c r="C14" s="454">
        <v>10.631860000000001</v>
      </c>
      <c r="D14" s="454">
        <v>28.126389999999997</v>
      </c>
      <c r="E14" s="454"/>
      <c r="F14" s="454">
        <v>8.4062599999999978</v>
      </c>
      <c r="G14" s="454">
        <v>30</v>
      </c>
      <c r="H14" s="454">
        <v>-21.593740000000004</v>
      </c>
      <c r="I14" s="455">
        <v>0.28020866666666661</v>
      </c>
      <c r="J14" s="456" t="s">
        <v>1</v>
      </c>
    </row>
    <row r="15" spans="1:10" ht="14.4" customHeight="1" x14ac:dyDescent="0.3">
      <c r="A15" s="452" t="s">
        <v>391</v>
      </c>
      <c r="B15" s="453" t="s">
        <v>386</v>
      </c>
      <c r="C15" s="454">
        <v>0</v>
      </c>
      <c r="D15" s="454">
        <v>0</v>
      </c>
      <c r="E15" s="454"/>
      <c r="F15" s="454">
        <v>0.64349999999999996</v>
      </c>
      <c r="G15" s="454">
        <v>0</v>
      </c>
      <c r="H15" s="454">
        <v>0.64349999999999996</v>
      </c>
      <c r="I15" s="455" t="s">
        <v>384</v>
      </c>
      <c r="J15" s="456" t="s">
        <v>1</v>
      </c>
    </row>
    <row r="16" spans="1:10" ht="14.4" customHeight="1" x14ac:dyDescent="0.3">
      <c r="A16" s="452" t="s">
        <v>391</v>
      </c>
      <c r="B16" s="453" t="s">
        <v>387</v>
      </c>
      <c r="C16" s="454">
        <v>0.76915</v>
      </c>
      <c r="D16" s="454">
        <v>0.42103999999999997</v>
      </c>
      <c r="E16" s="454"/>
      <c r="F16" s="454">
        <v>0.97783999999999993</v>
      </c>
      <c r="G16" s="454">
        <v>0</v>
      </c>
      <c r="H16" s="454">
        <v>0.97783999999999993</v>
      </c>
      <c r="I16" s="455" t="s">
        <v>384</v>
      </c>
      <c r="J16" s="456" t="s">
        <v>1</v>
      </c>
    </row>
    <row r="17" spans="1:10" ht="14.4" customHeight="1" x14ac:dyDescent="0.3">
      <c r="A17" s="452" t="s">
        <v>391</v>
      </c>
      <c r="B17" s="453" t="s">
        <v>388</v>
      </c>
      <c r="C17" s="454">
        <v>0.45174000000000003</v>
      </c>
      <c r="D17" s="454">
        <v>0.83291999999999999</v>
      </c>
      <c r="E17" s="454"/>
      <c r="F17" s="454">
        <v>0.82140000000000002</v>
      </c>
      <c r="G17" s="454">
        <v>0</v>
      </c>
      <c r="H17" s="454">
        <v>0.82140000000000002</v>
      </c>
      <c r="I17" s="455" t="s">
        <v>384</v>
      </c>
      <c r="J17" s="456" t="s">
        <v>1</v>
      </c>
    </row>
    <row r="18" spans="1:10" ht="14.4" customHeight="1" x14ac:dyDescent="0.3">
      <c r="A18" s="452" t="s">
        <v>391</v>
      </c>
      <c r="B18" s="453" t="s">
        <v>393</v>
      </c>
      <c r="C18" s="454">
        <v>11.85275</v>
      </c>
      <c r="D18" s="454">
        <v>29.38035</v>
      </c>
      <c r="E18" s="454"/>
      <c r="F18" s="454">
        <v>10.848999999999998</v>
      </c>
      <c r="G18" s="454">
        <v>31</v>
      </c>
      <c r="H18" s="454">
        <v>-20.151000000000003</v>
      </c>
      <c r="I18" s="455">
        <v>0.3499677419354838</v>
      </c>
      <c r="J18" s="456" t="s">
        <v>394</v>
      </c>
    </row>
    <row r="19" spans="1:10" ht="14.4" customHeight="1" x14ac:dyDescent="0.3">
      <c r="A19" s="452" t="s">
        <v>384</v>
      </c>
      <c r="B19" s="453" t="s">
        <v>384</v>
      </c>
      <c r="C19" s="454" t="s">
        <v>384</v>
      </c>
      <c r="D19" s="454" t="s">
        <v>384</v>
      </c>
      <c r="E19" s="454"/>
      <c r="F19" s="454" t="s">
        <v>384</v>
      </c>
      <c r="G19" s="454" t="s">
        <v>384</v>
      </c>
      <c r="H19" s="454" t="s">
        <v>384</v>
      </c>
      <c r="I19" s="455" t="s">
        <v>384</v>
      </c>
      <c r="J19" s="456" t="s">
        <v>395</v>
      </c>
    </row>
    <row r="20" spans="1:10" ht="14.4" customHeight="1" x14ac:dyDescent="0.3">
      <c r="A20" s="452" t="s">
        <v>396</v>
      </c>
      <c r="B20" s="453" t="s">
        <v>397</v>
      </c>
      <c r="C20" s="454" t="s">
        <v>384</v>
      </c>
      <c r="D20" s="454" t="s">
        <v>384</v>
      </c>
      <c r="E20" s="454"/>
      <c r="F20" s="454" t="s">
        <v>384</v>
      </c>
      <c r="G20" s="454" t="s">
        <v>384</v>
      </c>
      <c r="H20" s="454" t="s">
        <v>384</v>
      </c>
      <c r="I20" s="455" t="s">
        <v>384</v>
      </c>
      <c r="J20" s="456" t="s">
        <v>0</v>
      </c>
    </row>
    <row r="21" spans="1:10" ht="14.4" customHeight="1" x14ac:dyDescent="0.3">
      <c r="A21" s="452" t="s">
        <v>396</v>
      </c>
      <c r="B21" s="453" t="s">
        <v>385</v>
      </c>
      <c r="C21" s="454">
        <v>17.618069999999999</v>
      </c>
      <c r="D21" s="454">
        <v>0</v>
      </c>
      <c r="E21" s="454"/>
      <c r="F21" s="454">
        <v>1.3722399999999999</v>
      </c>
      <c r="G21" s="454">
        <v>0</v>
      </c>
      <c r="H21" s="454">
        <v>1.3722399999999999</v>
      </c>
      <c r="I21" s="455" t="s">
        <v>384</v>
      </c>
      <c r="J21" s="456" t="s">
        <v>1</v>
      </c>
    </row>
    <row r="22" spans="1:10" ht="14.4" customHeight="1" x14ac:dyDescent="0.3">
      <c r="A22" s="452" t="s">
        <v>396</v>
      </c>
      <c r="B22" s="453" t="s">
        <v>387</v>
      </c>
      <c r="C22" s="454">
        <v>0.27932000000000001</v>
      </c>
      <c r="D22" s="454">
        <v>0</v>
      </c>
      <c r="E22" s="454"/>
      <c r="F22" s="454">
        <v>0</v>
      </c>
      <c r="G22" s="454">
        <v>0</v>
      </c>
      <c r="H22" s="454">
        <v>0</v>
      </c>
      <c r="I22" s="455" t="s">
        <v>384</v>
      </c>
      <c r="J22" s="456" t="s">
        <v>1</v>
      </c>
    </row>
    <row r="23" spans="1:10" ht="14.4" customHeight="1" x14ac:dyDescent="0.3">
      <c r="A23" s="452" t="s">
        <v>396</v>
      </c>
      <c r="B23" s="453" t="s">
        <v>398</v>
      </c>
      <c r="C23" s="454">
        <v>17.897389999999998</v>
      </c>
      <c r="D23" s="454">
        <v>0</v>
      </c>
      <c r="E23" s="454"/>
      <c r="F23" s="454">
        <v>1.3722399999999999</v>
      </c>
      <c r="G23" s="454">
        <v>0</v>
      </c>
      <c r="H23" s="454">
        <v>1.3722399999999999</v>
      </c>
      <c r="I23" s="455" t="s">
        <v>384</v>
      </c>
      <c r="J23" s="456" t="s">
        <v>394</v>
      </c>
    </row>
    <row r="24" spans="1:10" ht="14.4" customHeight="1" x14ac:dyDescent="0.3">
      <c r="A24" s="452" t="s">
        <v>384</v>
      </c>
      <c r="B24" s="453" t="s">
        <v>384</v>
      </c>
      <c r="C24" s="454" t="s">
        <v>384</v>
      </c>
      <c r="D24" s="454" t="s">
        <v>384</v>
      </c>
      <c r="E24" s="454"/>
      <c r="F24" s="454" t="s">
        <v>384</v>
      </c>
      <c r="G24" s="454" t="s">
        <v>384</v>
      </c>
      <c r="H24" s="454" t="s">
        <v>384</v>
      </c>
      <c r="I24" s="455" t="s">
        <v>384</v>
      </c>
      <c r="J24" s="456" t="s">
        <v>395</v>
      </c>
    </row>
    <row r="25" spans="1:10" ht="14.4" customHeight="1" x14ac:dyDescent="0.3">
      <c r="A25" s="452" t="s">
        <v>382</v>
      </c>
      <c r="B25" s="453" t="s">
        <v>389</v>
      </c>
      <c r="C25" s="454">
        <v>29.750139999999998</v>
      </c>
      <c r="D25" s="454">
        <v>29.38035</v>
      </c>
      <c r="E25" s="454"/>
      <c r="F25" s="454">
        <v>12.221239999999998</v>
      </c>
      <c r="G25" s="454">
        <v>31</v>
      </c>
      <c r="H25" s="454">
        <v>-18.778760000000002</v>
      </c>
      <c r="I25" s="455">
        <v>0.39423354838709673</v>
      </c>
      <c r="J25" s="456" t="s">
        <v>390</v>
      </c>
    </row>
  </sheetData>
  <mergeCells count="3">
    <mergeCell ref="F3:I3"/>
    <mergeCell ref="C4:D4"/>
    <mergeCell ref="A1:I1"/>
  </mergeCells>
  <conditionalFormatting sqref="F11 F26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5">
    <cfRule type="expression" dxfId="30" priority="5">
      <formula>$H12&gt;0</formula>
    </cfRule>
  </conditionalFormatting>
  <conditionalFormatting sqref="A12:A25">
    <cfRule type="expression" dxfId="29" priority="2">
      <formula>AND($J12&lt;&gt;"mezeraKL",$J12&lt;&gt;"")</formula>
    </cfRule>
  </conditionalFormatting>
  <conditionalFormatting sqref="I12:I25">
    <cfRule type="expression" dxfId="28" priority="6">
      <formula>$I12&gt;1</formula>
    </cfRule>
  </conditionalFormatting>
  <conditionalFormatting sqref="B12:B25">
    <cfRule type="expression" dxfId="27" priority="1">
      <formula>OR($J12="NS",$J12="SumaNS",$J12="Účet")</formula>
    </cfRule>
  </conditionalFormatting>
  <conditionalFormatting sqref="A12:D25 F12:I25">
    <cfRule type="expression" dxfId="26" priority="8">
      <formula>AND($J12&lt;&gt;"",$J12&lt;&gt;"mezeraKL")</formula>
    </cfRule>
  </conditionalFormatting>
  <conditionalFormatting sqref="B12:D25 F12:I25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248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131.41123112037442</v>
      </c>
      <c r="M3" s="84">
        <f>SUBTOTAL(9,M5:M1048576)</f>
        <v>93</v>
      </c>
      <c r="N3" s="85">
        <f>SUBTOTAL(9,N5:N1048576)</f>
        <v>12221.244494194822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3" t="s">
        <v>382</v>
      </c>
      <c r="B5" s="464" t="s">
        <v>383</v>
      </c>
      <c r="C5" s="465" t="s">
        <v>391</v>
      </c>
      <c r="D5" s="466" t="s">
        <v>392</v>
      </c>
      <c r="E5" s="467">
        <v>50113001</v>
      </c>
      <c r="F5" s="466" t="s">
        <v>399</v>
      </c>
      <c r="G5" s="465" t="s">
        <v>384</v>
      </c>
      <c r="H5" s="465">
        <v>126330</v>
      </c>
      <c r="I5" s="465">
        <v>26330</v>
      </c>
      <c r="J5" s="465" t="s">
        <v>400</v>
      </c>
      <c r="K5" s="465" t="s">
        <v>401</v>
      </c>
      <c r="L5" s="468">
        <v>186.97</v>
      </c>
      <c r="M5" s="468">
        <v>1</v>
      </c>
      <c r="N5" s="469">
        <v>186.97</v>
      </c>
    </row>
    <row r="6" spans="1:14" ht="14.4" customHeight="1" x14ac:dyDescent="0.3">
      <c r="A6" s="470" t="s">
        <v>382</v>
      </c>
      <c r="B6" s="471" t="s">
        <v>383</v>
      </c>
      <c r="C6" s="472" t="s">
        <v>391</v>
      </c>
      <c r="D6" s="473" t="s">
        <v>392</v>
      </c>
      <c r="E6" s="474">
        <v>50113001</v>
      </c>
      <c r="F6" s="473" t="s">
        <v>399</v>
      </c>
      <c r="G6" s="472" t="s">
        <v>402</v>
      </c>
      <c r="H6" s="472">
        <v>156993</v>
      </c>
      <c r="I6" s="472">
        <v>56993</v>
      </c>
      <c r="J6" s="472" t="s">
        <v>403</v>
      </c>
      <c r="K6" s="472" t="s">
        <v>404</v>
      </c>
      <c r="L6" s="475">
        <v>73.150000000000006</v>
      </c>
      <c r="M6" s="475">
        <v>1</v>
      </c>
      <c r="N6" s="476">
        <v>73.150000000000006</v>
      </c>
    </row>
    <row r="7" spans="1:14" ht="14.4" customHeight="1" x14ac:dyDescent="0.3">
      <c r="A7" s="470" t="s">
        <v>382</v>
      </c>
      <c r="B7" s="471" t="s">
        <v>383</v>
      </c>
      <c r="C7" s="472" t="s">
        <v>391</v>
      </c>
      <c r="D7" s="473" t="s">
        <v>392</v>
      </c>
      <c r="E7" s="474">
        <v>50113001</v>
      </c>
      <c r="F7" s="473" t="s">
        <v>399</v>
      </c>
      <c r="G7" s="472" t="s">
        <v>405</v>
      </c>
      <c r="H7" s="472">
        <v>214427</v>
      </c>
      <c r="I7" s="472">
        <v>214427</v>
      </c>
      <c r="J7" s="472" t="s">
        <v>406</v>
      </c>
      <c r="K7" s="472" t="s">
        <v>407</v>
      </c>
      <c r="L7" s="475">
        <v>67.830000000000013</v>
      </c>
      <c r="M7" s="475">
        <v>5</v>
      </c>
      <c r="N7" s="476">
        <v>339.15000000000009</v>
      </c>
    </row>
    <row r="8" spans="1:14" ht="14.4" customHeight="1" x14ac:dyDescent="0.3">
      <c r="A8" s="470" t="s">
        <v>382</v>
      </c>
      <c r="B8" s="471" t="s">
        <v>383</v>
      </c>
      <c r="C8" s="472" t="s">
        <v>391</v>
      </c>
      <c r="D8" s="473" t="s">
        <v>392</v>
      </c>
      <c r="E8" s="474">
        <v>50113001</v>
      </c>
      <c r="F8" s="473" t="s">
        <v>399</v>
      </c>
      <c r="G8" s="472" t="s">
        <v>402</v>
      </c>
      <c r="H8" s="472">
        <v>185656</v>
      </c>
      <c r="I8" s="472">
        <v>85656</v>
      </c>
      <c r="J8" s="472" t="s">
        <v>408</v>
      </c>
      <c r="K8" s="472" t="s">
        <v>409</v>
      </c>
      <c r="L8" s="475">
        <v>70.39</v>
      </c>
      <c r="M8" s="475">
        <v>3</v>
      </c>
      <c r="N8" s="476">
        <v>211.17000000000002</v>
      </c>
    </row>
    <row r="9" spans="1:14" ht="14.4" customHeight="1" x14ac:dyDescent="0.3">
      <c r="A9" s="470" t="s">
        <v>382</v>
      </c>
      <c r="B9" s="471" t="s">
        <v>383</v>
      </c>
      <c r="C9" s="472" t="s">
        <v>391</v>
      </c>
      <c r="D9" s="473" t="s">
        <v>392</v>
      </c>
      <c r="E9" s="474">
        <v>50113001</v>
      </c>
      <c r="F9" s="473" t="s">
        <v>399</v>
      </c>
      <c r="G9" s="472" t="s">
        <v>402</v>
      </c>
      <c r="H9" s="472">
        <v>214902</v>
      </c>
      <c r="I9" s="472">
        <v>214902</v>
      </c>
      <c r="J9" s="472" t="s">
        <v>410</v>
      </c>
      <c r="K9" s="472" t="s">
        <v>411</v>
      </c>
      <c r="L9" s="475">
        <v>56.34</v>
      </c>
      <c r="M9" s="475">
        <v>1</v>
      </c>
      <c r="N9" s="476">
        <v>56.34</v>
      </c>
    </row>
    <row r="10" spans="1:14" ht="14.4" customHeight="1" x14ac:dyDescent="0.3">
      <c r="A10" s="470" t="s">
        <v>382</v>
      </c>
      <c r="B10" s="471" t="s">
        <v>383</v>
      </c>
      <c r="C10" s="472" t="s">
        <v>391</v>
      </c>
      <c r="D10" s="473" t="s">
        <v>392</v>
      </c>
      <c r="E10" s="474">
        <v>50113001</v>
      </c>
      <c r="F10" s="473" t="s">
        <v>399</v>
      </c>
      <c r="G10" s="472" t="s">
        <v>402</v>
      </c>
      <c r="H10" s="472">
        <v>215606</v>
      </c>
      <c r="I10" s="472">
        <v>215606</v>
      </c>
      <c r="J10" s="472" t="s">
        <v>412</v>
      </c>
      <c r="K10" s="472" t="s">
        <v>413</v>
      </c>
      <c r="L10" s="475">
        <v>72.88</v>
      </c>
      <c r="M10" s="475">
        <v>2</v>
      </c>
      <c r="N10" s="476">
        <v>145.76</v>
      </c>
    </row>
    <row r="11" spans="1:14" ht="14.4" customHeight="1" x14ac:dyDescent="0.3">
      <c r="A11" s="470" t="s">
        <v>382</v>
      </c>
      <c r="B11" s="471" t="s">
        <v>383</v>
      </c>
      <c r="C11" s="472" t="s">
        <v>391</v>
      </c>
      <c r="D11" s="473" t="s">
        <v>392</v>
      </c>
      <c r="E11" s="474">
        <v>50113001</v>
      </c>
      <c r="F11" s="473" t="s">
        <v>399</v>
      </c>
      <c r="G11" s="472" t="s">
        <v>402</v>
      </c>
      <c r="H11" s="472">
        <v>196696</v>
      </c>
      <c r="I11" s="472">
        <v>96696</v>
      </c>
      <c r="J11" s="472" t="s">
        <v>414</v>
      </c>
      <c r="K11" s="472" t="s">
        <v>415</v>
      </c>
      <c r="L11" s="475">
        <v>46.98</v>
      </c>
      <c r="M11" s="475">
        <v>5</v>
      </c>
      <c r="N11" s="476">
        <v>234.89999999999998</v>
      </c>
    </row>
    <row r="12" spans="1:14" ht="14.4" customHeight="1" x14ac:dyDescent="0.3">
      <c r="A12" s="470" t="s">
        <v>382</v>
      </c>
      <c r="B12" s="471" t="s">
        <v>383</v>
      </c>
      <c r="C12" s="472" t="s">
        <v>391</v>
      </c>
      <c r="D12" s="473" t="s">
        <v>392</v>
      </c>
      <c r="E12" s="474">
        <v>50113001</v>
      </c>
      <c r="F12" s="473" t="s">
        <v>399</v>
      </c>
      <c r="G12" s="472" t="s">
        <v>402</v>
      </c>
      <c r="H12" s="472">
        <v>191877</v>
      </c>
      <c r="I12" s="472">
        <v>191877</v>
      </c>
      <c r="J12" s="472" t="s">
        <v>416</v>
      </c>
      <c r="K12" s="472" t="s">
        <v>417</v>
      </c>
      <c r="L12" s="475">
        <v>46.713333333333317</v>
      </c>
      <c r="M12" s="475">
        <v>6</v>
      </c>
      <c r="N12" s="476">
        <v>280.27999999999992</v>
      </c>
    </row>
    <row r="13" spans="1:14" ht="14.4" customHeight="1" x14ac:dyDescent="0.3">
      <c r="A13" s="470" t="s">
        <v>382</v>
      </c>
      <c r="B13" s="471" t="s">
        <v>383</v>
      </c>
      <c r="C13" s="472" t="s">
        <v>391</v>
      </c>
      <c r="D13" s="473" t="s">
        <v>392</v>
      </c>
      <c r="E13" s="474">
        <v>50113001</v>
      </c>
      <c r="F13" s="473" t="s">
        <v>399</v>
      </c>
      <c r="G13" s="472" t="s">
        <v>384</v>
      </c>
      <c r="H13" s="472">
        <v>162748</v>
      </c>
      <c r="I13" s="472">
        <v>162748</v>
      </c>
      <c r="J13" s="472" t="s">
        <v>418</v>
      </c>
      <c r="K13" s="472" t="s">
        <v>419</v>
      </c>
      <c r="L13" s="475">
        <v>786.64999999999941</v>
      </c>
      <c r="M13" s="475">
        <v>2</v>
      </c>
      <c r="N13" s="476">
        <v>1573.2999999999988</v>
      </c>
    </row>
    <row r="14" spans="1:14" ht="14.4" customHeight="1" x14ac:dyDescent="0.3">
      <c r="A14" s="470" t="s">
        <v>382</v>
      </c>
      <c r="B14" s="471" t="s">
        <v>383</v>
      </c>
      <c r="C14" s="472" t="s">
        <v>391</v>
      </c>
      <c r="D14" s="473" t="s">
        <v>392</v>
      </c>
      <c r="E14" s="474">
        <v>50113001</v>
      </c>
      <c r="F14" s="473" t="s">
        <v>399</v>
      </c>
      <c r="G14" s="472" t="s">
        <v>402</v>
      </c>
      <c r="H14" s="472">
        <v>841679</v>
      </c>
      <c r="I14" s="472">
        <v>0</v>
      </c>
      <c r="J14" s="472" t="s">
        <v>420</v>
      </c>
      <c r="K14" s="472" t="s">
        <v>384</v>
      </c>
      <c r="L14" s="475">
        <v>54.834496238742233</v>
      </c>
      <c r="M14" s="475">
        <v>1</v>
      </c>
      <c r="N14" s="476">
        <v>54.834496238742233</v>
      </c>
    </row>
    <row r="15" spans="1:14" ht="14.4" customHeight="1" x14ac:dyDescent="0.3">
      <c r="A15" s="470" t="s">
        <v>382</v>
      </c>
      <c r="B15" s="471" t="s">
        <v>383</v>
      </c>
      <c r="C15" s="472" t="s">
        <v>391</v>
      </c>
      <c r="D15" s="473" t="s">
        <v>392</v>
      </c>
      <c r="E15" s="474">
        <v>50113001</v>
      </c>
      <c r="F15" s="473" t="s">
        <v>399</v>
      </c>
      <c r="G15" s="472" t="s">
        <v>402</v>
      </c>
      <c r="H15" s="472">
        <v>216185</v>
      </c>
      <c r="I15" s="472">
        <v>216185</v>
      </c>
      <c r="J15" s="472" t="s">
        <v>421</v>
      </c>
      <c r="K15" s="472" t="s">
        <v>422</v>
      </c>
      <c r="L15" s="475">
        <v>65.599999999999994</v>
      </c>
      <c r="M15" s="475">
        <v>1</v>
      </c>
      <c r="N15" s="476">
        <v>65.599999999999994</v>
      </c>
    </row>
    <row r="16" spans="1:14" ht="14.4" customHeight="1" x14ac:dyDescent="0.3">
      <c r="A16" s="470" t="s">
        <v>382</v>
      </c>
      <c r="B16" s="471" t="s">
        <v>383</v>
      </c>
      <c r="C16" s="472" t="s">
        <v>391</v>
      </c>
      <c r="D16" s="473" t="s">
        <v>392</v>
      </c>
      <c r="E16" s="474">
        <v>50113001</v>
      </c>
      <c r="F16" s="473" t="s">
        <v>399</v>
      </c>
      <c r="G16" s="472" t="s">
        <v>402</v>
      </c>
      <c r="H16" s="472">
        <v>215978</v>
      </c>
      <c r="I16" s="472">
        <v>215978</v>
      </c>
      <c r="J16" s="472" t="s">
        <v>423</v>
      </c>
      <c r="K16" s="472" t="s">
        <v>424</v>
      </c>
      <c r="L16" s="475">
        <v>116.60999999999997</v>
      </c>
      <c r="M16" s="475">
        <v>6</v>
      </c>
      <c r="N16" s="476">
        <v>699.65999999999985</v>
      </c>
    </row>
    <row r="17" spans="1:14" ht="14.4" customHeight="1" x14ac:dyDescent="0.3">
      <c r="A17" s="470" t="s">
        <v>382</v>
      </c>
      <c r="B17" s="471" t="s">
        <v>383</v>
      </c>
      <c r="C17" s="472" t="s">
        <v>391</v>
      </c>
      <c r="D17" s="473" t="s">
        <v>392</v>
      </c>
      <c r="E17" s="474">
        <v>50113001</v>
      </c>
      <c r="F17" s="473" t="s">
        <v>399</v>
      </c>
      <c r="G17" s="472" t="s">
        <v>402</v>
      </c>
      <c r="H17" s="472">
        <v>166555</v>
      </c>
      <c r="I17" s="472">
        <v>66555</v>
      </c>
      <c r="J17" s="472" t="s">
        <v>423</v>
      </c>
      <c r="K17" s="472" t="s">
        <v>424</v>
      </c>
      <c r="L17" s="475">
        <v>117.41</v>
      </c>
      <c r="M17" s="475">
        <v>2</v>
      </c>
      <c r="N17" s="476">
        <v>234.82</v>
      </c>
    </row>
    <row r="18" spans="1:14" ht="14.4" customHeight="1" x14ac:dyDescent="0.3">
      <c r="A18" s="470" t="s">
        <v>382</v>
      </c>
      <c r="B18" s="471" t="s">
        <v>383</v>
      </c>
      <c r="C18" s="472" t="s">
        <v>391</v>
      </c>
      <c r="D18" s="473" t="s">
        <v>392</v>
      </c>
      <c r="E18" s="474">
        <v>50113001</v>
      </c>
      <c r="F18" s="473" t="s">
        <v>399</v>
      </c>
      <c r="G18" s="472" t="s">
        <v>402</v>
      </c>
      <c r="H18" s="472">
        <v>848950</v>
      </c>
      <c r="I18" s="472">
        <v>155148</v>
      </c>
      <c r="J18" s="472" t="s">
        <v>425</v>
      </c>
      <c r="K18" s="472" t="s">
        <v>426</v>
      </c>
      <c r="L18" s="475">
        <v>18.670000000000005</v>
      </c>
      <c r="M18" s="475">
        <v>1</v>
      </c>
      <c r="N18" s="476">
        <v>18.670000000000005</v>
      </c>
    </row>
    <row r="19" spans="1:14" ht="14.4" customHeight="1" x14ac:dyDescent="0.3">
      <c r="A19" s="470" t="s">
        <v>382</v>
      </c>
      <c r="B19" s="471" t="s">
        <v>383</v>
      </c>
      <c r="C19" s="472" t="s">
        <v>391</v>
      </c>
      <c r="D19" s="473" t="s">
        <v>392</v>
      </c>
      <c r="E19" s="474">
        <v>50113001</v>
      </c>
      <c r="F19" s="473" t="s">
        <v>399</v>
      </c>
      <c r="G19" s="472" t="s">
        <v>384</v>
      </c>
      <c r="H19" s="472">
        <v>198058</v>
      </c>
      <c r="I19" s="472">
        <v>198058</v>
      </c>
      <c r="J19" s="472" t="s">
        <v>427</v>
      </c>
      <c r="K19" s="472" t="s">
        <v>428</v>
      </c>
      <c r="L19" s="475">
        <v>110</v>
      </c>
      <c r="M19" s="475">
        <v>2</v>
      </c>
      <c r="N19" s="476">
        <v>220</v>
      </c>
    </row>
    <row r="20" spans="1:14" ht="14.4" customHeight="1" x14ac:dyDescent="0.3">
      <c r="A20" s="470" t="s">
        <v>382</v>
      </c>
      <c r="B20" s="471" t="s">
        <v>383</v>
      </c>
      <c r="C20" s="472" t="s">
        <v>391</v>
      </c>
      <c r="D20" s="473" t="s">
        <v>392</v>
      </c>
      <c r="E20" s="474">
        <v>50113001</v>
      </c>
      <c r="F20" s="473" t="s">
        <v>399</v>
      </c>
      <c r="G20" s="472" t="s">
        <v>402</v>
      </c>
      <c r="H20" s="472">
        <v>850072</v>
      </c>
      <c r="I20" s="472">
        <v>162502</v>
      </c>
      <c r="J20" s="472" t="s">
        <v>429</v>
      </c>
      <c r="K20" s="472" t="s">
        <v>430</v>
      </c>
      <c r="L20" s="475">
        <v>56.489999999999966</v>
      </c>
      <c r="M20" s="475">
        <v>1</v>
      </c>
      <c r="N20" s="476">
        <v>56.489999999999966</v>
      </c>
    </row>
    <row r="21" spans="1:14" ht="14.4" customHeight="1" x14ac:dyDescent="0.3">
      <c r="A21" s="470" t="s">
        <v>382</v>
      </c>
      <c r="B21" s="471" t="s">
        <v>383</v>
      </c>
      <c r="C21" s="472" t="s">
        <v>391</v>
      </c>
      <c r="D21" s="473" t="s">
        <v>392</v>
      </c>
      <c r="E21" s="474">
        <v>50113001</v>
      </c>
      <c r="F21" s="473" t="s">
        <v>399</v>
      </c>
      <c r="G21" s="472" t="s">
        <v>405</v>
      </c>
      <c r="H21" s="472">
        <v>850551</v>
      </c>
      <c r="I21" s="472">
        <v>167859</v>
      </c>
      <c r="J21" s="472" t="s">
        <v>431</v>
      </c>
      <c r="K21" s="472" t="s">
        <v>432</v>
      </c>
      <c r="L21" s="475">
        <v>272.16000000000003</v>
      </c>
      <c r="M21" s="475">
        <v>13</v>
      </c>
      <c r="N21" s="476">
        <v>3538.0800000000004</v>
      </c>
    </row>
    <row r="22" spans="1:14" ht="14.4" customHeight="1" x14ac:dyDescent="0.3">
      <c r="A22" s="470" t="s">
        <v>382</v>
      </c>
      <c r="B22" s="471" t="s">
        <v>383</v>
      </c>
      <c r="C22" s="472" t="s">
        <v>391</v>
      </c>
      <c r="D22" s="473" t="s">
        <v>392</v>
      </c>
      <c r="E22" s="474">
        <v>50113001</v>
      </c>
      <c r="F22" s="473" t="s">
        <v>399</v>
      </c>
      <c r="G22" s="472" t="s">
        <v>405</v>
      </c>
      <c r="H22" s="472">
        <v>131934</v>
      </c>
      <c r="I22" s="472">
        <v>31934</v>
      </c>
      <c r="J22" s="472" t="s">
        <v>433</v>
      </c>
      <c r="K22" s="472" t="s">
        <v>434</v>
      </c>
      <c r="L22" s="475">
        <v>50.17000000000003</v>
      </c>
      <c r="M22" s="475">
        <v>1</v>
      </c>
      <c r="N22" s="476">
        <v>50.17000000000003</v>
      </c>
    </row>
    <row r="23" spans="1:14" ht="14.4" customHeight="1" x14ac:dyDescent="0.3">
      <c r="A23" s="470" t="s">
        <v>382</v>
      </c>
      <c r="B23" s="471" t="s">
        <v>383</v>
      </c>
      <c r="C23" s="472" t="s">
        <v>391</v>
      </c>
      <c r="D23" s="473" t="s">
        <v>392</v>
      </c>
      <c r="E23" s="474">
        <v>50113001</v>
      </c>
      <c r="F23" s="473" t="s">
        <v>399</v>
      </c>
      <c r="G23" s="472" t="s">
        <v>384</v>
      </c>
      <c r="H23" s="472">
        <v>190959</v>
      </c>
      <c r="I23" s="472">
        <v>90959</v>
      </c>
      <c r="J23" s="472" t="s">
        <v>435</v>
      </c>
      <c r="K23" s="472" t="s">
        <v>436</v>
      </c>
      <c r="L23" s="475">
        <v>61.3</v>
      </c>
      <c r="M23" s="475">
        <v>4</v>
      </c>
      <c r="N23" s="476">
        <v>245.2</v>
      </c>
    </row>
    <row r="24" spans="1:14" ht="14.4" customHeight="1" x14ac:dyDescent="0.3">
      <c r="A24" s="470" t="s">
        <v>382</v>
      </c>
      <c r="B24" s="471" t="s">
        <v>383</v>
      </c>
      <c r="C24" s="472" t="s">
        <v>391</v>
      </c>
      <c r="D24" s="473" t="s">
        <v>392</v>
      </c>
      <c r="E24" s="474">
        <v>50113001</v>
      </c>
      <c r="F24" s="473" t="s">
        <v>399</v>
      </c>
      <c r="G24" s="472" t="s">
        <v>405</v>
      </c>
      <c r="H24" s="472">
        <v>166030</v>
      </c>
      <c r="I24" s="472">
        <v>66030</v>
      </c>
      <c r="J24" s="472" t="s">
        <v>437</v>
      </c>
      <c r="K24" s="472" t="s">
        <v>438</v>
      </c>
      <c r="L24" s="475">
        <v>30.219999999999992</v>
      </c>
      <c r="M24" s="475">
        <v>1</v>
      </c>
      <c r="N24" s="476">
        <v>30.219999999999992</v>
      </c>
    </row>
    <row r="25" spans="1:14" ht="14.4" customHeight="1" x14ac:dyDescent="0.3">
      <c r="A25" s="470" t="s">
        <v>382</v>
      </c>
      <c r="B25" s="471" t="s">
        <v>383</v>
      </c>
      <c r="C25" s="472" t="s">
        <v>391</v>
      </c>
      <c r="D25" s="473" t="s">
        <v>392</v>
      </c>
      <c r="E25" s="474">
        <v>50113001</v>
      </c>
      <c r="F25" s="473" t="s">
        <v>399</v>
      </c>
      <c r="G25" s="472" t="s">
        <v>405</v>
      </c>
      <c r="H25" s="472">
        <v>989453</v>
      </c>
      <c r="I25" s="472">
        <v>146899</v>
      </c>
      <c r="J25" s="472" t="s">
        <v>439</v>
      </c>
      <c r="K25" s="472" t="s">
        <v>440</v>
      </c>
      <c r="L25" s="475">
        <v>45.75</v>
      </c>
      <c r="M25" s="475">
        <v>2</v>
      </c>
      <c r="N25" s="476">
        <v>91.5</v>
      </c>
    </row>
    <row r="26" spans="1:14" ht="14.4" customHeight="1" x14ac:dyDescent="0.3">
      <c r="A26" s="470" t="s">
        <v>382</v>
      </c>
      <c r="B26" s="471" t="s">
        <v>383</v>
      </c>
      <c r="C26" s="472" t="s">
        <v>391</v>
      </c>
      <c r="D26" s="473" t="s">
        <v>392</v>
      </c>
      <c r="E26" s="474">
        <v>50113007</v>
      </c>
      <c r="F26" s="473" t="s">
        <v>441</v>
      </c>
      <c r="G26" s="472" t="s">
        <v>402</v>
      </c>
      <c r="H26" s="472">
        <v>138453</v>
      </c>
      <c r="I26" s="472">
        <v>138453</v>
      </c>
      <c r="J26" s="472" t="s">
        <v>442</v>
      </c>
      <c r="K26" s="472" t="s">
        <v>443</v>
      </c>
      <c r="L26" s="475">
        <v>643.50000000000011</v>
      </c>
      <c r="M26" s="475">
        <v>1</v>
      </c>
      <c r="N26" s="476">
        <v>643.50000000000011</v>
      </c>
    </row>
    <row r="27" spans="1:14" ht="14.4" customHeight="1" x14ac:dyDescent="0.3">
      <c r="A27" s="470" t="s">
        <v>382</v>
      </c>
      <c r="B27" s="471" t="s">
        <v>383</v>
      </c>
      <c r="C27" s="472" t="s">
        <v>391</v>
      </c>
      <c r="D27" s="473" t="s">
        <v>392</v>
      </c>
      <c r="E27" s="474">
        <v>50113013</v>
      </c>
      <c r="F27" s="473" t="s">
        <v>444</v>
      </c>
      <c r="G27" s="472" t="s">
        <v>402</v>
      </c>
      <c r="H27" s="472">
        <v>190986</v>
      </c>
      <c r="I27" s="472">
        <v>90986</v>
      </c>
      <c r="J27" s="472" t="s">
        <v>445</v>
      </c>
      <c r="K27" s="472" t="s">
        <v>446</v>
      </c>
      <c r="L27" s="475">
        <v>46</v>
      </c>
      <c r="M27" s="475">
        <v>3</v>
      </c>
      <c r="N27" s="476">
        <v>138</v>
      </c>
    </row>
    <row r="28" spans="1:14" ht="14.4" customHeight="1" x14ac:dyDescent="0.3">
      <c r="A28" s="470" t="s">
        <v>382</v>
      </c>
      <c r="B28" s="471" t="s">
        <v>383</v>
      </c>
      <c r="C28" s="472" t="s">
        <v>391</v>
      </c>
      <c r="D28" s="473" t="s">
        <v>392</v>
      </c>
      <c r="E28" s="474">
        <v>50113013</v>
      </c>
      <c r="F28" s="473" t="s">
        <v>444</v>
      </c>
      <c r="G28" s="472" t="s">
        <v>402</v>
      </c>
      <c r="H28" s="472">
        <v>104013</v>
      </c>
      <c r="I28" s="472">
        <v>4013</v>
      </c>
      <c r="J28" s="472" t="s">
        <v>447</v>
      </c>
      <c r="K28" s="472" t="s">
        <v>448</v>
      </c>
      <c r="L28" s="475">
        <v>92.88</v>
      </c>
      <c r="M28" s="475">
        <v>1</v>
      </c>
      <c r="N28" s="476">
        <v>92.88</v>
      </c>
    </row>
    <row r="29" spans="1:14" ht="14.4" customHeight="1" x14ac:dyDescent="0.3">
      <c r="A29" s="470" t="s">
        <v>382</v>
      </c>
      <c r="B29" s="471" t="s">
        <v>383</v>
      </c>
      <c r="C29" s="472" t="s">
        <v>391</v>
      </c>
      <c r="D29" s="473" t="s">
        <v>392</v>
      </c>
      <c r="E29" s="474">
        <v>50113013</v>
      </c>
      <c r="F29" s="473" t="s">
        <v>444</v>
      </c>
      <c r="G29" s="472" t="s">
        <v>402</v>
      </c>
      <c r="H29" s="472">
        <v>199803</v>
      </c>
      <c r="I29" s="472">
        <v>199803</v>
      </c>
      <c r="J29" s="472" t="s">
        <v>449</v>
      </c>
      <c r="K29" s="472" t="s">
        <v>450</v>
      </c>
      <c r="L29" s="475">
        <v>106.99</v>
      </c>
      <c r="M29" s="475">
        <v>2</v>
      </c>
      <c r="N29" s="476">
        <v>213.98</v>
      </c>
    </row>
    <row r="30" spans="1:14" ht="14.4" customHeight="1" x14ac:dyDescent="0.3">
      <c r="A30" s="470" t="s">
        <v>382</v>
      </c>
      <c r="B30" s="471" t="s">
        <v>383</v>
      </c>
      <c r="C30" s="472" t="s">
        <v>391</v>
      </c>
      <c r="D30" s="473" t="s">
        <v>392</v>
      </c>
      <c r="E30" s="474">
        <v>50113013</v>
      </c>
      <c r="F30" s="473" t="s">
        <v>444</v>
      </c>
      <c r="G30" s="472" t="s">
        <v>402</v>
      </c>
      <c r="H30" s="472">
        <v>101066</v>
      </c>
      <c r="I30" s="472">
        <v>1066</v>
      </c>
      <c r="J30" s="472" t="s">
        <v>451</v>
      </c>
      <c r="K30" s="472" t="s">
        <v>452</v>
      </c>
      <c r="L30" s="475">
        <v>50.69</v>
      </c>
      <c r="M30" s="475">
        <v>2</v>
      </c>
      <c r="N30" s="476">
        <v>101.38</v>
      </c>
    </row>
    <row r="31" spans="1:14" ht="14.4" customHeight="1" x14ac:dyDescent="0.3">
      <c r="A31" s="470" t="s">
        <v>382</v>
      </c>
      <c r="B31" s="471" t="s">
        <v>383</v>
      </c>
      <c r="C31" s="472" t="s">
        <v>391</v>
      </c>
      <c r="D31" s="473" t="s">
        <v>392</v>
      </c>
      <c r="E31" s="474">
        <v>50113013</v>
      </c>
      <c r="F31" s="473" t="s">
        <v>444</v>
      </c>
      <c r="G31" s="472" t="s">
        <v>402</v>
      </c>
      <c r="H31" s="472">
        <v>132546</v>
      </c>
      <c r="I31" s="472">
        <v>32546</v>
      </c>
      <c r="J31" s="472" t="s">
        <v>421</v>
      </c>
      <c r="K31" s="472" t="s">
        <v>453</v>
      </c>
      <c r="L31" s="475">
        <v>125.7</v>
      </c>
      <c r="M31" s="475">
        <v>2</v>
      </c>
      <c r="N31" s="476">
        <v>251.4</v>
      </c>
    </row>
    <row r="32" spans="1:14" ht="14.4" customHeight="1" x14ac:dyDescent="0.3">
      <c r="A32" s="470" t="s">
        <v>382</v>
      </c>
      <c r="B32" s="471" t="s">
        <v>383</v>
      </c>
      <c r="C32" s="472" t="s">
        <v>391</v>
      </c>
      <c r="D32" s="473" t="s">
        <v>392</v>
      </c>
      <c r="E32" s="474">
        <v>50113013</v>
      </c>
      <c r="F32" s="473" t="s">
        <v>444</v>
      </c>
      <c r="G32" s="472" t="s">
        <v>402</v>
      </c>
      <c r="H32" s="472">
        <v>145998</v>
      </c>
      <c r="I32" s="472">
        <v>45998</v>
      </c>
      <c r="J32" s="472" t="s">
        <v>454</v>
      </c>
      <c r="K32" s="472" t="s">
        <v>455</v>
      </c>
      <c r="L32" s="475">
        <v>180.19999795608447</v>
      </c>
      <c r="M32" s="475">
        <v>1</v>
      </c>
      <c r="N32" s="476">
        <v>180.19999795608447</v>
      </c>
    </row>
    <row r="33" spans="1:14" ht="14.4" customHeight="1" x14ac:dyDescent="0.3">
      <c r="A33" s="470" t="s">
        <v>382</v>
      </c>
      <c r="B33" s="471" t="s">
        <v>383</v>
      </c>
      <c r="C33" s="472" t="s">
        <v>391</v>
      </c>
      <c r="D33" s="473" t="s">
        <v>392</v>
      </c>
      <c r="E33" s="474">
        <v>50113014</v>
      </c>
      <c r="F33" s="473" t="s">
        <v>456</v>
      </c>
      <c r="G33" s="472" t="s">
        <v>402</v>
      </c>
      <c r="H33" s="472">
        <v>199248</v>
      </c>
      <c r="I33" s="472">
        <v>99248</v>
      </c>
      <c r="J33" s="472" t="s">
        <v>457</v>
      </c>
      <c r="K33" s="472" t="s">
        <v>458</v>
      </c>
      <c r="L33" s="475">
        <v>82.140000000000015</v>
      </c>
      <c r="M33" s="475">
        <v>10</v>
      </c>
      <c r="N33" s="476">
        <v>821.4000000000002</v>
      </c>
    </row>
    <row r="34" spans="1:14" ht="14.4" customHeight="1" x14ac:dyDescent="0.3">
      <c r="A34" s="470" t="s">
        <v>382</v>
      </c>
      <c r="B34" s="471" t="s">
        <v>383</v>
      </c>
      <c r="C34" s="472" t="s">
        <v>396</v>
      </c>
      <c r="D34" s="473" t="s">
        <v>397</v>
      </c>
      <c r="E34" s="474">
        <v>50113001</v>
      </c>
      <c r="F34" s="473" t="s">
        <v>399</v>
      </c>
      <c r="G34" s="472" t="s">
        <v>384</v>
      </c>
      <c r="H34" s="472">
        <v>153973</v>
      </c>
      <c r="I34" s="472">
        <v>153973</v>
      </c>
      <c r="J34" s="472" t="s">
        <v>459</v>
      </c>
      <c r="K34" s="472" t="s">
        <v>460</v>
      </c>
      <c r="L34" s="475">
        <v>74.84</v>
      </c>
      <c r="M34" s="475">
        <v>2</v>
      </c>
      <c r="N34" s="476">
        <v>149.68</v>
      </c>
    </row>
    <row r="35" spans="1:14" ht="14.4" customHeight="1" x14ac:dyDescent="0.3">
      <c r="A35" s="470" t="s">
        <v>382</v>
      </c>
      <c r="B35" s="471" t="s">
        <v>383</v>
      </c>
      <c r="C35" s="472" t="s">
        <v>396</v>
      </c>
      <c r="D35" s="473" t="s">
        <v>397</v>
      </c>
      <c r="E35" s="474">
        <v>50113001</v>
      </c>
      <c r="F35" s="473" t="s">
        <v>399</v>
      </c>
      <c r="G35" s="472" t="s">
        <v>402</v>
      </c>
      <c r="H35" s="472">
        <v>103645</v>
      </c>
      <c r="I35" s="472">
        <v>3645</v>
      </c>
      <c r="J35" s="472" t="s">
        <v>461</v>
      </c>
      <c r="K35" s="472" t="s">
        <v>409</v>
      </c>
      <c r="L35" s="475">
        <v>70.39</v>
      </c>
      <c r="M35" s="475">
        <v>2</v>
      </c>
      <c r="N35" s="476">
        <v>140.78</v>
      </c>
    </row>
    <row r="36" spans="1:14" ht="14.4" customHeight="1" x14ac:dyDescent="0.3">
      <c r="A36" s="470" t="s">
        <v>382</v>
      </c>
      <c r="B36" s="471" t="s">
        <v>383</v>
      </c>
      <c r="C36" s="472" t="s">
        <v>396</v>
      </c>
      <c r="D36" s="473" t="s">
        <v>397</v>
      </c>
      <c r="E36" s="474">
        <v>50113001</v>
      </c>
      <c r="F36" s="473" t="s">
        <v>399</v>
      </c>
      <c r="G36" s="472" t="s">
        <v>384</v>
      </c>
      <c r="H36" s="472">
        <v>163149</v>
      </c>
      <c r="I36" s="472">
        <v>163149</v>
      </c>
      <c r="J36" s="472" t="s">
        <v>462</v>
      </c>
      <c r="K36" s="472" t="s">
        <v>463</v>
      </c>
      <c r="L36" s="475">
        <v>187.63</v>
      </c>
      <c r="M36" s="475">
        <v>1</v>
      </c>
      <c r="N36" s="476">
        <v>187.63</v>
      </c>
    </row>
    <row r="37" spans="1:14" ht="14.4" customHeight="1" x14ac:dyDescent="0.3">
      <c r="A37" s="470" t="s">
        <v>382</v>
      </c>
      <c r="B37" s="471" t="s">
        <v>383</v>
      </c>
      <c r="C37" s="472" t="s">
        <v>396</v>
      </c>
      <c r="D37" s="473" t="s">
        <v>397</v>
      </c>
      <c r="E37" s="474">
        <v>50113001</v>
      </c>
      <c r="F37" s="473" t="s">
        <v>399</v>
      </c>
      <c r="G37" s="472" t="s">
        <v>402</v>
      </c>
      <c r="H37" s="472">
        <v>215978</v>
      </c>
      <c r="I37" s="472">
        <v>215978</v>
      </c>
      <c r="J37" s="472" t="s">
        <v>423</v>
      </c>
      <c r="K37" s="472" t="s">
        <v>424</v>
      </c>
      <c r="L37" s="475">
        <v>116.60999999999996</v>
      </c>
      <c r="M37" s="475">
        <v>3</v>
      </c>
      <c r="N37" s="476">
        <v>349.82999999999987</v>
      </c>
    </row>
    <row r="38" spans="1:14" ht="14.4" customHeight="1" thickBot="1" x14ac:dyDescent="0.35">
      <c r="A38" s="477" t="s">
        <v>382</v>
      </c>
      <c r="B38" s="478" t="s">
        <v>383</v>
      </c>
      <c r="C38" s="479" t="s">
        <v>396</v>
      </c>
      <c r="D38" s="480" t="s">
        <v>397</v>
      </c>
      <c r="E38" s="481">
        <v>50113001</v>
      </c>
      <c r="F38" s="480" t="s">
        <v>399</v>
      </c>
      <c r="G38" s="479" t="s">
        <v>405</v>
      </c>
      <c r="H38" s="479">
        <v>850551</v>
      </c>
      <c r="I38" s="479">
        <v>167859</v>
      </c>
      <c r="J38" s="479" t="s">
        <v>431</v>
      </c>
      <c r="K38" s="479" t="s">
        <v>432</v>
      </c>
      <c r="L38" s="482">
        <v>272.16000000000003</v>
      </c>
      <c r="M38" s="482">
        <v>2</v>
      </c>
      <c r="N38" s="483">
        <v>544.32000000000005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248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4" t="s">
        <v>127</v>
      </c>
      <c r="B4" s="485" t="s">
        <v>14</v>
      </c>
      <c r="C4" s="486" t="s">
        <v>2</v>
      </c>
      <c r="D4" s="485" t="s">
        <v>14</v>
      </c>
      <c r="E4" s="486" t="s">
        <v>2</v>
      </c>
      <c r="F4" s="487" t="s">
        <v>14</v>
      </c>
    </row>
    <row r="5" spans="1:6" ht="14.4" customHeight="1" x14ac:dyDescent="0.3">
      <c r="A5" s="498" t="s">
        <v>464</v>
      </c>
      <c r="B5" s="468">
        <v>2225.4699999999989</v>
      </c>
      <c r="C5" s="488">
        <v>0.54315392293968456</v>
      </c>
      <c r="D5" s="468">
        <v>1871.8400000000001</v>
      </c>
      <c r="E5" s="488">
        <v>0.45684607706031527</v>
      </c>
      <c r="F5" s="469">
        <v>4097.3099999999995</v>
      </c>
    </row>
    <row r="6" spans="1:6" ht="14.4" customHeight="1" thickBot="1" x14ac:dyDescent="0.35">
      <c r="A6" s="499" t="s">
        <v>465</v>
      </c>
      <c r="B6" s="491">
        <v>337.31</v>
      </c>
      <c r="C6" s="492">
        <v>0.38259814207774234</v>
      </c>
      <c r="D6" s="491">
        <v>544.32000000000005</v>
      </c>
      <c r="E6" s="492">
        <v>0.61740185792225766</v>
      </c>
      <c r="F6" s="493">
        <v>881.63000000000011</v>
      </c>
    </row>
    <row r="7" spans="1:6" ht="14.4" customHeight="1" thickBot="1" x14ac:dyDescent="0.35">
      <c r="A7" s="494" t="s">
        <v>3</v>
      </c>
      <c r="B7" s="495">
        <v>2562.7799999999988</v>
      </c>
      <c r="C7" s="496">
        <v>0.51472401756197084</v>
      </c>
      <c r="D7" s="495">
        <v>2416.1600000000003</v>
      </c>
      <c r="E7" s="496">
        <v>0.48527598243802905</v>
      </c>
      <c r="F7" s="497">
        <v>4978.9399999999996</v>
      </c>
    </row>
    <row r="8" spans="1:6" ht="14.4" customHeight="1" thickBot="1" x14ac:dyDescent="0.35"/>
    <row r="9" spans="1:6" ht="14.4" customHeight="1" x14ac:dyDescent="0.3">
      <c r="A9" s="498" t="s">
        <v>466</v>
      </c>
      <c r="B9" s="468"/>
      <c r="C9" s="488">
        <v>0</v>
      </c>
      <c r="D9" s="468">
        <v>339.15000000000009</v>
      </c>
      <c r="E9" s="488">
        <v>1</v>
      </c>
      <c r="F9" s="469">
        <v>339.15000000000009</v>
      </c>
    </row>
    <row r="10" spans="1:6" ht="14.4" customHeight="1" x14ac:dyDescent="0.3">
      <c r="A10" s="501" t="s">
        <v>467</v>
      </c>
      <c r="B10" s="475"/>
      <c r="C10" s="489">
        <v>0</v>
      </c>
      <c r="D10" s="475">
        <v>1905.1200000000003</v>
      </c>
      <c r="E10" s="489">
        <v>1</v>
      </c>
      <c r="F10" s="476">
        <v>1905.1200000000003</v>
      </c>
    </row>
    <row r="11" spans="1:6" ht="14.4" customHeight="1" x14ac:dyDescent="0.3">
      <c r="A11" s="501" t="s">
        <v>468</v>
      </c>
      <c r="B11" s="475">
        <v>149.68</v>
      </c>
      <c r="C11" s="489">
        <v>1</v>
      </c>
      <c r="D11" s="475"/>
      <c r="E11" s="489">
        <v>0</v>
      </c>
      <c r="F11" s="476">
        <v>149.68</v>
      </c>
    </row>
    <row r="12" spans="1:6" ht="14.4" customHeight="1" x14ac:dyDescent="0.3">
      <c r="A12" s="501" t="s">
        <v>469</v>
      </c>
      <c r="B12" s="475">
        <v>245.2</v>
      </c>
      <c r="C12" s="489">
        <v>1</v>
      </c>
      <c r="D12" s="475"/>
      <c r="E12" s="489">
        <v>0</v>
      </c>
      <c r="F12" s="476">
        <v>245.2</v>
      </c>
    </row>
    <row r="13" spans="1:6" ht="14.4" customHeight="1" x14ac:dyDescent="0.3">
      <c r="A13" s="501" t="s">
        <v>470</v>
      </c>
      <c r="B13" s="475">
        <v>407.63</v>
      </c>
      <c r="C13" s="489">
        <v>0.81668102498347128</v>
      </c>
      <c r="D13" s="475">
        <v>91.5</v>
      </c>
      <c r="E13" s="489">
        <v>0.18331897501652877</v>
      </c>
      <c r="F13" s="476">
        <v>499.13</v>
      </c>
    </row>
    <row r="14" spans="1:6" ht="14.4" customHeight="1" x14ac:dyDescent="0.3">
      <c r="A14" s="501" t="s">
        <v>471</v>
      </c>
      <c r="B14" s="475"/>
      <c r="C14" s="489">
        <v>0</v>
      </c>
      <c r="D14" s="475">
        <v>50.17000000000003</v>
      </c>
      <c r="E14" s="489">
        <v>1</v>
      </c>
      <c r="F14" s="476">
        <v>50.17000000000003</v>
      </c>
    </row>
    <row r="15" spans="1:6" ht="14.4" customHeight="1" x14ac:dyDescent="0.3">
      <c r="A15" s="501" t="s">
        <v>472</v>
      </c>
      <c r="B15" s="475"/>
      <c r="C15" s="489">
        <v>0</v>
      </c>
      <c r="D15" s="475">
        <v>30.219999999999992</v>
      </c>
      <c r="E15" s="489">
        <v>1</v>
      </c>
      <c r="F15" s="476">
        <v>30.219999999999992</v>
      </c>
    </row>
    <row r="16" spans="1:6" ht="14.4" customHeight="1" x14ac:dyDescent="0.3">
      <c r="A16" s="501" t="s">
        <v>473</v>
      </c>
      <c r="B16" s="475">
        <v>186.97</v>
      </c>
      <c r="C16" s="489">
        <v>1</v>
      </c>
      <c r="D16" s="475"/>
      <c r="E16" s="489">
        <v>0</v>
      </c>
      <c r="F16" s="476">
        <v>186.97</v>
      </c>
    </row>
    <row r="17" spans="1:6" ht="14.4" customHeight="1" thickBot="1" x14ac:dyDescent="0.35">
      <c r="A17" s="499" t="s">
        <v>474</v>
      </c>
      <c r="B17" s="491">
        <v>1573.2999999999988</v>
      </c>
      <c r="C17" s="492">
        <v>1</v>
      </c>
      <c r="D17" s="491"/>
      <c r="E17" s="492">
        <v>0</v>
      </c>
      <c r="F17" s="493">
        <v>1573.2999999999988</v>
      </c>
    </row>
    <row r="18" spans="1:6" ht="14.4" customHeight="1" thickBot="1" x14ac:dyDescent="0.35">
      <c r="A18" s="494" t="s">
        <v>3</v>
      </c>
      <c r="B18" s="495">
        <v>2562.7799999999988</v>
      </c>
      <c r="C18" s="496">
        <v>0.51472401756197095</v>
      </c>
      <c r="D18" s="495">
        <v>2416.1600000000003</v>
      </c>
      <c r="E18" s="496">
        <v>0.48527598243802916</v>
      </c>
      <c r="F18" s="497">
        <v>4978.9399999999987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2018-01-31T13:36:51Z</dcterms:modified>
</cp:coreProperties>
</file>