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Osobní náklady" sheetId="431" r:id="rId8"/>
    <sheet name="ON Data" sheetId="432" state="hidden" r:id="rId9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doměsíce">#REF!</definedName>
    <definedName name="Obdobi" localSheetId="8">'ON Data'!$B$3:$B$16</definedName>
    <definedName name="Obdobi" localSheetId="7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5" i="431"/>
  <c r="D15" i="431"/>
  <c r="E15" i="431"/>
  <c r="F15" i="431"/>
  <c r="G15" i="431"/>
  <c r="H15" i="431"/>
  <c r="I15" i="431"/>
  <c r="J15" i="431"/>
  <c r="K11" i="431"/>
  <c r="L11" i="431"/>
  <c r="M15" i="431"/>
  <c r="N15" i="431"/>
  <c r="O15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1" i="431"/>
  <c r="D11" i="431"/>
  <c r="E11" i="431"/>
  <c r="F11" i="431"/>
  <c r="G11" i="431"/>
  <c r="H11" i="431"/>
  <c r="I11" i="431"/>
  <c r="J11" i="431"/>
  <c r="K15" i="431"/>
  <c r="L15" i="431"/>
  <c r="M11" i="431"/>
  <c r="N11" i="431"/>
  <c r="O11" i="431"/>
  <c r="P11" i="431"/>
  <c r="Q11" i="431"/>
  <c r="F8" i="431"/>
  <c r="M8" i="431"/>
  <c r="K8" i="431"/>
  <c r="D8" i="431"/>
  <c r="H8" i="431"/>
  <c r="N8" i="431"/>
  <c r="Q8" i="431"/>
  <c r="C8" i="431"/>
  <c r="G8" i="431"/>
  <c r="L8" i="431"/>
  <c r="O8" i="431"/>
  <c r="J8" i="431"/>
  <c r="P8" i="431"/>
  <c r="I8" i="431"/>
  <c r="E8" i="431"/>
  <c r="S11" i="431" l="1"/>
  <c r="R11" i="431"/>
  <c r="S14" i="431"/>
  <c r="R14" i="431"/>
  <c r="R16" i="431"/>
  <c r="S16" i="431"/>
  <c r="R12" i="431"/>
  <c r="S12" i="431"/>
  <c r="R15" i="431"/>
  <c r="S15" i="431"/>
  <c r="R10" i="431"/>
  <c r="S10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1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2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<sst xmlns="http://schemas.openxmlformats.org/spreadsheetml/2006/main" count="912" uniqueCount="349">
  <si>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</si>
  <si>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</si>
  <si>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</si>
  <si>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</si>
  <si>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</si>
  <si>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</si>
  <si>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</si>
  <si>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</si>
  <si>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</si>
  <si>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</si>
  <si>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</si>
  <si>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</si>
  <si>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</si>
  <si>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</si>
  <si>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</si>
  <si>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</si>
  <si>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</si>
  <si>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</si>
  <si>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</si>
  <si>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</si>
  <si>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</si>
  <si>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</si>
  <si>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</si>
  <si>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</si>
  <si>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</si>
  <si>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</si>
  <si>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</si>
  <si>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</si>
  <si>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</si>
  <si>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</si>
  <si>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</si>
  <si>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</si>
  <si>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</si>
  <si>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</si>
  <si>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</si>
  <si>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</si>
  <si>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</si>
  <si>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</si>
  <si>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</si>
  <si>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</si>
  <si>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</si>
  <si>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</si>
  <si>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</si>
  <si>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</si>
  <si>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</si>
  <si>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</si>
  <si>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</si>
  <si>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</si>
  <si>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</si>
  <si>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</si>
  <si>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</si>
  <si>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</si>
  <si>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</si>
  <si>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</si>
  <si>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</si>
  <si>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</si>
  <si>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</si>
  <si>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</si>
  <si>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</si>
  <si>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</si>
  <si>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</si>
  <si>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</si>
  <si>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</si>
  <si>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</si>
  <si>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</si>
  <si>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</si>
  <si>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</si>
  <si>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</si>
  <si>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</si>
  <si>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</si>
  <si>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</si>
  <si>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</si>
  <si>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</si>
  <si>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</si>
  <si>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</si>
  <si>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</si>
  <si>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</si>
  <si>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</si>
  <si>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</si>
  <si>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</si>
  <si>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</si>
  <si>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</si>
  <si>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</si>
  <si>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</si>
  <si>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</si>
  <si>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</si>
  <si>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</si>
  <si>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</si>
  <si>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</si>
  <si>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</si>
  <si>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</si>
  <si>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</si>
  <si>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</si>
  <si>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</si>
  <si>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</si>
  <si>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</si>
  <si>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</si>
  <si>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</si>
  <si>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</si>
  <si>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</si>
  <si>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</si>
  <si>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</si>
  <si>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</si>
  <si>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</si>
  <si>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</si>
  <si>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</si>
  <si>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</si>
  <si>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</si>
  <si>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</si>
  <si>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</si>
  <si>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</si>
  <si>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</si>
  <si>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</si>
  <si>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</si>
  <si>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</si>
  <si>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</si>
  <si>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</si>
  <si>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</si>
  <si>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</si>
  <si>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</si>
  <si>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</si>
  <si>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</si>
  <si>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</si>
  <si>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</si>
  <si>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</si>
  <si>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</si>
  <si>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</si>
  <si>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</si>
  <si>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</si>
  <si>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</si>
  <si>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</si>
  <si>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</si>
  <si>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</si>
  <si>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</si>
  <si>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</si>
  <si>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</si>
  <si>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</si>
  <si>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</si>
  <si>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</si>
  <si>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</si>
  <si>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</si>
  <si>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</si>
  <si>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</si>
  <si>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</si>
  <si>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</si>
  <si>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</si>
  <si>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</si>
  <si>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</si>
  <si>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</si>
  <si>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</si>
  <si>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</si>
  <si>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</si>
  <si>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</si>
  <si>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</si>
  <si>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</si>
  <si>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</si>
  <si>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</si>
  <si>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</si>
  <si>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</si>
  <si>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</si>
  <si>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</si>
  <si>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</si>
  <si>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</si>
  <si>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lékařské fyziky a radiační ochrany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</si>
  <si>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</si>
  <si>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</si>
  <si>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</si>
  <si>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</si>
  <si>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</si>
  <si>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50115     Zdravotnické prostředky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</si>
  <si>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</si>
  <si>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</si>
  <si>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</si>
  <si>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</si>
  <si>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</si>
  <si>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</si>
  <si>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</si>
  <si>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</si>
  <si>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</si>
  <si>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50117024     všeob.mat. - ostatní-vyjímky (V44) od 0,01 do 999,99</t>
  </si>
  <si>
    <t>50118     Náhradní díly</t>
  </si>
  <si>
    <t>--</t>
  </si>
  <si>
    <t>50118005     ND - výpoč. techn.(sklad) (sk.P47)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</si>
  <si>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</si>
  <si>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</si>
  <si>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</si>
  <si>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</si>
  <si>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</si>
  <si>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</si>
  <si>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</si>
  <si>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</si>
  <si>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</si>
  <si>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</si>
  <si>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</si>
  <si>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</si>
  <si>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</si>
  <si>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</si>
  <si>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</si>
  <si>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</si>
  <si>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51802002     spotřeba cenin (známky, kolky)</t>
  </si>
  <si>
    <t>51802003     telekom.styk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</si>
  <si>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</si>
  <si>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</si>
  <si>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</si>
  <si>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</si>
  <si>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</si>
  <si>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</si>
  <si>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</si>
  <si>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</si>
  <si>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</si>
  <si>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</si>
  <si>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</si>
  <si>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</si>
  <si>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</si>
  <si>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</si>
  <si>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</si>
  <si>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</si>
  <si>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</si>
  <si>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</si>
  <si>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</si>
  <si>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</si>
  <si>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</si>
  <si>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</si>
  <si>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</si>
  <si>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</si>
  <si>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</si>
  <si>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</si>
  <si>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</si>
  <si>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</si>
  <si>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</si>
  <si>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</si>
  <si>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</si>
  <si>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</si>
  <si>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</si>
  <si>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</si>
  <si>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</si>
  <si>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</si>
  <si>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</si>
  <si>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</si>
  <si>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</si>
  <si>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</si>
  <si>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</si>
  <si>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</si>
  <si>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</si>
  <si>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</si>
  <si>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</si>
  <si>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</si>
  <si>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</si>
  <si>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</si>
  <si>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</si>
  <si>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</si>
  <si>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</si>
  <si>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</si>
  <si>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</si>
  <si>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</si>
  <si>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</si>
  <si>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</si>
  <si>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</si>
  <si>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</si>
  <si>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</si>
  <si>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</si>
  <si>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</si>
  <si>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</si>
  <si>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</si>
  <si>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</si>
  <si>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</si>
  <si>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</si>
  <si>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</si>
  <si>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</si>
  <si>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53</t>
  </si>
  <si>
    <t>LFRO: Oddělení lékařské fyziky a radiační ochrany</t>
  </si>
  <si>
    <t/>
  </si>
  <si>
    <t>50113001 - léky - paušál (LEK)</t>
  </si>
  <si>
    <t>LFRO: Oddělení lékařské fyziky a radiační ochrany Celkem</t>
  </si>
  <si>
    <t>SumaKL</t>
  </si>
  <si>
    <t>50</t>
  </si>
  <si>
    <t>KCHIR: Kardiochirurgická klinika Celkem</t>
  </si>
  <si>
    <t>mezeraKL</t>
  </si>
  <si>
    <t>54</t>
  </si>
  <si>
    <t>ONH: Oddělení nemocniční hygieny</t>
  </si>
  <si>
    <t>5498</t>
  </si>
  <si>
    <t>ONH: Oddělení nemocniční hygieny Celkem</t>
  </si>
  <si>
    <t>SumaNS</t>
  </si>
  <si>
    <t>mezeraNS</t>
  </si>
  <si>
    <t>56</t>
  </si>
  <si>
    <t>COSS: Oddělení centrální sterilizace</t>
  </si>
  <si>
    <t>5693</t>
  </si>
  <si>
    <t>COSS: oddělení centrální sterilizace</t>
  </si>
  <si>
    <t>COSS: oddělení centrální sterilizace Celkem</t>
  </si>
  <si>
    <t>5695</t>
  </si>
  <si>
    <t>COSS: OCS - detašované pracoviště Ortopedie</t>
  </si>
  <si>
    <t>COSS: OCS - detašované pracoviště Ortopedie Celkem</t>
  </si>
  <si>
    <t>COSS: Oddělení centrální sterilizace Celkem</t>
  </si>
  <si>
    <t>59</t>
  </si>
  <si>
    <t>IPCHO: Oddělení int. péče chirurg. oborů</t>
  </si>
  <si>
    <t>5931</t>
  </si>
  <si>
    <t>IPCHO: JIP 51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</si>
  <si>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</si>
  <si>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</si>
  <si>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</si>
  <si>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</si>
  <si>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</si>
  <si>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</si>
  <si>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</si>
  <si>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</si>
  <si>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JIP 51 Celkem</t>
  </si>
  <si>
    <t>IPCHO: Oddělení int. péče chirurg. oborů Celkem</t>
  </si>
  <si>
    <t>60</t>
  </si>
  <si>
    <t>URGENT: Oddělení urgentního příjmu</t>
  </si>
  <si>
    <t>6022</t>
  </si>
  <si>
    <t>URGENT: ambulance</t>
  </si>
  <si>
    <t>URGENT: ambulance Celkem</t>
  </si>
  <si>
    <t>6025</t>
  </si>
  <si>
    <t>URGENT: LPS dospělá</t>
  </si>
  <si>
    <t>URGENT: LPS dospělá Celkem</t>
  </si>
  <si>
    <t>6026</t>
  </si>
  <si>
    <t>URGENT: akutní traumatologická ambulance</t>
  </si>
  <si>
    <t>URGENT: akutní traumatologická ambulance Celkem</t>
  </si>
  <si>
    <t>6029</t>
  </si>
  <si>
    <t>URGENT: emergency</t>
  </si>
  <si>
    <t>URGENT: emergency Celkem</t>
  </si>
  <si>
    <t>URGENT: Oddělení urgentního příjmu Celkem</t>
  </si>
  <si>
    <t>50115050 - obvazový materiál (Z502)</t>
  </si>
  <si>
    <t>50115060 - ZPr - ostatní (Z503)</t>
  </si>
  <si>
    <t>5398</t>
  </si>
  <si>
    <t>LFRO: odd. lékařské fyziky a rad. ochrany</t>
  </si>
  <si>
    <t>LFRO: odd. lékařské fyziky a rad. ochrany Celkem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</si>
  <si>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</si>
  <si>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</si>
  <si>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</si>
  <si>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</si>
  <si>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</si>
  <si>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</si>
  <si>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</si>
  <si>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</si>
  <si>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</si>
  <si>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</si>
  <si>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</si>
  <si>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</si>
  <si>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</si>
  <si>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</si>
  <si>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</si>
  <si>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</si>
  <si>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radiologičtí technici</t>
  </si>
  <si>
    <t>radiologičtí fyzici</t>
  </si>
  <si>
    <t>odborní pracovníci v lab. metodách</t>
  </si>
  <si>
    <t>biomedicínští inženýři</t>
  </si>
  <si>
    <t>radiologičtí asistenti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</si>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</sst>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4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6" name="Tabulka" displayName="Tabulka" ref="A7:S16" totalsRowShown="0" headerRowDxfId="70" tableBorderDxfId="6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8" totalsRowShown="0">
  <autoFilter ref="C3:S11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5" t="s">
        <v>51</v>
      </c>
      <c r="B1" s="235"/>
    </row>
    <row r="2" spans="1:3" ht="14.4" customHeight="1" thickBot="1" x14ac:dyDescent="0.35">
      <c r="A2" s="162" t="s">
        <v>163</v>
      </c>
      <c r="B2" s="41"/>
    </row>
    <row r="3" spans="1:3" ht="14.4" customHeight="1" thickBot="1" x14ac:dyDescent="0.35">
      <c r="A3" s="231" t="s">
        <v>64</v>
      </c>
      <c r="B3" s="232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59</v>
      </c>
      <c r="C4" s="42" t="s">
        <v>60</v>
      </c>
    </row>
    <row r="5" spans="1:3" ht="14.4" customHeight="1" x14ac:dyDescent="0.3">
      <c r="A5" s="105" t="str">
        <f t="shared" si="0"/>
        <v>HI</v>
      </c>
      <c r="B5" s="61" t="s">
        <v>61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165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3" t="s">
        <v>52</v>
      </c>
      <c r="B9" s="232"/>
    </row>
    <row r="10" spans="1:3" ht="14.4" customHeight="1" x14ac:dyDescent="0.3">
      <c r="A10" s="108" t="str">
        <f t="shared" ref="A10" si="1">HYPERLINK("#'"&amp;C10&amp;"'!A1",C10)</f>
        <v>Léky Žádanky</v>
      </c>
      <c r="B10" s="61" t="s">
        <v>62</v>
      </c>
      <c r="C10" s="42" t="s">
        <v>56</v>
      </c>
    </row>
    <row r="11" spans="1:3" ht="14.4" customHeight="1" x14ac:dyDescent="0.3">
      <c r="A11" s="108" t="str">
        <f t="shared" ref="A11" si="2">HYPERLINK("#'"&amp;C11&amp;"'!A1",C11)</f>
        <v>Materiál Žádanky</v>
      </c>
      <c r="B11" s="62" t="s">
        <v>63</v>
      </c>
      <c r="C11" s="42" t="s">
        <v>57</v>
      </c>
    </row>
    <row r="12" spans="1:3" ht="14.4" customHeight="1" thickBot="1" x14ac:dyDescent="0.35">
      <c r="A12" s="108" t="str">
        <f t="shared" ref="A12" si="3">HYPERLINK("#'"&amp;C12&amp;"'!A1",C12)</f>
        <v>Osobní náklady</v>
      </c>
      <c r="B12" s="62" t="s">
        <v>49</v>
      </c>
      <c r="C12" s="42" t="s">
        <v>58</v>
      </c>
    </row>
    <row r="13" spans="1:3" ht="14.4" customHeight="1" thickBot="1" x14ac:dyDescent="0.35">
      <c r="A13" s="65"/>
      <c r="B13" s="65"/>
    </row>
    <row r="14" spans="1:3" ht="14.4" customHeight="1" thickBot="1" x14ac:dyDescent="0.35">
      <c r="A14" s="234" t="s">
        <v>53</v>
      </c>
      <c r="B14" s="232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5" t="s">
        <v>59</v>
      </c>
      <c r="B1" s="235"/>
      <c r="C1" s="236"/>
      <c r="D1" s="236"/>
      <c r="E1" s="236"/>
    </row>
    <row r="2" spans="1:5" ht="14.4" customHeight="1" thickBot="1" x14ac:dyDescent="0.35">
      <c r="A2" s="162" t="s">
        <v>163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7463.0176605224606</v>
      </c>
      <c r="D4" s="119">
        <f ca="1">IF(ISERROR(VLOOKUP("Náklady celkem",INDIRECT("HI!$A:$G"),5,0)),0,VLOOKUP("Náklady celkem",INDIRECT("HI!$A:$G"),5,0))</f>
        <v>8770.6945999999989</v>
      </c>
      <c r="E4" s="120">
        <f ca="1">IF(C4=0,0,D4/C4)</f>
        <v>1.1752209359485815</v>
      </c>
    </row>
    <row r="5" spans="1:5" ht="14.4" customHeight="1" x14ac:dyDescent="0.3">
      <c r="A5" s="121" t="s">
        <v>66</v>
      </c>
      <c r="B5" s="122"/>
      <c r="C5" s="123"/>
      <c r="D5" s="123"/>
      <c r="E5" s="124"/>
    </row>
    <row r="6" spans="1:5" ht="14.4" customHeight="1" x14ac:dyDescent="0.3">
      <c r="A6" s="125" t="s">
        <v>71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67</v>
      </c>
      <c r="B8" s="126"/>
      <c r="C8" s="127"/>
      <c r="D8" s="127"/>
      <c r="E8" s="124"/>
    </row>
    <row r="9" spans="1:5" ht="14.4" customHeight="1" x14ac:dyDescent="0.3">
      <c r="A9" s="128" t="s">
        <v>68</v>
      </c>
      <c r="B9" s="126"/>
      <c r="C9" s="127"/>
      <c r="D9" s="127"/>
      <c r="E9" s="124"/>
    </row>
    <row r="10" spans="1:5" ht="14.4" customHeight="1" x14ac:dyDescent="0.3">
      <c r="A10" s="129" t="s">
        <v>72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0</v>
      </c>
      <c r="D11" s="127">
        <f>IF(ISERROR(HI!E6),"",HI!E6)</f>
        <v>0</v>
      </c>
      <c r="E11" s="124">
        <f t="shared" si="0"/>
        <v>0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7356</v>
      </c>
      <c r="D12" s="123">
        <f ca="1">IF(ISERROR(VLOOKUP("Osobní náklady (Kč) *",INDIRECT("HI!$A:$G"),5,0)),0,VLOOKUP("Osobní náklady (Kč) *",INDIRECT("HI!$A:$G"),5,0))</f>
        <v>8467.9527100000014</v>
      </c>
      <c r="E12" s="124">
        <f ca="1">IF(C12=0,0,D12/C12)</f>
        <v>1.1511626848830889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69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70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6" t="s">
        <v>61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4.4" customHeight="1" thickBot="1" x14ac:dyDescent="0.35">
      <c r="A2" s="162" t="s">
        <v>163</v>
      </c>
      <c r="B2" s="74"/>
      <c r="C2" s="74"/>
      <c r="D2" s="74"/>
      <c r="E2" s="74"/>
      <c r="F2" s="74"/>
    </row>
    <row r="3" spans="1:10" ht="14.4" customHeight="1" x14ac:dyDescent="0.3">
      <c r="A3" s="237"/>
      <c r="B3" s="70">
        <v>2015</v>
      </c>
      <c r="C3" s="40">
        <v>2016</v>
      </c>
      <c r="D3" s="7"/>
      <c r="E3" s="241">
        <v>2017</v>
      </c>
      <c r="F3" s="242"/>
      <c r="G3" s="242"/>
      <c r="H3" s="243"/>
      <c r="I3" s="244">
        <v>2017</v>
      </c>
      <c r="J3" s="245"/>
    </row>
    <row r="4" spans="1:10" ht="14.4" customHeight="1" thickBot="1" x14ac:dyDescent="0.35">
      <c r="A4" s="238"/>
      <c r="B4" s="239" t="s">
        <v>43</v>
      </c>
      <c r="C4" s="240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129</v>
      </c>
      <c r="J4" s="179" t="s">
        <v>130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0.18976999999999999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6776.2172699999992</v>
      </c>
      <c r="C7" s="31">
        <v>7338.0224499999995</v>
      </c>
      <c r="D7" s="8"/>
      <c r="E7" s="81">
        <v>8467.9527100000014</v>
      </c>
      <c r="F7" s="30">
        <v>7356</v>
      </c>
      <c r="G7" s="82">
        <f>E7-F7</f>
        <v>1111.9527100000014</v>
      </c>
      <c r="H7" s="86">
        <f>IF(F7&lt;0.00000001,"",E7/F7)</f>
        <v>1.1511626848830889</v>
      </c>
    </row>
    <row r="8" spans="1:10" ht="14.4" customHeight="1" thickBot="1" x14ac:dyDescent="0.35">
      <c r="A8" s="1" t="s">
        <v>46</v>
      </c>
      <c r="B8" s="11">
        <v>291.08900000000079</v>
      </c>
      <c r="C8" s="33">
        <v>239.5278100000005</v>
      </c>
      <c r="D8" s="8"/>
      <c r="E8" s="83">
        <v>302.74188999999751</v>
      </c>
      <c r="F8" s="32">
        <v>107.01766052246057</v>
      </c>
      <c r="G8" s="84">
        <f>E8-F8</f>
        <v>195.72422947753694</v>
      </c>
      <c r="H8" s="87">
        <f>IF(F8&lt;0.00000001,"",E8/F8)</f>
        <v>2.8288965440097513</v>
      </c>
    </row>
    <row r="9" spans="1:10" ht="14.4" customHeight="1" thickBot="1" x14ac:dyDescent="0.35">
      <c r="A9" s="2" t="s">
        <v>47</v>
      </c>
      <c r="B9" s="3">
        <v>7067.49604</v>
      </c>
      <c r="C9" s="35">
        <v>7577.55026</v>
      </c>
      <c r="D9" s="8"/>
      <c r="E9" s="3">
        <v>8770.6945999999989</v>
      </c>
      <c r="F9" s="34">
        <v>7463.0176605224606</v>
      </c>
      <c r="G9" s="34">
        <f>E9-F9</f>
        <v>1307.6769394775383</v>
      </c>
      <c r="H9" s="88">
        <f>IF(F9&lt;0.00000001,"",E9/F9)</f>
        <v>1.1752209359485815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165" t="s">
        <v>98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97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106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128</v>
      </c>
    </row>
    <row r="23" spans="1:8" ht="14.4" customHeight="1" x14ac:dyDescent="0.3">
      <c r="A23" s="78" t="s">
        <v>75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7" t="s">
        <v>165</v>
      </c>
      <c r="B1" s="247"/>
      <c r="C1" s="247"/>
      <c r="D1" s="247"/>
      <c r="E1" s="247"/>
      <c r="F1" s="247"/>
      <c r="G1" s="247"/>
      <c r="H1" s="235"/>
      <c r="I1" s="235"/>
      <c r="J1" s="235"/>
      <c r="K1" s="235"/>
      <c r="L1" s="235"/>
      <c r="M1" s="235"/>
      <c r="N1" s="235"/>
      <c r="O1" s="235"/>
      <c r="P1" s="235"/>
      <c r="Q1" s="235"/>
    </row>
    <row r="2" spans="1:17" s="154" customFormat="1" ht="14.4" customHeight="1" thickBot="1" x14ac:dyDescent="0.3">
      <c r="A2" s="162" t="s">
        <v>163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8" t="s">
        <v>3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100"/>
      <c r="Q3" s="102"/>
    </row>
    <row r="4" spans="1:17" ht="14.4" customHeight="1" x14ac:dyDescent="0.3">
      <c r="A4" s="58"/>
      <c r="B4" s="20">
        <v>2017</v>
      </c>
      <c r="C4" s="101" t="s">
        <v>4</v>
      </c>
      <c r="D4" s="177" t="s">
        <v>107</v>
      </c>
      <c r="E4" s="177" t="s">
        <v>108</v>
      </c>
      <c r="F4" s="177" t="s">
        <v>109</v>
      </c>
      <c r="G4" s="177" t="s">
        <v>110</v>
      </c>
      <c r="H4" s="177" t="s">
        <v>111</v>
      </c>
      <c r="I4" s="177" t="s">
        <v>112</v>
      </c>
      <c r="J4" s="177" t="s">
        <v>113</v>
      </c>
      <c r="K4" s="177" t="s">
        <v>114</v>
      </c>
      <c r="L4" s="177" t="s">
        <v>115</v>
      </c>
      <c r="M4" s="177" t="s">
        <v>116</v>
      </c>
      <c r="N4" s="177" t="s">
        <v>117</v>
      </c>
      <c r="O4" s="177" t="s">
        <v>118</v>
      </c>
      <c r="P4" s="250" t="s">
        <v>2</v>
      </c>
      <c r="Q4" s="251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164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164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164</v>
      </c>
    </row>
    <row r="9" spans="1:17" ht="14.4" customHeight="1" x14ac:dyDescent="0.3">
      <c r="A9" s="15" t="s">
        <v>11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 t="s">
        <v>164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164</v>
      </c>
    </row>
    <row r="11" spans="1:17" ht="14.4" customHeight="1" x14ac:dyDescent="0.3">
      <c r="A11" s="15" t="s">
        <v>13</v>
      </c>
      <c r="B11" s="46">
        <v>4.814479331647</v>
      </c>
      <c r="C11" s="47">
        <v>0.40120661096999999</v>
      </c>
      <c r="D11" s="47">
        <v>0</v>
      </c>
      <c r="E11" s="47">
        <v>0</v>
      </c>
      <c r="F11" s="47">
        <v>0.19117999999999999</v>
      </c>
      <c r="G11" s="47">
        <v>0.67091999999999996</v>
      </c>
      <c r="H11" s="47">
        <v>0</v>
      </c>
      <c r="I11" s="47">
        <v>0.17383999999999999</v>
      </c>
      <c r="J11" s="47">
        <v>0</v>
      </c>
      <c r="K11" s="47">
        <v>0</v>
      </c>
      <c r="L11" s="47">
        <v>0</v>
      </c>
      <c r="M11" s="47">
        <v>0.19536999999999999</v>
      </c>
      <c r="N11" s="47">
        <v>0.61372999999900002</v>
      </c>
      <c r="O11" s="47">
        <v>0.74420999999899995</v>
      </c>
      <c r="P11" s="48">
        <v>2.5892499999999998</v>
      </c>
      <c r="Q11" s="67">
        <v>0.53780478046199998</v>
      </c>
    </row>
    <row r="12" spans="1:17" ht="14.4" customHeight="1" x14ac:dyDescent="0.3">
      <c r="A12" s="15" t="s">
        <v>14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0.69599999999999995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0.69599999999999995</v>
      </c>
      <c r="Q12" s="67" t="s">
        <v>164</v>
      </c>
    </row>
    <row r="13" spans="1:17" ht="14.4" customHeight="1" x14ac:dyDescent="0.3">
      <c r="A13" s="15" t="s">
        <v>15</v>
      </c>
      <c r="B13" s="46">
        <v>5</v>
      </c>
      <c r="C13" s="47">
        <v>0.416666666666</v>
      </c>
      <c r="D13" s="47">
        <v>0</v>
      </c>
      <c r="E13" s="47">
        <v>1.41425</v>
      </c>
      <c r="F13" s="47">
        <v>0.31213000000000002</v>
      </c>
      <c r="G13" s="47">
        <v>0</v>
      </c>
      <c r="H13" s="47">
        <v>0.99341000000000002</v>
      </c>
      <c r="I13" s="47">
        <v>0.22989999999999999</v>
      </c>
      <c r="J13" s="47">
        <v>0.15125</v>
      </c>
      <c r="K13" s="47">
        <v>1.90937</v>
      </c>
      <c r="L13" s="47">
        <v>0</v>
      </c>
      <c r="M13" s="47">
        <v>0</v>
      </c>
      <c r="N13" s="47">
        <v>0.14885999999999999</v>
      </c>
      <c r="O13" s="47">
        <v>2.93669</v>
      </c>
      <c r="P13" s="48">
        <v>8.0958600000000001</v>
      </c>
      <c r="Q13" s="67">
        <v>1.6191720000000001</v>
      </c>
    </row>
    <row r="14" spans="1:17" ht="14.4" customHeight="1" x14ac:dyDescent="0.3">
      <c r="A14" s="15" t="s">
        <v>16</v>
      </c>
      <c r="B14" s="46">
        <v>34.087168451255003</v>
      </c>
      <c r="C14" s="47">
        <v>2.840597370937</v>
      </c>
      <c r="D14" s="47">
        <v>4.133</v>
      </c>
      <c r="E14" s="47">
        <v>3.2989999999999999</v>
      </c>
      <c r="F14" s="47">
        <v>3.1259999999999999</v>
      </c>
      <c r="G14" s="47">
        <v>2.5569999999999999</v>
      </c>
      <c r="H14" s="47">
        <v>2.5009999999999999</v>
      </c>
      <c r="I14" s="47">
        <v>2.1629999999999998</v>
      </c>
      <c r="J14" s="47">
        <v>1.9870000000000001</v>
      </c>
      <c r="K14" s="47">
        <v>2.2349999999999999</v>
      </c>
      <c r="L14" s="47">
        <v>2.2570000000000001</v>
      </c>
      <c r="M14" s="47">
        <v>2.7839999999999998</v>
      </c>
      <c r="N14" s="47">
        <v>3.1379999999989998</v>
      </c>
      <c r="O14" s="47">
        <v>3.3029999999989998</v>
      </c>
      <c r="P14" s="48">
        <v>33.482999999999997</v>
      </c>
      <c r="Q14" s="67">
        <v>0.98227578063200005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164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164</v>
      </c>
    </row>
    <row r="17" spans="1:17" ht="14.4" customHeight="1" x14ac:dyDescent="0.3">
      <c r="A17" s="15" t="s">
        <v>19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1.0771900000000001</v>
      </c>
      <c r="P17" s="48">
        <v>1.0771900000000001</v>
      </c>
      <c r="Q17" s="67" t="s">
        <v>164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6.1210000000000004</v>
      </c>
      <c r="E18" s="47">
        <v>1.22</v>
      </c>
      <c r="F18" s="47">
        <v>11.862</v>
      </c>
      <c r="G18" s="47">
        <v>22.815999999999999</v>
      </c>
      <c r="H18" s="47">
        <v>15.677</v>
      </c>
      <c r="I18" s="47">
        <v>5.9859999999999998</v>
      </c>
      <c r="J18" s="47">
        <v>0</v>
      </c>
      <c r="K18" s="47">
        <v>0.33800000000000002</v>
      </c>
      <c r="L18" s="47">
        <v>12.4404</v>
      </c>
      <c r="M18" s="47">
        <v>15.356999999999999</v>
      </c>
      <c r="N18" s="47">
        <v>1.847</v>
      </c>
      <c r="O18" s="47">
        <v>3.9159999999989998</v>
      </c>
      <c r="P18" s="48">
        <v>97.580399999999997</v>
      </c>
      <c r="Q18" s="67" t="s">
        <v>164</v>
      </c>
    </row>
    <row r="19" spans="1:17" ht="14.4" customHeight="1" x14ac:dyDescent="0.3">
      <c r="A19" s="15" t="s">
        <v>21</v>
      </c>
      <c r="B19" s="46">
        <v>36.116011759613002</v>
      </c>
      <c r="C19" s="47">
        <v>3.009667646634</v>
      </c>
      <c r="D19" s="47">
        <v>1.7057599999999999</v>
      </c>
      <c r="E19" s="47">
        <v>2.2284999999999999</v>
      </c>
      <c r="F19" s="47">
        <v>2.0157799999999999</v>
      </c>
      <c r="G19" s="47">
        <v>2.12419</v>
      </c>
      <c r="H19" s="47">
        <v>2.2072699999999998</v>
      </c>
      <c r="I19" s="47">
        <v>2.0716700000000001</v>
      </c>
      <c r="J19" s="47">
        <v>1.9159999999999999</v>
      </c>
      <c r="K19" s="47">
        <v>1.88351</v>
      </c>
      <c r="L19" s="47">
        <v>1.9409400000000001</v>
      </c>
      <c r="M19" s="47">
        <v>2.1107800000000001</v>
      </c>
      <c r="N19" s="47">
        <v>2.0083600000000001</v>
      </c>
      <c r="O19" s="47">
        <v>5.4256399999990004</v>
      </c>
      <c r="P19" s="48">
        <v>27.638400000000001</v>
      </c>
      <c r="Q19" s="67">
        <v>0.76526722230400002</v>
      </c>
    </row>
    <row r="20" spans="1:17" ht="14.4" customHeight="1" x14ac:dyDescent="0.3">
      <c r="A20" s="15" t="s">
        <v>22</v>
      </c>
      <c r="B20" s="46">
        <v>7356</v>
      </c>
      <c r="C20" s="47">
        <v>613</v>
      </c>
      <c r="D20" s="47">
        <v>651.21779000000004</v>
      </c>
      <c r="E20" s="47">
        <v>623.04963999999995</v>
      </c>
      <c r="F20" s="47">
        <v>652.05629000000101</v>
      </c>
      <c r="G20" s="47">
        <v>643.98573999999996</v>
      </c>
      <c r="H20" s="47">
        <v>648.08051999999998</v>
      </c>
      <c r="I20" s="47">
        <v>655.92022999999995</v>
      </c>
      <c r="J20" s="47">
        <v>868.42148999999995</v>
      </c>
      <c r="K20" s="47">
        <v>676.023300000002</v>
      </c>
      <c r="L20" s="47">
        <v>692.95132000000001</v>
      </c>
      <c r="M20" s="47">
        <v>698.31170999999995</v>
      </c>
      <c r="N20" s="47">
        <v>839.74755999999797</v>
      </c>
      <c r="O20" s="47">
        <v>818.18711999999903</v>
      </c>
      <c r="P20" s="48">
        <v>8467.9527099999996</v>
      </c>
      <c r="Q20" s="67">
        <v>1.1511626848830001</v>
      </c>
    </row>
    <row r="21" spans="1:17" ht="14.4" customHeight="1" x14ac:dyDescent="0.3">
      <c r="A21" s="16" t="s">
        <v>23</v>
      </c>
      <c r="B21" s="46">
        <v>27</v>
      </c>
      <c r="C21" s="47">
        <v>2.25</v>
      </c>
      <c r="D21" s="47">
        <v>2.2559999999999998</v>
      </c>
      <c r="E21" s="47">
        <v>2.2559999999999998</v>
      </c>
      <c r="F21" s="47">
        <v>2.2559999999999998</v>
      </c>
      <c r="G21" s="47">
        <v>2.2559999999999998</v>
      </c>
      <c r="H21" s="47">
        <v>2.2559999999999998</v>
      </c>
      <c r="I21" s="47">
        <v>2.2559999999999998</v>
      </c>
      <c r="J21" s="47">
        <v>2.2559999999999998</v>
      </c>
      <c r="K21" s="47">
        <v>2.2599999999999998</v>
      </c>
      <c r="L21" s="47">
        <v>2.2610000000000001</v>
      </c>
      <c r="M21" s="47">
        <v>2.2610000000000001</v>
      </c>
      <c r="N21" s="47">
        <v>2.2610000000000001</v>
      </c>
      <c r="O21" s="47">
        <v>2.2610000000000001</v>
      </c>
      <c r="P21" s="48">
        <v>27.096</v>
      </c>
      <c r="Q21" s="67">
        <v>1.003555555555</v>
      </c>
    </row>
    <row r="22" spans="1:17" ht="14.4" customHeight="1" x14ac:dyDescent="0.3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164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164</v>
      </c>
    </row>
    <row r="24" spans="1:17" ht="14.4" customHeight="1" x14ac:dyDescent="0.3">
      <c r="A24" s="16" t="s">
        <v>26</v>
      </c>
      <c r="B24" s="46">
        <v>0</v>
      </c>
      <c r="C24" s="47">
        <v>0</v>
      </c>
      <c r="D24" s="47">
        <v>0.5</v>
      </c>
      <c r="E24" s="47">
        <v>1.45</v>
      </c>
      <c r="F24" s="47">
        <v>8.3000000000000007</v>
      </c>
      <c r="G24" s="47">
        <v>15.9</v>
      </c>
      <c r="H24" s="47">
        <v>12.999999999999</v>
      </c>
      <c r="I24" s="47">
        <v>3.8999999999989998</v>
      </c>
      <c r="J24" s="47">
        <v>0</v>
      </c>
      <c r="K24" s="47">
        <v>-1.13686837721616E-13</v>
      </c>
      <c r="L24" s="47">
        <v>41.035789999998997</v>
      </c>
      <c r="M24" s="47">
        <v>14.7</v>
      </c>
      <c r="N24" s="47">
        <v>0.5</v>
      </c>
      <c r="O24" s="47">
        <v>5.2</v>
      </c>
      <c r="P24" s="48">
        <v>104.48578999999999</v>
      </c>
      <c r="Q24" s="67"/>
    </row>
    <row r="25" spans="1:17" ht="14.4" customHeight="1" x14ac:dyDescent="0.3">
      <c r="A25" s="17" t="s">
        <v>27</v>
      </c>
      <c r="B25" s="49">
        <v>7463.0176595425201</v>
      </c>
      <c r="C25" s="50">
        <v>621.91813829521004</v>
      </c>
      <c r="D25" s="50">
        <v>665.93354999999997</v>
      </c>
      <c r="E25" s="50">
        <v>634.91738999999995</v>
      </c>
      <c r="F25" s="50">
        <v>680.119380000001</v>
      </c>
      <c r="G25" s="50">
        <v>690.30984999999998</v>
      </c>
      <c r="H25" s="50">
        <v>684.71519999999998</v>
      </c>
      <c r="I25" s="50">
        <v>672.70064000000002</v>
      </c>
      <c r="J25" s="50">
        <v>875.42773999999997</v>
      </c>
      <c r="K25" s="50">
        <v>684.64918000000205</v>
      </c>
      <c r="L25" s="50">
        <v>752.88644999999997</v>
      </c>
      <c r="M25" s="50">
        <v>735.71986000000004</v>
      </c>
      <c r="N25" s="50">
        <v>850.26450999999804</v>
      </c>
      <c r="O25" s="50">
        <v>843.05084999999895</v>
      </c>
      <c r="P25" s="51">
        <v>8770.6946000000007</v>
      </c>
      <c r="Q25" s="68">
        <v>1.1752209361020001</v>
      </c>
    </row>
    <row r="26" spans="1:17" ht="14.4" customHeight="1" x14ac:dyDescent="0.3">
      <c r="A26" s="15" t="s">
        <v>28</v>
      </c>
      <c r="B26" s="46">
        <v>954.76279841666701</v>
      </c>
      <c r="C26" s="47">
        <v>79.563566534722</v>
      </c>
      <c r="D26" s="47">
        <v>72.510480000000001</v>
      </c>
      <c r="E26" s="47">
        <v>68.107190000000003</v>
      </c>
      <c r="F26" s="47">
        <v>84.366349999999997</v>
      </c>
      <c r="G26" s="47">
        <v>86.50712</v>
      </c>
      <c r="H26" s="47">
        <v>86.688800000000001</v>
      </c>
      <c r="I26" s="47">
        <v>92.136020000000002</v>
      </c>
      <c r="J26" s="47">
        <v>101.15521</v>
      </c>
      <c r="K26" s="47">
        <v>115.35603</v>
      </c>
      <c r="L26" s="47">
        <v>78.854089999999999</v>
      </c>
      <c r="M26" s="47">
        <v>112.76042</v>
      </c>
      <c r="N26" s="47">
        <v>92.986580000000004</v>
      </c>
      <c r="O26" s="47">
        <v>116.79833000000001</v>
      </c>
      <c r="P26" s="48">
        <v>1108.2266199999999</v>
      </c>
      <c r="Q26" s="67">
        <v>1.1607350242779999</v>
      </c>
    </row>
    <row r="27" spans="1:17" ht="14.4" customHeight="1" x14ac:dyDescent="0.3">
      <c r="A27" s="18" t="s">
        <v>29</v>
      </c>
      <c r="B27" s="49">
        <v>8417.7804579591793</v>
      </c>
      <c r="C27" s="50">
        <v>701.48170482993203</v>
      </c>
      <c r="D27" s="50">
        <v>738.44403</v>
      </c>
      <c r="E27" s="50">
        <v>703.02458000000001</v>
      </c>
      <c r="F27" s="50">
        <v>764.48573000000101</v>
      </c>
      <c r="G27" s="50">
        <v>776.81696999999997</v>
      </c>
      <c r="H27" s="50">
        <v>771.404</v>
      </c>
      <c r="I27" s="50">
        <v>764.83666000000005</v>
      </c>
      <c r="J27" s="50">
        <v>976.58294999999998</v>
      </c>
      <c r="K27" s="50">
        <v>800.00521000000197</v>
      </c>
      <c r="L27" s="50">
        <v>831.74054000000001</v>
      </c>
      <c r="M27" s="50">
        <v>848.48027999999999</v>
      </c>
      <c r="N27" s="50">
        <v>943.25108999999804</v>
      </c>
      <c r="O27" s="50">
        <v>959.84917999999902</v>
      </c>
      <c r="P27" s="51">
        <v>9878.9212200000002</v>
      </c>
      <c r="Q27" s="68">
        <v>1.173577912769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164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164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73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119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1" s="55" customFormat="1" ht="18.600000000000001" customHeight="1" thickBot="1" x14ac:dyDescent="0.4">
      <c r="A1" s="247" t="s">
        <v>35</v>
      </c>
      <c r="B1" s="247"/>
      <c r="C1" s="247"/>
      <c r="D1" s="247"/>
      <c r="E1" s="247"/>
      <c r="F1" s="247"/>
      <c r="G1" s="247"/>
      <c r="H1" s="252"/>
      <c r="I1" s="252"/>
      <c r="J1" s="252"/>
      <c r="K1" s="252"/>
    </row>
    <row r="2" spans="1:11" s="55" customFormat="1" ht="14.4" customHeight="1" thickBot="1" x14ac:dyDescent="0.35">
      <c r="A2" s="162" t="s">
        <v>163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8" t="s">
        <v>36</v>
      </c>
      <c r="C3" s="249"/>
      <c r="D3" s="249"/>
      <c r="E3" s="249"/>
      <c r="F3" s="255" t="s">
        <v>37</v>
      </c>
      <c r="G3" s="249"/>
      <c r="H3" s="249"/>
      <c r="I3" s="249"/>
      <c r="J3" s="249"/>
      <c r="K3" s="256"/>
    </row>
    <row r="4" spans="1:11" ht="14.4" customHeight="1" x14ac:dyDescent="0.3">
      <c r="A4" s="58"/>
      <c r="B4" s="253"/>
      <c r="C4" s="254"/>
      <c r="D4" s="254"/>
      <c r="E4" s="254"/>
      <c r="F4" s="257" t="s">
        <v>120</v>
      </c>
      <c r="G4" s="259" t="s">
        <v>38</v>
      </c>
      <c r="H4" s="103" t="s">
        <v>65</v>
      </c>
      <c r="I4" s="257" t="s">
        <v>39</v>
      </c>
      <c r="J4" s="259" t="s">
        <v>127</v>
      </c>
      <c r="K4" s="260" t="s">
        <v>121</v>
      </c>
    </row>
    <row r="5" spans="1:11" ht="42" thickBot="1" x14ac:dyDescent="0.35">
      <c r="A5" s="59"/>
      <c r="B5" s="24" t="s">
        <v>123</v>
      </c>
      <c r="C5" s="25" t="s">
        <v>124</v>
      </c>
      <c r="D5" s="26" t="s">
        <v>125</v>
      </c>
      <c r="E5" s="26" t="s">
        <v>126</v>
      </c>
      <c r="F5" s="258"/>
      <c r="G5" s="258"/>
      <c r="H5" s="25" t="s">
        <v>122</v>
      </c>
      <c r="I5" s="258"/>
      <c r="J5" s="258"/>
      <c r="K5" s="261"/>
    </row>
    <row r="6" spans="1:11" ht="14.4" customHeight="1" thickBot="1" x14ac:dyDescent="0.35">
      <c r="A6" s="325" t="s">
        <v>166</v>
      </c>
      <c r="B6" s="307">
        <v>6910.9480235790597</v>
      </c>
      <c r="C6" s="307">
        <v>7577.55026</v>
      </c>
      <c r="D6" s="308">
        <v>666.60223642094297</v>
      </c>
      <c r="E6" s="309">
        <v>1.096455975959</v>
      </c>
      <c r="F6" s="307">
        <v>7463.0176595425201</v>
      </c>
      <c r="G6" s="308">
        <v>7463.0176595425201</v>
      </c>
      <c r="H6" s="310">
        <v>843.05084999999895</v>
      </c>
      <c r="I6" s="307">
        <v>8770.6946000000007</v>
      </c>
      <c r="J6" s="308">
        <v>1307.67694045748</v>
      </c>
      <c r="K6" s="311">
        <v>1.1752209361020001</v>
      </c>
    </row>
    <row r="7" spans="1:11" ht="14.4" customHeight="1" thickBot="1" x14ac:dyDescent="0.35">
      <c r="A7" s="326" t="s">
        <v>167</v>
      </c>
      <c r="B7" s="307">
        <v>42.579872982677998</v>
      </c>
      <c r="C7" s="307">
        <v>41.106920000000002</v>
      </c>
      <c r="D7" s="308">
        <v>-1.4729529826779999</v>
      </c>
      <c r="E7" s="309">
        <v>0.965407295055</v>
      </c>
      <c r="F7" s="307">
        <v>43.901647782902003</v>
      </c>
      <c r="G7" s="308">
        <v>43.901647782902003</v>
      </c>
      <c r="H7" s="310">
        <v>6.9838999999990001</v>
      </c>
      <c r="I7" s="307">
        <v>44.864109999999997</v>
      </c>
      <c r="J7" s="308">
        <v>0.96246221709699997</v>
      </c>
      <c r="K7" s="311">
        <v>1.021923145615</v>
      </c>
    </row>
    <row r="8" spans="1:11" ht="14.4" customHeight="1" thickBot="1" x14ac:dyDescent="0.35">
      <c r="A8" s="327" t="s">
        <v>168</v>
      </c>
      <c r="B8" s="307">
        <v>6.9122917188940001</v>
      </c>
      <c r="C8" s="307">
        <v>7.54392</v>
      </c>
      <c r="D8" s="308">
        <v>0.63162828110500002</v>
      </c>
      <c r="E8" s="309">
        <v>1.091377549847</v>
      </c>
      <c r="F8" s="307">
        <v>9.814479331647</v>
      </c>
      <c r="G8" s="308">
        <v>9.814479331647</v>
      </c>
      <c r="H8" s="310">
        <v>3.6808999999990002</v>
      </c>
      <c r="I8" s="307">
        <v>11.38111</v>
      </c>
      <c r="J8" s="308">
        <v>1.5666306683519999</v>
      </c>
      <c r="K8" s="311">
        <v>1.159624429927</v>
      </c>
    </row>
    <row r="9" spans="1:11" ht="14.4" customHeight="1" thickBot="1" x14ac:dyDescent="0.35">
      <c r="A9" s="328" t="s">
        <v>169</v>
      </c>
      <c r="B9" s="312">
        <v>0.18977001713200001</v>
      </c>
      <c r="C9" s="312">
        <v>0</v>
      </c>
      <c r="D9" s="313">
        <v>-0.18977001713200001</v>
      </c>
      <c r="E9" s="314">
        <v>0</v>
      </c>
      <c r="F9" s="312">
        <v>0</v>
      </c>
      <c r="G9" s="313">
        <v>0</v>
      </c>
      <c r="H9" s="315">
        <v>0</v>
      </c>
      <c r="I9" s="312">
        <v>0</v>
      </c>
      <c r="J9" s="313">
        <v>0</v>
      </c>
      <c r="K9" s="316" t="s">
        <v>164</v>
      </c>
    </row>
    <row r="10" spans="1:11" ht="14.4" customHeight="1" thickBot="1" x14ac:dyDescent="0.35">
      <c r="A10" s="329" t="s">
        <v>170</v>
      </c>
      <c r="B10" s="307">
        <v>9.5390008610999999E-2</v>
      </c>
      <c r="C10" s="307">
        <v>0</v>
      </c>
      <c r="D10" s="308">
        <v>-9.5390008610999999E-2</v>
      </c>
      <c r="E10" s="309">
        <v>0</v>
      </c>
      <c r="F10" s="307">
        <v>0</v>
      </c>
      <c r="G10" s="308">
        <v>0</v>
      </c>
      <c r="H10" s="310">
        <v>0</v>
      </c>
      <c r="I10" s="307">
        <v>0</v>
      </c>
      <c r="J10" s="308">
        <v>0</v>
      </c>
      <c r="K10" s="311">
        <v>0</v>
      </c>
    </row>
    <row r="11" spans="1:11" ht="14.4" customHeight="1" thickBot="1" x14ac:dyDescent="0.35">
      <c r="A11" s="329" t="s">
        <v>171</v>
      </c>
      <c r="B11" s="307">
        <v>9.4380008520000003E-2</v>
      </c>
      <c r="C11" s="307">
        <v>0</v>
      </c>
      <c r="D11" s="308">
        <v>-9.4380008520000003E-2</v>
      </c>
      <c r="E11" s="309">
        <v>0</v>
      </c>
      <c r="F11" s="307">
        <v>0</v>
      </c>
      <c r="G11" s="308">
        <v>0</v>
      </c>
      <c r="H11" s="310">
        <v>0</v>
      </c>
      <c r="I11" s="307">
        <v>0</v>
      </c>
      <c r="J11" s="308">
        <v>0</v>
      </c>
      <c r="K11" s="311">
        <v>0</v>
      </c>
    </row>
    <row r="12" spans="1:11" ht="14.4" customHeight="1" thickBot="1" x14ac:dyDescent="0.35">
      <c r="A12" s="328" t="s">
        <v>172</v>
      </c>
      <c r="B12" s="312">
        <v>6.7162115848350004</v>
      </c>
      <c r="C12" s="312">
        <v>3.0658099999999999</v>
      </c>
      <c r="D12" s="313">
        <v>-3.650401584835</v>
      </c>
      <c r="E12" s="314">
        <v>0.45647906729400001</v>
      </c>
      <c r="F12" s="312">
        <v>4.814479331647</v>
      </c>
      <c r="G12" s="313">
        <v>4.814479331647</v>
      </c>
      <c r="H12" s="315">
        <v>0.74420999999899995</v>
      </c>
      <c r="I12" s="312">
        <v>2.5892499999999998</v>
      </c>
      <c r="J12" s="313">
        <v>-2.2252293316470002</v>
      </c>
      <c r="K12" s="317">
        <v>0.53780478046199998</v>
      </c>
    </row>
    <row r="13" spans="1:11" ht="14.4" customHeight="1" thickBot="1" x14ac:dyDescent="0.35">
      <c r="A13" s="329" t="s">
        <v>173</v>
      </c>
      <c r="B13" s="307">
        <v>0.19153870982599999</v>
      </c>
      <c r="C13" s="307">
        <v>0</v>
      </c>
      <c r="D13" s="308">
        <v>-0.19153870982599999</v>
      </c>
      <c r="E13" s="309">
        <v>0</v>
      </c>
      <c r="F13" s="307">
        <v>0</v>
      </c>
      <c r="G13" s="308">
        <v>0</v>
      </c>
      <c r="H13" s="310">
        <v>0</v>
      </c>
      <c r="I13" s="307">
        <v>0</v>
      </c>
      <c r="J13" s="308">
        <v>0</v>
      </c>
      <c r="K13" s="318" t="s">
        <v>164</v>
      </c>
    </row>
    <row r="14" spans="1:11" ht="14.4" customHeight="1" thickBot="1" x14ac:dyDescent="0.35">
      <c r="A14" s="329" t="s">
        <v>174</v>
      </c>
      <c r="B14" s="307">
        <v>5.4929581209000003E-2</v>
      </c>
      <c r="C14" s="307">
        <v>7.4329999999999993E-2</v>
      </c>
      <c r="D14" s="308">
        <v>1.9400418789999999E-2</v>
      </c>
      <c r="E14" s="309">
        <v>1.3531870872459999</v>
      </c>
      <c r="F14" s="307">
        <v>0.6</v>
      </c>
      <c r="G14" s="308">
        <v>0.6</v>
      </c>
      <c r="H14" s="310">
        <v>0</v>
      </c>
      <c r="I14" s="307">
        <v>0.1188</v>
      </c>
      <c r="J14" s="308">
        <v>-0.48120000000000002</v>
      </c>
      <c r="K14" s="311">
        <v>0.19800000000000001</v>
      </c>
    </row>
    <row r="15" spans="1:11" ht="14.4" customHeight="1" thickBot="1" x14ac:dyDescent="0.35">
      <c r="A15" s="329" t="s">
        <v>175</v>
      </c>
      <c r="B15" s="307">
        <v>2.480180483042</v>
      </c>
      <c r="C15" s="307">
        <v>1.95614</v>
      </c>
      <c r="D15" s="308">
        <v>-0.52404048304200002</v>
      </c>
      <c r="E15" s="309">
        <v>0.78870873042199996</v>
      </c>
      <c r="F15" s="307">
        <v>2</v>
      </c>
      <c r="G15" s="308">
        <v>2</v>
      </c>
      <c r="H15" s="310">
        <v>0.41750999999900001</v>
      </c>
      <c r="I15" s="307">
        <v>1.5428200000000001</v>
      </c>
      <c r="J15" s="308">
        <v>-0.45717999999999998</v>
      </c>
      <c r="K15" s="311">
        <v>0.77140999999899995</v>
      </c>
    </row>
    <row r="16" spans="1:11" ht="14.4" customHeight="1" thickBot="1" x14ac:dyDescent="0.35">
      <c r="A16" s="329" t="s">
        <v>176</v>
      </c>
      <c r="B16" s="307">
        <v>2.2614029012639998</v>
      </c>
      <c r="C16" s="307">
        <v>0</v>
      </c>
      <c r="D16" s="308">
        <v>-2.2614029012639998</v>
      </c>
      <c r="E16" s="309">
        <v>0</v>
      </c>
      <c r="F16" s="307">
        <v>0</v>
      </c>
      <c r="G16" s="308">
        <v>0</v>
      </c>
      <c r="H16" s="310">
        <v>0</v>
      </c>
      <c r="I16" s="307">
        <v>0</v>
      </c>
      <c r="J16" s="308">
        <v>0</v>
      </c>
      <c r="K16" s="311">
        <v>0</v>
      </c>
    </row>
    <row r="17" spans="1:11" ht="14.4" customHeight="1" thickBot="1" x14ac:dyDescent="0.35">
      <c r="A17" s="329" t="s">
        <v>177</v>
      </c>
      <c r="B17" s="307">
        <v>0.117437971512</v>
      </c>
      <c r="C17" s="307">
        <v>0</v>
      </c>
      <c r="D17" s="308">
        <v>-0.117437971512</v>
      </c>
      <c r="E17" s="309">
        <v>0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1">
        <v>0</v>
      </c>
    </row>
    <row r="18" spans="1:11" ht="14.4" customHeight="1" thickBot="1" x14ac:dyDescent="0.35">
      <c r="A18" s="329" t="s">
        <v>178</v>
      </c>
      <c r="B18" s="307">
        <v>0.28709716598200002</v>
      </c>
      <c r="C18" s="307">
        <v>0.96316000000000002</v>
      </c>
      <c r="D18" s="308">
        <v>0.67606283401699996</v>
      </c>
      <c r="E18" s="309">
        <v>3.3548223881110002</v>
      </c>
      <c r="F18" s="307">
        <v>1.2144793316469999</v>
      </c>
      <c r="G18" s="308">
        <v>1.2144793316469999</v>
      </c>
      <c r="H18" s="310">
        <v>0</v>
      </c>
      <c r="I18" s="307">
        <v>0.19117999999999999</v>
      </c>
      <c r="J18" s="308">
        <v>-1.023299331647</v>
      </c>
      <c r="K18" s="311">
        <v>0.15741725282399999</v>
      </c>
    </row>
    <row r="19" spans="1:11" ht="14.4" customHeight="1" thickBot="1" x14ac:dyDescent="0.35">
      <c r="A19" s="329" t="s">
        <v>179</v>
      </c>
      <c r="B19" s="307">
        <v>1.3236247719980001</v>
      </c>
      <c r="C19" s="307">
        <v>7.2179999999999994E-2</v>
      </c>
      <c r="D19" s="308">
        <v>-1.251444771998</v>
      </c>
      <c r="E19" s="309">
        <v>5.4532070965999997E-2</v>
      </c>
      <c r="F19" s="307">
        <v>1</v>
      </c>
      <c r="G19" s="308">
        <v>1</v>
      </c>
      <c r="H19" s="310">
        <v>0.32669999999900001</v>
      </c>
      <c r="I19" s="307">
        <v>0.73644999999899996</v>
      </c>
      <c r="J19" s="308">
        <v>-0.26355000000000001</v>
      </c>
      <c r="K19" s="311">
        <v>0.73644999999899996</v>
      </c>
    </row>
    <row r="20" spans="1:11" ht="14.4" customHeight="1" thickBot="1" x14ac:dyDescent="0.35">
      <c r="A20" s="328" t="s">
        <v>180</v>
      </c>
      <c r="B20" s="312">
        <v>0</v>
      </c>
      <c r="C20" s="312">
        <v>0</v>
      </c>
      <c r="D20" s="313">
        <v>0</v>
      </c>
      <c r="E20" s="314">
        <v>1</v>
      </c>
      <c r="F20" s="312">
        <v>0</v>
      </c>
      <c r="G20" s="313">
        <v>0</v>
      </c>
      <c r="H20" s="315">
        <v>0</v>
      </c>
      <c r="I20" s="312">
        <v>0.69599999999999995</v>
      </c>
      <c r="J20" s="313">
        <v>0.69599999999999995</v>
      </c>
      <c r="K20" s="316" t="s">
        <v>181</v>
      </c>
    </row>
    <row r="21" spans="1:11" ht="14.4" customHeight="1" thickBot="1" x14ac:dyDescent="0.35">
      <c r="A21" s="329" t="s">
        <v>182</v>
      </c>
      <c r="B21" s="307">
        <v>0</v>
      </c>
      <c r="C21" s="307">
        <v>0</v>
      </c>
      <c r="D21" s="308">
        <v>0</v>
      </c>
      <c r="E21" s="309">
        <v>1</v>
      </c>
      <c r="F21" s="307">
        <v>0</v>
      </c>
      <c r="G21" s="308">
        <v>0</v>
      </c>
      <c r="H21" s="310">
        <v>0</v>
      </c>
      <c r="I21" s="307">
        <v>0.69599999999999995</v>
      </c>
      <c r="J21" s="308">
        <v>0.69599999999999995</v>
      </c>
      <c r="K21" s="318" t="s">
        <v>181</v>
      </c>
    </row>
    <row r="22" spans="1:11" ht="14.4" customHeight="1" thickBot="1" x14ac:dyDescent="0.35">
      <c r="A22" s="328" t="s">
        <v>183</v>
      </c>
      <c r="B22" s="312">
        <v>6.3101169259999999E-3</v>
      </c>
      <c r="C22" s="312">
        <v>4.47811</v>
      </c>
      <c r="D22" s="313">
        <v>4.4717998830730004</v>
      </c>
      <c r="E22" s="314">
        <v>709.671477155145</v>
      </c>
      <c r="F22" s="312">
        <v>5</v>
      </c>
      <c r="G22" s="313">
        <v>5</v>
      </c>
      <c r="H22" s="315">
        <v>2.93669</v>
      </c>
      <c r="I22" s="312">
        <v>8.0958600000000001</v>
      </c>
      <c r="J22" s="313">
        <v>3.095859999999</v>
      </c>
      <c r="K22" s="317">
        <v>1.6191720000000001</v>
      </c>
    </row>
    <row r="23" spans="1:11" ht="14.4" customHeight="1" thickBot="1" x14ac:dyDescent="0.35">
      <c r="A23" s="329" t="s">
        <v>184</v>
      </c>
      <c r="B23" s="307">
        <v>0</v>
      </c>
      <c r="C23" s="307">
        <v>4.47811</v>
      </c>
      <c r="D23" s="308">
        <v>4.47811</v>
      </c>
      <c r="E23" s="319" t="s">
        <v>164</v>
      </c>
      <c r="F23" s="307">
        <v>5</v>
      </c>
      <c r="G23" s="308">
        <v>5</v>
      </c>
      <c r="H23" s="310">
        <v>2.93669</v>
      </c>
      <c r="I23" s="307">
        <v>8.0958600000000001</v>
      </c>
      <c r="J23" s="308">
        <v>3.095859999999</v>
      </c>
      <c r="K23" s="311">
        <v>1.6191720000000001</v>
      </c>
    </row>
    <row r="24" spans="1:11" ht="14.4" customHeight="1" thickBot="1" x14ac:dyDescent="0.35">
      <c r="A24" s="329" t="s">
        <v>185</v>
      </c>
      <c r="B24" s="307">
        <v>6.3101169259999999E-3</v>
      </c>
      <c r="C24" s="307">
        <v>0</v>
      </c>
      <c r="D24" s="308">
        <v>-6.3101169259999999E-3</v>
      </c>
      <c r="E24" s="309">
        <v>0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1">
        <v>0</v>
      </c>
    </row>
    <row r="25" spans="1:11" ht="14.4" customHeight="1" thickBot="1" x14ac:dyDescent="0.35">
      <c r="A25" s="327" t="s">
        <v>16</v>
      </c>
      <c r="B25" s="307">
        <v>35.667581263784001</v>
      </c>
      <c r="C25" s="307">
        <v>33.563000000000002</v>
      </c>
      <c r="D25" s="308">
        <v>-2.104581263784</v>
      </c>
      <c r="E25" s="309">
        <v>0.94099456174999996</v>
      </c>
      <c r="F25" s="307">
        <v>34.087168451255003</v>
      </c>
      <c r="G25" s="308">
        <v>34.087168451255003</v>
      </c>
      <c r="H25" s="310">
        <v>3.3029999999989998</v>
      </c>
      <c r="I25" s="307">
        <v>33.482999999999997</v>
      </c>
      <c r="J25" s="308">
        <v>-0.60416845125499996</v>
      </c>
      <c r="K25" s="311">
        <v>0.98227578063200005</v>
      </c>
    </row>
    <row r="26" spans="1:11" ht="14.4" customHeight="1" thickBot="1" x14ac:dyDescent="0.35">
      <c r="A26" s="328" t="s">
        <v>186</v>
      </c>
      <c r="B26" s="312">
        <v>35.667581263784001</v>
      </c>
      <c r="C26" s="312">
        <v>33.563000000000002</v>
      </c>
      <c r="D26" s="313">
        <v>-2.104581263784</v>
      </c>
      <c r="E26" s="314">
        <v>0.94099456174999996</v>
      </c>
      <c r="F26" s="312">
        <v>34.087168451255003</v>
      </c>
      <c r="G26" s="313">
        <v>34.087168451255003</v>
      </c>
      <c r="H26" s="315">
        <v>3.3029999999989998</v>
      </c>
      <c r="I26" s="312">
        <v>33.482999999999997</v>
      </c>
      <c r="J26" s="313">
        <v>-0.60416845125499996</v>
      </c>
      <c r="K26" s="317">
        <v>0.98227578063200005</v>
      </c>
    </row>
    <row r="27" spans="1:11" ht="14.4" customHeight="1" thickBot="1" x14ac:dyDescent="0.35">
      <c r="A27" s="329" t="s">
        <v>187</v>
      </c>
      <c r="B27" s="307">
        <v>12.99999759011</v>
      </c>
      <c r="C27" s="307">
        <v>10.157999999999999</v>
      </c>
      <c r="D27" s="308">
        <v>-2.8419975901100001</v>
      </c>
      <c r="E27" s="309">
        <v>0.78138476023400005</v>
      </c>
      <c r="F27" s="307">
        <v>9.9999999999989999</v>
      </c>
      <c r="G27" s="308">
        <v>9.9999999999989999</v>
      </c>
      <c r="H27" s="310">
        <v>0.92599999999899996</v>
      </c>
      <c r="I27" s="307">
        <v>10.675000000000001</v>
      </c>
      <c r="J27" s="308">
        <v>0.67500000000000004</v>
      </c>
      <c r="K27" s="311">
        <v>1.0674999999999999</v>
      </c>
    </row>
    <row r="28" spans="1:11" ht="14.4" customHeight="1" thickBot="1" x14ac:dyDescent="0.35">
      <c r="A28" s="329" t="s">
        <v>188</v>
      </c>
      <c r="B28" s="307">
        <v>9.1195895028040006</v>
      </c>
      <c r="C28" s="307">
        <v>9.3390000000000004</v>
      </c>
      <c r="D28" s="308">
        <v>0.219410497195</v>
      </c>
      <c r="E28" s="309">
        <v>1.0240592514739999</v>
      </c>
      <c r="F28" s="307">
        <v>10.087168451255</v>
      </c>
      <c r="G28" s="308">
        <v>10.087168451255</v>
      </c>
      <c r="H28" s="310">
        <v>0.62699999999900002</v>
      </c>
      <c r="I28" s="307">
        <v>9.2059999999999995</v>
      </c>
      <c r="J28" s="308">
        <v>-0.88116845125499998</v>
      </c>
      <c r="K28" s="311">
        <v>0.91264461820800002</v>
      </c>
    </row>
    <row r="29" spans="1:11" ht="14.4" customHeight="1" thickBot="1" x14ac:dyDescent="0.35">
      <c r="A29" s="329" t="s">
        <v>189</v>
      </c>
      <c r="B29" s="307">
        <v>13.54799417087</v>
      </c>
      <c r="C29" s="307">
        <v>14.066000000000001</v>
      </c>
      <c r="D29" s="308">
        <v>0.51800582912899995</v>
      </c>
      <c r="E29" s="309">
        <v>1.0382348724529999</v>
      </c>
      <c r="F29" s="307">
        <v>13.999999999999</v>
      </c>
      <c r="G29" s="308">
        <v>13.999999999999</v>
      </c>
      <c r="H29" s="310">
        <v>1.75</v>
      </c>
      <c r="I29" s="307">
        <v>13.602</v>
      </c>
      <c r="J29" s="308">
        <v>-0.39799999999899999</v>
      </c>
      <c r="K29" s="311">
        <v>0.97157142857099998</v>
      </c>
    </row>
    <row r="30" spans="1:11" ht="14.4" customHeight="1" thickBot="1" x14ac:dyDescent="0.35">
      <c r="A30" s="330" t="s">
        <v>190</v>
      </c>
      <c r="B30" s="312">
        <v>52.367475338889001</v>
      </c>
      <c r="C30" s="312">
        <v>88.790490000000005</v>
      </c>
      <c r="D30" s="313">
        <v>36.423014661110003</v>
      </c>
      <c r="E30" s="314">
        <v>1.6955274132539999</v>
      </c>
      <c r="F30" s="312">
        <v>36.116011759613002</v>
      </c>
      <c r="G30" s="313">
        <v>36.116011759613002</v>
      </c>
      <c r="H30" s="315">
        <v>10.41883</v>
      </c>
      <c r="I30" s="312">
        <v>126.29599</v>
      </c>
      <c r="J30" s="313">
        <v>90.179978240386006</v>
      </c>
      <c r="K30" s="317">
        <v>3.4969528429830001</v>
      </c>
    </row>
    <row r="31" spans="1:11" ht="14.4" customHeight="1" thickBot="1" x14ac:dyDescent="0.35">
      <c r="A31" s="327" t="s">
        <v>19</v>
      </c>
      <c r="B31" s="307">
        <v>7.2409591877860002</v>
      </c>
      <c r="C31" s="307">
        <v>0</v>
      </c>
      <c r="D31" s="308">
        <v>-7.2409591877860002</v>
      </c>
      <c r="E31" s="309">
        <v>0</v>
      </c>
      <c r="F31" s="307">
        <v>0</v>
      </c>
      <c r="G31" s="308">
        <v>0</v>
      </c>
      <c r="H31" s="310">
        <v>1.0771900000000001</v>
      </c>
      <c r="I31" s="307">
        <v>1.0771900000000001</v>
      </c>
      <c r="J31" s="308">
        <v>1.0771900000000001</v>
      </c>
      <c r="K31" s="318" t="s">
        <v>181</v>
      </c>
    </row>
    <row r="32" spans="1:11" ht="14.4" customHeight="1" thickBot="1" x14ac:dyDescent="0.35">
      <c r="A32" s="331" t="s">
        <v>191</v>
      </c>
      <c r="B32" s="307">
        <v>7.2409591877860002</v>
      </c>
      <c r="C32" s="307">
        <v>0</v>
      </c>
      <c r="D32" s="308">
        <v>-7.2409591877860002</v>
      </c>
      <c r="E32" s="309">
        <v>0</v>
      </c>
      <c r="F32" s="307">
        <v>0</v>
      </c>
      <c r="G32" s="308">
        <v>0</v>
      </c>
      <c r="H32" s="310">
        <v>1.0771900000000001</v>
      </c>
      <c r="I32" s="307">
        <v>1.0771900000000001</v>
      </c>
      <c r="J32" s="308">
        <v>1.0771900000000001</v>
      </c>
      <c r="K32" s="318" t="s">
        <v>181</v>
      </c>
    </row>
    <row r="33" spans="1:11" ht="14.4" customHeight="1" thickBot="1" x14ac:dyDescent="0.35">
      <c r="A33" s="329" t="s">
        <v>192</v>
      </c>
      <c r="B33" s="307">
        <v>2.2409022448389999</v>
      </c>
      <c r="C33" s="307">
        <v>0</v>
      </c>
      <c r="D33" s="308">
        <v>-2.2409022448389999</v>
      </c>
      <c r="E33" s="309">
        <v>0</v>
      </c>
      <c r="F33" s="307">
        <v>0</v>
      </c>
      <c r="G33" s="308">
        <v>0</v>
      </c>
      <c r="H33" s="310">
        <v>0</v>
      </c>
      <c r="I33" s="307">
        <v>0</v>
      </c>
      <c r="J33" s="308">
        <v>0</v>
      </c>
      <c r="K33" s="311">
        <v>0</v>
      </c>
    </row>
    <row r="34" spans="1:11" ht="14.4" customHeight="1" thickBot="1" x14ac:dyDescent="0.35">
      <c r="A34" s="329" t="s">
        <v>193</v>
      </c>
      <c r="B34" s="307">
        <v>5.0000569429470003</v>
      </c>
      <c r="C34" s="307">
        <v>0</v>
      </c>
      <c r="D34" s="308">
        <v>-5.0000569429470003</v>
      </c>
      <c r="E34" s="309">
        <v>0</v>
      </c>
      <c r="F34" s="307">
        <v>0</v>
      </c>
      <c r="G34" s="308">
        <v>0</v>
      </c>
      <c r="H34" s="310">
        <v>1.0771900000000001</v>
      </c>
      <c r="I34" s="307">
        <v>1.0771900000000001</v>
      </c>
      <c r="J34" s="308">
        <v>1.0771900000000001</v>
      </c>
      <c r="K34" s="318" t="s">
        <v>181</v>
      </c>
    </row>
    <row r="35" spans="1:11" ht="14.4" customHeight="1" thickBot="1" x14ac:dyDescent="0.35">
      <c r="A35" s="332" t="s">
        <v>20</v>
      </c>
      <c r="B35" s="312">
        <v>0</v>
      </c>
      <c r="C35" s="312">
        <v>58.384999999999998</v>
      </c>
      <c r="D35" s="313">
        <v>58.384999999999998</v>
      </c>
      <c r="E35" s="320" t="s">
        <v>164</v>
      </c>
      <c r="F35" s="312">
        <v>0</v>
      </c>
      <c r="G35" s="313">
        <v>0</v>
      </c>
      <c r="H35" s="315">
        <v>3.9159999999989998</v>
      </c>
      <c r="I35" s="312">
        <v>97.580399999999997</v>
      </c>
      <c r="J35" s="313">
        <v>97.580399999999997</v>
      </c>
      <c r="K35" s="316" t="s">
        <v>164</v>
      </c>
    </row>
    <row r="36" spans="1:11" ht="14.4" customHeight="1" thickBot="1" x14ac:dyDescent="0.35">
      <c r="A36" s="328" t="s">
        <v>194</v>
      </c>
      <c r="B36" s="312">
        <v>0</v>
      </c>
      <c r="C36" s="312">
        <v>58.384999999999998</v>
      </c>
      <c r="D36" s="313">
        <v>58.384999999999998</v>
      </c>
      <c r="E36" s="320" t="s">
        <v>164</v>
      </c>
      <c r="F36" s="312">
        <v>0</v>
      </c>
      <c r="G36" s="313">
        <v>0</v>
      </c>
      <c r="H36" s="315">
        <v>3.9159999999989998</v>
      </c>
      <c r="I36" s="312">
        <v>97.580399999999997</v>
      </c>
      <c r="J36" s="313">
        <v>97.580399999999997</v>
      </c>
      <c r="K36" s="316" t="s">
        <v>164</v>
      </c>
    </row>
    <row r="37" spans="1:11" ht="14.4" customHeight="1" thickBot="1" x14ac:dyDescent="0.35">
      <c r="A37" s="329" t="s">
        <v>195</v>
      </c>
      <c r="B37" s="307">
        <v>0</v>
      </c>
      <c r="C37" s="307">
        <v>52.195</v>
      </c>
      <c r="D37" s="308">
        <v>52.195</v>
      </c>
      <c r="E37" s="319" t="s">
        <v>164</v>
      </c>
      <c r="F37" s="307">
        <v>0</v>
      </c>
      <c r="G37" s="308">
        <v>0</v>
      </c>
      <c r="H37" s="310">
        <v>3.3159999999990002</v>
      </c>
      <c r="I37" s="307">
        <v>83.718000000000004</v>
      </c>
      <c r="J37" s="308">
        <v>83.718000000000004</v>
      </c>
      <c r="K37" s="318" t="s">
        <v>164</v>
      </c>
    </row>
    <row r="38" spans="1:11" ht="14.4" customHeight="1" thickBot="1" x14ac:dyDescent="0.35">
      <c r="A38" s="329" t="s">
        <v>196</v>
      </c>
      <c r="B38" s="307">
        <v>0</v>
      </c>
      <c r="C38" s="307">
        <v>6.19</v>
      </c>
      <c r="D38" s="308">
        <v>6.19</v>
      </c>
      <c r="E38" s="319" t="s">
        <v>181</v>
      </c>
      <c r="F38" s="307">
        <v>0</v>
      </c>
      <c r="G38" s="308">
        <v>0</v>
      </c>
      <c r="H38" s="310">
        <v>0.599999999999</v>
      </c>
      <c r="I38" s="307">
        <v>13.862399999999999</v>
      </c>
      <c r="J38" s="308">
        <v>13.862399999999999</v>
      </c>
      <c r="K38" s="318" t="s">
        <v>164</v>
      </c>
    </row>
    <row r="39" spans="1:11" ht="14.4" customHeight="1" thickBot="1" x14ac:dyDescent="0.35">
      <c r="A39" s="327" t="s">
        <v>21</v>
      </c>
      <c r="B39" s="307">
        <v>45.126516151102003</v>
      </c>
      <c r="C39" s="307">
        <v>30.40549</v>
      </c>
      <c r="D39" s="308">
        <v>-14.721026151102</v>
      </c>
      <c r="E39" s="309">
        <v>0.67378323418899999</v>
      </c>
      <c r="F39" s="307">
        <v>36.116011759613002</v>
      </c>
      <c r="G39" s="308">
        <v>36.116011759613002</v>
      </c>
      <c r="H39" s="310">
        <v>5.4256399999990004</v>
      </c>
      <c r="I39" s="307">
        <v>27.638400000000001</v>
      </c>
      <c r="J39" s="308">
        <v>-8.4776117596129996</v>
      </c>
      <c r="K39" s="311">
        <v>0.76526722230400002</v>
      </c>
    </row>
    <row r="40" spans="1:11" ht="14.4" customHeight="1" thickBot="1" x14ac:dyDescent="0.35">
      <c r="A40" s="328" t="s">
        <v>197</v>
      </c>
      <c r="B40" s="312">
        <v>11.059753521249</v>
      </c>
      <c r="C40" s="312">
        <v>9.8029899999999994</v>
      </c>
      <c r="D40" s="313">
        <v>-1.256763521249</v>
      </c>
      <c r="E40" s="314">
        <v>0.88636604614699999</v>
      </c>
      <c r="F40" s="312">
        <v>10.671011759613</v>
      </c>
      <c r="G40" s="313">
        <v>10.671011759613</v>
      </c>
      <c r="H40" s="315">
        <v>0.66625999999899999</v>
      </c>
      <c r="I40" s="312">
        <v>8.6576599999999999</v>
      </c>
      <c r="J40" s="313">
        <v>-2.0133517596130002</v>
      </c>
      <c r="K40" s="317">
        <v>0.81132512970899995</v>
      </c>
    </row>
    <row r="41" spans="1:11" ht="14.4" customHeight="1" thickBot="1" x14ac:dyDescent="0.35">
      <c r="A41" s="329" t="s">
        <v>198</v>
      </c>
      <c r="B41" s="307">
        <v>2.1959569961050001</v>
      </c>
      <c r="C41" s="307">
        <v>3.3188</v>
      </c>
      <c r="D41" s="308">
        <v>1.122843003894</v>
      </c>
      <c r="E41" s="309">
        <v>1.511322856452</v>
      </c>
      <c r="F41" s="307">
        <v>3.0698578575019999</v>
      </c>
      <c r="G41" s="308">
        <v>3.0698578575019999</v>
      </c>
      <c r="H41" s="310">
        <v>0.2268</v>
      </c>
      <c r="I41" s="307">
        <v>3.4866999999999999</v>
      </c>
      <c r="J41" s="308">
        <v>0.41684214249700002</v>
      </c>
      <c r="K41" s="311">
        <v>1.135785486444</v>
      </c>
    </row>
    <row r="42" spans="1:11" ht="14.4" customHeight="1" thickBot="1" x14ac:dyDescent="0.35">
      <c r="A42" s="329" t="s">
        <v>199</v>
      </c>
      <c r="B42" s="307">
        <v>0.46599116873700003</v>
      </c>
      <c r="C42" s="307">
        <v>0</v>
      </c>
      <c r="D42" s="308">
        <v>-0.46599116873700003</v>
      </c>
      <c r="E42" s="309">
        <v>0</v>
      </c>
      <c r="F42" s="307">
        <v>0</v>
      </c>
      <c r="G42" s="308">
        <v>0</v>
      </c>
      <c r="H42" s="310">
        <v>0</v>
      </c>
      <c r="I42" s="307">
        <v>0</v>
      </c>
      <c r="J42" s="308">
        <v>0</v>
      </c>
      <c r="K42" s="311">
        <v>0</v>
      </c>
    </row>
    <row r="43" spans="1:11" ht="14.4" customHeight="1" thickBot="1" x14ac:dyDescent="0.35">
      <c r="A43" s="329" t="s">
        <v>200</v>
      </c>
      <c r="B43" s="307">
        <v>8.3978053564059998</v>
      </c>
      <c r="C43" s="307">
        <v>6.4841899999999999</v>
      </c>
      <c r="D43" s="308">
        <v>-1.9136153564059999</v>
      </c>
      <c r="E43" s="309">
        <v>0.77212911288200003</v>
      </c>
      <c r="F43" s="307">
        <v>7.6011539021100001</v>
      </c>
      <c r="G43" s="308">
        <v>7.6011539021100001</v>
      </c>
      <c r="H43" s="310">
        <v>0.43945999999899998</v>
      </c>
      <c r="I43" s="307">
        <v>5.17096</v>
      </c>
      <c r="J43" s="308">
        <v>-2.4301939021100001</v>
      </c>
      <c r="K43" s="311">
        <v>0.68028618635899996</v>
      </c>
    </row>
    <row r="44" spans="1:11" ht="14.4" customHeight="1" thickBot="1" x14ac:dyDescent="0.35">
      <c r="A44" s="328" t="s">
        <v>201</v>
      </c>
      <c r="B44" s="312">
        <v>29.999943984280002</v>
      </c>
      <c r="C44" s="312">
        <v>20.602499999999999</v>
      </c>
      <c r="D44" s="313">
        <v>-9.3974439842800006</v>
      </c>
      <c r="E44" s="314">
        <v>0.68675128229500004</v>
      </c>
      <c r="F44" s="312">
        <v>22</v>
      </c>
      <c r="G44" s="313">
        <v>22</v>
      </c>
      <c r="H44" s="315">
        <v>1.3143800000000001</v>
      </c>
      <c r="I44" s="312">
        <v>15.535740000000001</v>
      </c>
      <c r="J44" s="313">
        <v>-6.4642600000000003</v>
      </c>
      <c r="K44" s="317">
        <v>0.70616999999999996</v>
      </c>
    </row>
    <row r="45" spans="1:11" ht="14.4" customHeight="1" thickBot="1" x14ac:dyDescent="0.35">
      <c r="A45" s="329" t="s">
        <v>202</v>
      </c>
      <c r="B45" s="307">
        <v>29.999943984280002</v>
      </c>
      <c r="C45" s="307">
        <v>20.602499999999999</v>
      </c>
      <c r="D45" s="308">
        <v>-9.3974439842800006</v>
      </c>
      <c r="E45" s="309">
        <v>0.68675128229500004</v>
      </c>
      <c r="F45" s="307">
        <v>22</v>
      </c>
      <c r="G45" s="308">
        <v>22</v>
      </c>
      <c r="H45" s="310">
        <v>1.3143800000000001</v>
      </c>
      <c r="I45" s="307">
        <v>15.535740000000001</v>
      </c>
      <c r="J45" s="308">
        <v>-6.4642600000000003</v>
      </c>
      <c r="K45" s="311">
        <v>0.70616999999999996</v>
      </c>
    </row>
    <row r="46" spans="1:11" ht="14.4" customHeight="1" thickBot="1" x14ac:dyDescent="0.35">
      <c r="A46" s="328" t="s">
        <v>203</v>
      </c>
      <c r="B46" s="312">
        <v>4.0668186455719999</v>
      </c>
      <c r="C46" s="312">
        <v>0</v>
      </c>
      <c r="D46" s="313">
        <v>-4.0668186455719999</v>
      </c>
      <c r="E46" s="314">
        <v>0</v>
      </c>
      <c r="F46" s="312">
        <v>3.4449999999990002</v>
      </c>
      <c r="G46" s="313">
        <v>3.4449999999990002</v>
      </c>
      <c r="H46" s="315">
        <v>3.4449999999990002</v>
      </c>
      <c r="I46" s="312">
        <v>3.4449999999990002</v>
      </c>
      <c r="J46" s="313">
        <v>8.8817841970012507E-15</v>
      </c>
      <c r="K46" s="317">
        <v>1</v>
      </c>
    </row>
    <row r="47" spans="1:11" ht="14.4" customHeight="1" thickBot="1" x14ac:dyDescent="0.35">
      <c r="A47" s="329" t="s">
        <v>204</v>
      </c>
      <c r="B47" s="307">
        <v>4.0668186455719999</v>
      </c>
      <c r="C47" s="307">
        <v>0</v>
      </c>
      <c r="D47" s="308">
        <v>-4.0668186455719999</v>
      </c>
      <c r="E47" s="309">
        <v>0</v>
      </c>
      <c r="F47" s="307">
        <v>3.4449999999990002</v>
      </c>
      <c r="G47" s="308">
        <v>3.4449999999990002</v>
      </c>
      <c r="H47" s="310">
        <v>3.4449999999990002</v>
      </c>
      <c r="I47" s="307">
        <v>3.4449999999990002</v>
      </c>
      <c r="J47" s="308">
        <v>8.8817841970012507E-15</v>
      </c>
      <c r="K47" s="311">
        <v>1</v>
      </c>
    </row>
    <row r="48" spans="1:11" ht="14.4" customHeight="1" thickBot="1" x14ac:dyDescent="0.35">
      <c r="A48" s="326" t="s">
        <v>22</v>
      </c>
      <c r="B48" s="307">
        <v>6789.00061290748</v>
      </c>
      <c r="C48" s="307">
        <v>7338.0224500000004</v>
      </c>
      <c r="D48" s="308">
        <v>549.02183709252097</v>
      </c>
      <c r="E48" s="309">
        <v>1.080869316177</v>
      </c>
      <c r="F48" s="307">
        <v>7356</v>
      </c>
      <c r="G48" s="308">
        <v>7356</v>
      </c>
      <c r="H48" s="310">
        <v>818.18711999999903</v>
      </c>
      <c r="I48" s="307">
        <v>8467.9527099999996</v>
      </c>
      <c r="J48" s="308">
        <v>1111.95271</v>
      </c>
      <c r="K48" s="311">
        <v>1.1511626848830001</v>
      </c>
    </row>
    <row r="49" spans="1:11" ht="14.4" customHeight="1" thickBot="1" x14ac:dyDescent="0.35">
      <c r="A49" s="332" t="s">
        <v>205</v>
      </c>
      <c r="B49" s="312">
        <v>5014.0004526613802</v>
      </c>
      <c r="C49" s="312">
        <v>5418.7380000000003</v>
      </c>
      <c r="D49" s="313">
        <v>404.73754733862199</v>
      </c>
      <c r="E49" s="314">
        <v>1.08072148201</v>
      </c>
      <c r="F49" s="312">
        <v>5413</v>
      </c>
      <c r="G49" s="313">
        <v>5413</v>
      </c>
      <c r="H49" s="315">
        <v>601.61899999999901</v>
      </c>
      <c r="I49" s="312">
        <v>6228.2709999999997</v>
      </c>
      <c r="J49" s="313">
        <v>815.27099999999598</v>
      </c>
      <c r="K49" s="317">
        <v>1.1506135230000001</v>
      </c>
    </row>
    <row r="50" spans="1:11" ht="14.4" customHeight="1" thickBot="1" x14ac:dyDescent="0.35">
      <c r="A50" s="328" t="s">
        <v>206</v>
      </c>
      <c r="B50" s="312">
        <v>5000.00045139747</v>
      </c>
      <c r="C50" s="312">
        <v>5405.893</v>
      </c>
      <c r="D50" s="313">
        <v>405.89254860253499</v>
      </c>
      <c r="E50" s="314">
        <v>1.0811785023910001</v>
      </c>
      <c r="F50" s="312">
        <v>5398</v>
      </c>
      <c r="G50" s="313">
        <v>5398</v>
      </c>
      <c r="H50" s="315">
        <v>600.86899999999901</v>
      </c>
      <c r="I50" s="312">
        <v>6218.1059999999998</v>
      </c>
      <c r="J50" s="313">
        <v>820.10599999999602</v>
      </c>
      <c r="K50" s="317">
        <v>1.1519277510179999</v>
      </c>
    </row>
    <row r="51" spans="1:11" ht="14.4" customHeight="1" thickBot="1" x14ac:dyDescent="0.35">
      <c r="A51" s="329" t="s">
        <v>207</v>
      </c>
      <c r="B51" s="307">
        <v>5000.00045139747</v>
      </c>
      <c r="C51" s="307">
        <v>5405.893</v>
      </c>
      <c r="D51" s="308">
        <v>405.89254860253499</v>
      </c>
      <c r="E51" s="309">
        <v>1.0811785023910001</v>
      </c>
      <c r="F51" s="307">
        <v>5398</v>
      </c>
      <c r="G51" s="308">
        <v>5398</v>
      </c>
      <c r="H51" s="310">
        <v>600.86899999999901</v>
      </c>
      <c r="I51" s="307">
        <v>6218.1059999999998</v>
      </c>
      <c r="J51" s="308">
        <v>820.10599999999602</v>
      </c>
      <c r="K51" s="311">
        <v>1.1519277510179999</v>
      </c>
    </row>
    <row r="52" spans="1:11" ht="14.4" customHeight="1" thickBot="1" x14ac:dyDescent="0.35">
      <c r="A52" s="328" t="s">
        <v>208</v>
      </c>
      <c r="B52" s="312">
        <v>14.000001263912001</v>
      </c>
      <c r="C52" s="312">
        <v>12.845000000000001</v>
      </c>
      <c r="D52" s="313">
        <v>-1.155001263912</v>
      </c>
      <c r="E52" s="314">
        <v>0.91749991716799995</v>
      </c>
      <c r="F52" s="312">
        <v>15</v>
      </c>
      <c r="G52" s="313">
        <v>15</v>
      </c>
      <c r="H52" s="315">
        <v>0</v>
      </c>
      <c r="I52" s="312">
        <v>7.165</v>
      </c>
      <c r="J52" s="313">
        <v>-7.835</v>
      </c>
      <c r="K52" s="317">
        <v>0.47766666666599999</v>
      </c>
    </row>
    <row r="53" spans="1:11" ht="14.4" customHeight="1" thickBot="1" x14ac:dyDescent="0.35">
      <c r="A53" s="329" t="s">
        <v>209</v>
      </c>
      <c r="B53" s="307">
        <v>14.000001263912001</v>
      </c>
      <c r="C53" s="307">
        <v>12.845000000000001</v>
      </c>
      <c r="D53" s="308">
        <v>-1.155001263912</v>
      </c>
      <c r="E53" s="309">
        <v>0.91749991716799995</v>
      </c>
      <c r="F53" s="307">
        <v>15</v>
      </c>
      <c r="G53" s="308">
        <v>15</v>
      </c>
      <c r="H53" s="310">
        <v>0</v>
      </c>
      <c r="I53" s="307">
        <v>7.165</v>
      </c>
      <c r="J53" s="308">
        <v>-7.835</v>
      </c>
      <c r="K53" s="311">
        <v>0.47766666666599999</v>
      </c>
    </row>
    <row r="54" spans="1:11" ht="14.4" customHeight="1" thickBot="1" x14ac:dyDescent="0.35">
      <c r="A54" s="331" t="s">
        <v>210</v>
      </c>
      <c r="B54" s="307">
        <v>0</v>
      </c>
      <c r="C54" s="307">
        <v>0</v>
      </c>
      <c r="D54" s="308">
        <v>0</v>
      </c>
      <c r="E54" s="309">
        <v>1</v>
      </c>
      <c r="F54" s="307">
        <v>0</v>
      </c>
      <c r="G54" s="308">
        <v>0</v>
      </c>
      <c r="H54" s="310">
        <v>0.74999999999900002</v>
      </c>
      <c r="I54" s="307">
        <v>3</v>
      </c>
      <c r="J54" s="308">
        <v>3</v>
      </c>
      <c r="K54" s="318" t="s">
        <v>181</v>
      </c>
    </row>
    <row r="55" spans="1:11" ht="14.4" customHeight="1" thickBot="1" x14ac:dyDescent="0.35">
      <c r="A55" s="329" t="s">
        <v>211</v>
      </c>
      <c r="B55" s="307">
        <v>0</v>
      </c>
      <c r="C55" s="307">
        <v>0</v>
      </c>
      <c r="D55" s="308">
        <v>0</v>
      </c>
      <c r="E55" s="309">
        <v>1</v>
      </c>
      <c r="F55" s="307">
        <v>0</v>
      </c>
      <c r="G55" s="308">
        <v>0</v>
      </c>
      <c r="H55" s="310">
        <v>0.74999999999900002</v>
      </c>
      <c r="I55" s="307">
        <v>3</v>
      </c>
      <c r="J55" s="308">
        <v>3</v>
      </c>
      <c r="K55" s="318" t="s">
        <v>181</v>
      </c>
    </row>
    <row r="56" spans="1:11" ht="14.4" customHeight="1" thickBot="1" x14ac:dyDescent="0.35">
      <c r="A56" s="327" t="s">
        <v>212</v>
      </c>
      <c r="B56" s="307">
        <v>1700.00015347514</v>
      </c>
      <c r="C56" s="307">
        <v>1838.0027299999999</v>
      </c>
      <c r="D56" s="308">
        <v>138.00257652486201</v>
      </c>
      <c r="E56" s="309">
        <v>1.081177978862</v>
      </c>
      <c r="F56" s="307">
        <v>1835</v>
      </c>
      <c r="G56" s="308">
        <v>1835</v>
      </c>
      <c r="H56" s="310">
        <v>204.55074999999999</v>
      </c>
      <c r="I56" s="307">
        <v>2115.1785</v>
      </c>
      <c r="J56" s="308">
        <v>280.17850000000197</v>
      </c>
      <c r="K56" s="311">
        <v>1.1526858310620001</v>
      </c>
    </row>
    <row r="57" spans="1:11" ht="14.4" customHeight="1" thickBot="1" x14ac:dyDescent="0.35">
      <c r="A57" s="328" t="s">
        <v>213</v>
      </c>
      <c r="B57" s="312">
        <v>450.00004062577199</v>
      </c>
      <c r="C57" s="312">
        <v>486.52947999999998</v>
      </c>
      <c r="D57" s="313">
        <v>36.529439374227998</v>
      </c>
      <c r="E57" s="314">
        <v>1.0811765246139999</v>
      </c>
      <c r="F57" s="312">
        <v>485.99999999999801</v>
      </c>
      <c r="G57" s="313">
        <v>485.99999999999801</v>
      </c>
      <c r="H57" s="315">
        <v>54.145999999998999</v>
      </c>
      <c r="I57" s="312">
        <v>559.90200000000004</v>
      </c>
      <c r="J57" s="313">
        <v>73.902000000002005</v>
      </c>
      <c r="K57" s="317">
        <v>1.1520617283950001</v>
      </c>
    </row>
    <row r="58" spans="1:11" ht="14.4" customHeight="1" thickBot="1" x14ac:dyDescent="0.35">
      <c r="A58" s="329" t="s">
        <v>214</v>
      </c>
      <c r="B58" s="307">
        <v>450.00004062577199</v>
      </c>
      <c r="C58" s="307">
        <v>486.52947999999998</v>
      </c>
      <c r="D58" s="308">
        <v>36.529439374227998</v>
      </c>
      <c r="E58" s="309">
        <v>1.0811765246139999</v>
      </c>
      <c r="F58" s="307">
        <v>485.99999999999801</v>
      </c>
      <c r="G58" s="308">
        <v>485.99999999999801</v>
      </c>
      <c r="H58" s="310">
        <v>54.145999999998999</v>
      </c>
      <c r="I58" s="307">
        <v>559.90200000000004</v>
      </c>
      <c r="J58" s="308">
        <v>73.902000000002005</v>
      </c>
      <c r="K58" s="311">
        <v>1.1520617283950001</v>
      </c>
    </row>
    <row r="59" spans="1:11" ht="14.4" customHeight="1" thickBot="1" x14ac:dyDescent="0.35">
      <c r="A59" s="328" t="s">
        <v>215</v>
      </c>
      <c r="B59" s="312">
        <v>1250.00011284937</v>
      </c>
      <c r="C59" s="312">
        <v>1351.47325</v>
      </c>
      <c r="D59" s="313">
        <v>101.473137150634</v>
      </c>
      <c r="E59" s="314">
        <v>1.0811785023910001</v>
      </c>
      <c r="F59" s="312">
        <v>1349</v>
      </c>
      <c r="G59" s="313">
        <v>1349</v>
      </c>
      <c r="H59" s="315">
        <v>150.40475000000001</v>
      </c>
      <c r="I59" s="312">
        <v>1555.2764999999999</v>
      </c>
      <c r="J59" s="313">
        <v>206.2765</v>
      </c>
      <c r="K59" s="317">
        <v>1.152910674573</v>
      </c>
    </row>
    <row r="60" spans="1:11" ht="14.4" customHeight="1" thickBot="1" x14ac:dyDescent="0.35">
      <c r="A60" s="329" t="s">
        <v>216</v>
      </c>
      <c r="B60" s="307">
        <v>1250.00011284937</v>
      </c>
      <c r="C60" s="307">
        <v>1351.47325</v>
      </c>
      <c r="D60" s="308">
        <v>101.473137150634</v>
      </c>
      <c r="E60" s="309">
        <v>1.0811785023910001</v>
      </c>
      <c r="F60" s="307">
        <v>1349</v>
      </c>
      <c r="G60" s="308">
        <v>1349</v>
      </c>
      <c r="H60" s="310">
        <v>150.40475000000001</v>
      </c>
      <c r="I60" s="307">
        <v>1555.2764999999999</v>
      </c>
      <c r="J60" s="308">
        <v>206.2765</v>
      </c>
      <c r="K60" s="311">
        <v>1.152910674573</v>
      </c>
    </row>
    <row r="61" spans="1:11" ht="14.4" customHeight="1" thickBot="1" x14ac:dyDescent="0.35">
      <c r="A61" s="327" t="s">
        <v>217</v>
      </c>
      <c r="B61" s="307">
        <v>75.000006770962003</v>
      </c>
      <c r="C61" s="307">
        <v>81.281720000000007</v>
      </c>
      <c r="D61" s="308">
        <v>6.2817132290369999</v>
      </c>
      <c r="E61" s="309">
        <v>1.0837561688249999</v>
      </c>
      <c r="F61" s="307">
        <v>108</v>
      </c>
      <c r="G61" s="308">
        <v>108</v>
      </c>
      <c r="H61" s="310">
        <v>12.01737</v>
      </c>
      <c r="I61" s="307">
        <v>124.50321</v>
      </c>
      <c r="J61" s="308">
        <v>16.503209999999001</v>
      </c>
      <c r="K61" s="311">
        <v>1.1528075</v>
      </c>
    </row>
    <row r="62" spans="1:11" ht="14.4" customHeight="1" thickBot="1" x14ac:dyDescent="0.35">
      <c r="A62" s="328" t="s">
        <v>218</v>
      </c>
      <c r="B62" s="312">
        <v>75.000006770962003</v>
      </c>
      <c r="C62" s="312">
        <v>81.281720000000007</v>
      </c>
      <c r="D62" s="313">
        <v>6.2817132290369999</v>
      </c>
      <c r="E62" s="314">
        <v>1.0837561688249999</v>
      </c>
      <c r="F62" s="312">
        <v>108</v>
      </c>
      <c r="G62" s="313">
        <v>108</v>
      </c>
      <c r="H62" s="315">
        <v>12.01737</v>
      </c>
      <c r="I62" s="312">
        <v>124.50321</v>
      </c>
      <c r="J62" s="313">
        <v>16.503209999999001</v>
      </c>
      <c r="K62" s="317">
        <v>1.1528075</v>
      </c>
    </row>
    <row r="63" spans="1:11" ht="14.4" customHeight="1" thickBot="1" x14ac:dyDescent="0.35">
      <c r="A63" s="329" t="s">
        <v>219</v>
      </c>
      <c r="B63" s="307">
        <v>75.000006770962003</v>
      </c>
      <c r="C63" s="307">
        <v>81.281720000000007</v>
      </c>
      <c r="D63" s="308">
        <v>6.2817132290369999</v>
      </c>
      <c r="E63" s="309">
        <v>1.0837561688249999</v>
      </c>
      <c r="F63" s="307">
        <v>108</v>
      </c>
      <c r="G63" s="308">
        <v>108</v>
      </c>
      <c r="H63" s="310">
        <v>12.01737</v>
      </c>
      <c r="I63" s="307">
        <v>124.50321</v>
      </c>
      <c r="J63" s="308">
        <v>16.503209999999001</v>
      </c>
      <c r="K63" s="311">
        <v>1.1528075</v>
      </c>
    </row>
    <row r="64" spans="1:11" ht="14.4" customHeight="1" thickBot="1" x14ac:dyDescent="0.35">
      <c r="A64" s="326" t="s">
        <v>220</v>
      </c>
      <c r="B64" s="307">
        <v>0</v>
      </c>
      <c r="C64" s="307">
        <v>0.1</v>
      </c>
      <c r="D64" s="308">
        <v>0.1</v>
      </c>
      <c r="E64" s="319" t="s">
        <v>181</v>
      </c>
      <c r="F64" s="307">
        <v>0</v>
      </c>
      <c r="G64" s="308">
        <v>0</v>
      </c>
      <c r="H64" s="310">
        <v>0</v>
      </c>
      <c r="I64" s="307">
        <v>0</v>
      </c>
      <c r="J64" s="308">
        <v>0</v>
      </c>
      <c r="K64" s="318" t="s">
        <v>164</v>
      </c>
    </row>
    <row r="65" spans="1:11" ht="14.4" customHeight="1" thickBot="1" x14ac:dyDescent="0.35">
      <c r="A65" s="327" t="s">
        <v>221</v>
      </c>
      <c r="B65" s="307">
        <v>0</v>
      </c>
      <c r="C65" s="307">
        <v>0.1</v>
      </c>
      <c r="D65" s="308">
        <v>0.1</v>
      </c>
      <c r="E65" s="319" t="s">
        <v>181</v>
      </c>
      <c r="F65" s="307">
        <v>0</v>
      </c>
      <c r="G65" s="308">
        <v>0</v>
      </c>
      <c r="H65" s="310">
        <v>0</v>
      </c>
      <c r="I65" s="307">
        <v>0</v>
      </c>
      <c r="J65" s="308">
        <v>0</v>
      </c>
      <c r="K65" s="318" t="s">
        <v>164</v>
      </c>
    </row>
    <row r="66" spans="1:11" ht="14.4" customHeight="1" thickBot="1" x14ac:dyDescent="0.35">
      <c r="A66" s="328" t="s">
        <v>222</v>
      </c>
      <c r="B66" s="312">
        <v>0</v>
      </c>
      <c r="C66" s="312">
        <v>0.1</v>
      </c>
      <c r="D66" s="313">
        <v>0.1</v>
      </c>
      <c r="E66" s="320" t="s">
        <v>181</v>
      </c>
      <c r="F66" s="312">
        <v>0</v>
      </c>
      <c r="G66" s="313">
        <v>0</v>
      </c>
      <c r="H66" s="315">
        <v>0</v>
      </c>
      <c r="I66" s="312">
        <v>0</v>
      </c>
      <c r="J66" s="313">
        <v>0</v>
      </c>
      <c r="K66" s="316" t="s">
        <v>164</v>
      </c>
    </row>
    <row r="67" spans="1:11" ht="14.4" customHeight="1" thickBot="1" x14ac:dyDescent="0.35">
      <c r="A67" s="329" t="s">
        <v>223</v>
      </c>
      <c r="B67" s="307">
        <v>0</v>
      </c>
      <c r="C67" s="307">
        <v>0.1</v>
      </c>
      <c r="D67" s="308">
        <v>0.1</v>
      </c>
      <c r="E67" s="319" t="s">
        <v>181</v>
      </c>
      <c r="F67" s="307">
        <v>0</v>
      </c>
      <c r="G67" s="308">
        <v>0</v>
      </c>
      <c r="H67" s="310">
        <v>0</v>
      </c>
      <c r="I67" s="307">
        <v>0</v>
      </c>
      <c r="J67" s="308">
        <v>0</v>
      </c>
      <c r="K67" s="318" t="s">
        <v>164</v>
      </c>
    </row>
    <row r="68" spans="1:11" ht="14.4" customHeight="1" thickBot="1" x14ac:dyDescent="0.35">
      <c r="A68" s="326" t="s">
        <v>224</v>
      </c>
      <c r="B68" s="307">
        <v>0</v>
      </c>
      <c r="C68" s="307">
        <v>74.105999999999995</v>
      </c>
      <c r="D68" s="308">
        <v>74.105999999999995</v>
      </c>
      <c r="E68" s="319" t="s">
        <v>164</v>
      </c>
      <c r="F68" s="307">
        <v>0</v>
      </c>
      <c r="G68" s="308">
        <v>0</v>
      </c>
      <c r="H68" s="310">
        <v>5.1999999999990001</v>
      </c>
      <c r="I68" s="307">
        <v>104.40219999999999</v>
      </c>
      <c r="J68" s="308">
        <v>104.40219999999999</v>
      </c>
      <c r="K68" s="318" t="s">
        <v>164</v>
      </c>
    </row>
    <row r="69" spans="1:11" ht="14.4" customHeight="1" thickBot="1" x14ac:dyDescent="0.35">
      <c r="A69" s="327" t="s">
        <v>225</v>
      </c>
      <c r="B69" s="307">
        <v>0</v>
      </c>
      <c r="C69" s="307">
        <v>74.105999999999995</v>
      </c>
      <c r="D69" s="308">
        <v>74.105999999999995</v>
      </c>
      <c r="E69" s="319" t="s">
        <v>164</v>
      </c>
      <c r="F69" s="307">
        <v>0</v>
      </c>
      <c r="G69" s="308">
        <v>0</v>
      </c>
      <c r="H69" s="310">
        <v>5.1999999999990001</v>
      </c>
      <c r="I69" s="307">
        <v>104.40219999999999</v>
      </c>
      <c r="J69" s="308">
        <v>104.40219999999999</v>
      </c>
      <c r="K69" s="318" t="s">
        <v>164</v>
      </c>
    </row>
    <row r="70" spans="1:11" ht="14.4" customHeight="1" thickBot="1" x14ac:dyDescent="0.35">
      <c r="A70" s="328" t="s">
        <v>226</v>
      </c>
      <c r="B70" s="312">
        <v>0</v>
      </c>
      <c r="C70" s="312">
        <v>72.506</v>
      </c>
      <c r="D70" s="313">
        <v>72.506</v>
      </c>
      <c r="E70" s="320" t="s">
        <v>164</v>
      </c>
      <c r="F70" s="312">
        <v>0</v>
      </c>
      <c r="G70" s="313">
        <v>0</v>
      </c>
      <c r="H70" s="315">
        <v>5.1999999999990001</v>
      </c>
      <c r="I70" s="312">
        <v>98.202200000000005</v>
      </c>
      <c r="J70" s="313">
        <v>98.202200000000005</v>
      </c>
      <c r="K70" s="316" t="s">
        <v>164</v>
      </c>
    </row>
    <row r="71" spans="1:11" ht="14.4" customHeight="1" thickBot="1" x14ac:dyDescent="0.35">
      <c r="A71" s="329" t="s">
        <v>227</v>
      </c>
      <c r="B71" s="307">
        <v>0</v>
      </c>
      <c r="C71" s="307">
        <v>72.066000000000003</v>
      </c>
      <c r="D71" s="308">
        <v>72.066000000000003</v>
      </c>
      <c r="E71" s="319" t="s">
        <v>164</v>
      </c>
      <c r="F71" s="307">
        <v>0</v>
      </c>
      <c r="G71" s="308">
        <v>0</v>
      </c>
      <c r="H71" s="310">
        <v>5.1999999999990001</v>
      </c>
      <c r="I71" s="307">
        <v>98.202200000000005</v>
      </c>
      <c r="J71" s="308">
        <v>98.202200000000005</v>
      </c>
      <c r="K71" s="318" t="s">
        <v>164</v>
      </c>
    </row>
    <row r="72" spans="1:11" ht="14.4" customHeight="1" thickBot="1" x14ac:dyDescent="0.35">
      <c r="A72" s="329" t="s">
        <v>228</v>
      </c>
      <c r="B72" s="307">
        <v>0</v>
      </c>
      <c r="C72" s="307">
        <v>0.44</v>
      </c>
      <c r="D72" s="308">
        <v>0.44</v>
      </c>
      <c r="E72" s="319" t="s">
        <v>164</v>
      </c>
      <c r="F72" s="307">
        <v>0</v>
      </c>
      <c r="G72" s="308">
        <v>0</v>
      </c>
      <c r="H72" s="310">
        <v>0</v>
      </c>
      <c r="I72" s="307">
        <v>0</v>
      </c>
      <c r="J72" s="308">
        <v>0</v>
      </c>
      <c r="K72" s="318" t="s">
        <v>164</v>
      </c>
    </row>
    <row r="73" spans="1:11" ht="14.4" customHeight="1" thickBot="1" x14ac:dyDescent="0.35">
      <c r="A73" s="331" t="s">
        <v>229</v>
      </c>
      <c r="B73" s="307">
        <v>0</v>
      </c>
      <c r="C73" s="307">
        <v>0</v>
      </c>
      <c r="D73" s="308">
        <v>0</v>
      </c>
      <c r="E73" s="309">
        <v>1</v>
      </c>
      <c r="F73" s="307">
        <v>0</v>
      </c>
      <c r="G73" s="308">
        <v>0</v>
      </c>
      <c r="H73" s="310">
        <v>0</v>
      </c>
      <c r="I73" s="307">
        <v>1.8</v>
      </c>
      <c r="J73" s="308">
        <v>1.8</v>
      </c>
      <c r="K73" s="318" t="s">
        <v>181</v>
      </c>
    </row>
    <row r="74" spans="1:11" ht="14.4" customHeight="1" thickBot="1" x14ac:dyDescent="0.35">
      <c r="A74" s="329" t="s">
        <v>230</v>
      </c>
      <c r="B74" s="307">
        <v>0</v>
      </c>
      <c r="C74" s="307">
        <v>0</v>
      </c>
      <c r="D74" s="308">
        <v>0</v>
      </c>
      <c r="E74" s="309">
        <v>1</v>
      </c>
      <c r="F74" s="307">
        <v>0</v>
      </c>
      <c r="G74" s="308">
        <v>0</v>
      </c>
      <c r="H74" s="310">
        <v>0</v>
      </c>
      <c r="I74" s="307">
        <v>1.8</v>
      </c>
      <c r="J74" s="308">
        <v>1.8</v>
      </c>
      <c r="K74" s="318" t="s">
        <v>181</v>
      </c>
    </row>
    <row r="75" spans="1:11" ht="14.4" customHeight="1" thickBot="1" x14ac:dyDescent="0.35">
      <c r="A75" s="331" t="s">
        <v>231</v>
      </c>
      <c r="B75" s="307">
        <v>0</v>
      </c>
      <c r="C75" s="307">
        <v>1.6</v>
      </c>
      <c r="D75" s="308">
        <v>1.6</v>
      </c>
      <c r="E75" s="319" t="s">
        <v>164</v>
      </c>
      <c r="F75" s="307">
        <v>0</v>
      </c>
      <c r="G75" s="308">
        <v>0</v>
      </c>
      <c r="H75" s="310">
        <v>0</v>
      </c>
      <c r="I75" s="307">
        <v>4.4000000000000004</v>
      </c>
      <c r="J75" s="308">
        <v>4.4000000000000004</v>
      </c>
      <c r="K75" s="318" t="s">
        <v>164</v>
      </c>
    </row>
    <row r="76" spans="1:11" ht="14.4" customHeight="1" thickBot="1" x14ac:dyDescent="0.35">
      <c r="A76" s="329" t="s">
        <v>232</v>
      </c>
      <c r="B76" s="307">
        <v>0</v>
      </c>
      <c r="C76" s="307">
        <v>1.6</v>
      </c>
      <c r="D76" s="308">
        <v>1.6</v>
      </c>
      <c r="E76" s="319" t="s">
        <v>164</v>
      </c>
      <c r="F76" s="307">
        <v>0</v>
      </c>
      <c r="G76" s="308">
        <v>0</v>
      </c>
      <c r="H76" s="310">
        <v>0</v>
      </c>
      <c r="I76" s="307">
        <v>4.4000000000000004</v>
      </c>
      <c r="J76" s="308">
        <v>4.4000000000000004</v>
      </c>
      <c r="K76" s="318" t="s">
        <v>164</v>
      </c>
    </row>
    <row r="77" spans="1:11" ht="14.4" customHeight="1" thickBot="1" x14ac:dyDescent="0.35">
      <c r="A77" s="326" t="s">
        <v>233</v>
      </c>
      <c r="B77" s="307">
        <v>27.000062350010001</v>
      </c>
      <c r="C77" s="307">
        <v>34.826000000000001</v>
      </c>
      <c r="D77" s="308">
        <v>7.8259376499890001</v>
      </c>
      <c r="E77" s="309">
        <v>1.289848873255</v>
      </c>
      <c r="F77" s="307">
        <v>27</v>
      </c>
      <c r="G77" s="308">
        <v>27</v>
      </c>
      <c r="H77" s="310">
        <v>2.2610000000000001</v>
      </c>
      <c r="I77" s="307">
        <v>27.096</v>
      </c>
      <c r="J77" s="308">
        <v>9.5999999998999996E-2</v>
      </c>
      <c r="K77" s="311">
        <v>1.003555555555</v>
      </c>
    </row>
    <row r="78" spans="1:11" ht="14.4" customHeight="1" thickBot="1" x14ac:dyDescent="0.35">
      <c r="A78" s="327" t="s">
        <v>234</v>
      </c>
      <c r="B78" s="307">
        <v>27.000062350010001</v>
      </c>
      <c r="C78" s="307">
        <v>26.628</v>
      </c>
      <c r="D78" s="308">
        <v>-0.37206235000999999</v>
      </c>
      <c r="E78" s="309">
        <v>0.98621994478399999</v>
      </c>
      <c r="F78" s="307">
        <v>27</v>
      </c>
      <c r="G78" s="308">
        <v>27</v>
      </c>
      <c r="H78" s="310">
        <v>2.2610000000000001</v>
      </c>
      <c r="I78" s="307">
        <v>27.096</v>
      </c>
      <c r="J78" s="308">
        <v>9.5999999998999996E-2</v>
      </c>
      <c r="K78" s="311">
        <v>1.003555555555</v>
      </c>
    </row>
    <row r="79" spans="1:11" ht="14.4" customHeight="1" thickBot="1" x14ac:dyDescent="0.35">
      <c r="A79" s="328" t="s">
        <v>235</v>
      </c>
      <c r="B79" s="312">
        <v>27.000062350010001</v>
      </c>
      <c r="C79" s="312">
        <v>26.628</v>
      </c>
      <c r="D79" s="313">
        <v>-0.37206235000999999</v>
      </c>
      <c r="E79" s="314">
        <v>0.98621994478399999</v>
      </c>
      <c r="F79" s="312">
        <v>27</v>
      </c>
      <c r="G79" s="313">
        <v>27</v>
      </c>
      <c r="H79" s="315">
        <v>2.2610000000000001</v>
      </c>
      <c r="I79" s="312">
        <v>27.096</v>
      </c>
      <c r="J79" s="313">
        <v>9.5999999998999996E-2</v>
      </c>
      <c r="K79" s="317">
        <v>1.003555555555</v>
      </c>
    </row>
    <row r="80" spans="1:11" ht="14.4" customHeight="1" thickBot="1" x14ac:dyDescent="0.35">
      <c r="A80" s="329" t="s">
        <v>236</v>
      </c>
      <c r="B80" s="307">
        <v>20.000046185193</v>
      </c>
      <c r="C80" s="307">
        <v>19.847999999999999</v>
      </c>
      <c r="D80" s="308">
        <v>-0.15204618519300001</v>
      </c>
      <c r="E80" s="309">
        <v>0.99239770829600005</v>
      </c>
      <c r="F80" s="307">
        <v>20</v>
      </c>
      <c r="G80" s="308">
        <v>20</v>
      </c>
      <c r="H80" s="310">
        <v>1.6930000000000001</v>
      </c>
      <c r="I80" s="307">
        <v>20.28</v>
      </c>
      <c r="J80" s="308">
        <v>0.27999999999899999</v>
      </c>
      <c r="K80" s="311">
        <v>1.014</v>
      </c>
    </row>
    <row r="81" spans="1:11" ht="14.4" customHeight="1" thickBot="1" x14ac:dyDescent="0.35">
      <c r="A81" s="329" t="s">
        <v>237</v>
      </c>
      <c r="B81" s="307">
        <v>7.0000161648169996</v>
      </c>
      <c r="C81" s="307">
        <v>6.78</v>
      </c>
      <c r="D81" s="308">
        <v>-0.22001616481700001</v>
      </c>
      <c r="E81" s="309">
        <v>0.96856919189299995</v>
      </c>
      <c r="F81" s="307">
        <v>7</v>
      </c>
      <c r="G81" s="308">
        <v>7</v>
      </c>
      <c r="H81" s="310">
        <v>0.56799999999899997</v>
      </c>
      <c r="I81" s="307">
        <v>6.8159999999999998</v>
      </c>
      <c r="J81" s="308">
        <v>-0.184</v>
      </c>
      <c r="K81" s="311">
        <v>0.97371428571399998</v>
      </c>
    </row>
    <row r="82" spans="1:11" ht="14.4" customHeight="1" thickBot="1" x14ac:dyDescent="0.35">
      <c r="A82" s="327" t="s">
        <v>238</v>
      </c>
      <c r="B82" s="307">
        <v>0</v>
      </c>
      <c r="C82" s="307">
        <v>8.1980000000000004</v>
      </c>
      <c r="D82" s="308">
        <v>8.1980000000000004</v>
      </c>
      <c r="E82" s="319" t="s">
        <v>164</v>
      </c>
      <c r="F82" s="307">
        <v>0</v>
      </c>
      <c r="G82" s="308">
        <v>0</v>
      </c>
      <c r="H82" s="310">
        <v>0</v>
      </c>
      <c r="I82" s="307">
        <v>0</v>
      </c>
      <c r="J82" s="308">
        <v>0</v>
      </c>
      <c r="K82" s="318" t="s">
        <v>164</v>
      </c>
    </row>
    <row r="83" spans="1:11" ht="14.4" customHeight="1" thickBot="1" x14ac:dyDescent="0.35">
      <c r="A83" s="328" t="s">
        <v>239</v>
      </c>
      <c r="B83" s="312">
        <v>0</v>
      </c>
      <c r="C83" s="312">
        <v>4.5679999999999996</v>
      </c>
      <c r="D83" s="313">
        <v>4.5679999999999996</v>
      </c>
      <c r="E83" s="320" t="s">
        <v>181</v>
      </c>
      <c r="F83" s="312">
        <v>0</v>
      </c>
      <c r="G83" s="313">
        <v>0</v>
      </c>
      <c r="H83" s="315">
        <v>0</v>
      </c>
      <c r="I83" s="312">
        <v>0</v>
      </c>
      <c r="J83" s="313">
        <v>0</v>
      </c>
      <c r="K83" s="316" t="s">
        <v>164</v>
      </c>
    </row>
    <row r="84" spans="1:11" ht="14.4" customHeight="1" thickBot="1" x14ac:dyDescent="0.35">
      <c r="A84" s="329" t="s">
        <v>240</v>
      </c>
      <c r="B84" s="307">
        <v>0</v>
      </c>
      <c r="C84" s="307">
        <v>4.5679999999999996</v>
      </c>
      <c r="D84" s="308">
        <v>4.5679999999999996</v>
      </c>
      <c r="E84" s="319" t="s">
        <v>181</v>
      </c>
      <c r="F84" s="307">
        <v>0</v>
      </c>
      <c r="G84" s="308">
        <v>0</v>
      </c>
      <c r="H84" s="310">
        <v>0</v>
      </c>
      <c r="I84" s="307">
        <v>0</v>
      </c>
      <c r="J84" s="308">
        <v>0</v>
      </c>
      <c r="K84" s="318" t="s">
        <v>164</v>
      </c>
    </row>
    <row r="85" spans="1:11" ht="14.4" customHeight="1" thickBot="1" x14ac:dyDescent="0.35">
      <c r="A85" s="328" t="s">
        <v>241</v>
      </c>
      <c r="B85" s="312">
        <v>0</v>
      </c>
      <c r="C85" s="312">
        <v>3.63</v>
      </c>
      <c r="D85" s="313">
        <v>3.63</v>
      </c>
      <c r="E85" s="320" t="s">
        <v>164</v>
      </c>
      <c r="F85" s="312">
        <v>0</v>
      </c>
      <c r="G85" s="313">
        <v>0</v>
      </c>
      <c r="H85" s="315">
        <v>0</v>
      </c>
      <c r="I85" s="312">
        <v>0</v>
      </c>
      <c r="J85" s="313">
        <v>0</v>
      </c>
      <c r="K85" s="316" t="s">
        <v>164</v>
      </c>
    </row>
    <row r="86" spans="1:11" ht="14.4" customHeight="1" thickBot="1" x14ac:dyDescent="0.35">
      <c r="A86" s="329" t="s">
        <v>242</v>
      </c>
      <c r="B86" s="307">
        <v>0</v>
      </c>
      <c r="C86" s="307">
        <v>3.63</v>
      </c>
      <c r="D86" s="308">
        <v>3.63</v>
      </c>
      <c r="E86" s="319" t="s">
        <v>164</v>
      </c>
      <c r="F86" s="307">
        <v>0</v>
      </c>
      <c r="G86" s="308">
        <v>0</v>
      </c>
      <c r="H86" s="310">
        <v>0</v>
      </c>
      <c r="I86" s="307">
        <v>0</v>
      </c>
      <c r="J86" s="308">
        <v>0</v>
      </c>
      <c r="K86" s="318" t="s">
        <v>164</v>
      </c>
    </row>
    <row r="87" spans="1:11" ht="14.4" customHeight="1" thickBot="1" x14ac:dyDescent="0.35">
      <c r="A87" s="326" t="s">
        <v>243</v>
      </c>
      <c r="B87" s="307">
        <v>0</v>
      </c>
      <c r="C87" s="307">
        <v>0.59840000000000004</v>
      </c>
      <c r="D87" s="308">
        <v>0.59840000000000004</v>
      </c>
      <c r="E87" s="319" t="s">
        <v>181</v>
      </c>
      <c r="F87" s="307">
        <v>0</v>
      </c>
      <c r="G87" s="308">
        <v>0</v>
      </c>
      <c r="H87" s="310">
        <v>0</v>
      </c>
      <c r="I87" s="307">
        <v>8.3589999999999998E-2</v>
      </c>
      <c r="J87" s="308">
        <v>8.3589999999999998E-2</v>
      </c>
      <c r="K87" s="318" t="s">
        <v>164</v>
      </c>
    </row>
    <row r="88" spans="1:11" ht="14.4" customHeight="1" thickBot="1" x14ac:dyDescent="0.35">
      <c r="A88" s="327" t="s">
        <v>244</v>
      </c>
      <c r="B88" s="307">
        <v>0</v>
      </c>
      <c r="C88" s="307">
        <v>0.59840000000000004</v>
      </c>
      <c r="D88" s="308">
        <v>0.59840000000000004</v>
      </c>
      <c r="E88" s="319" t="s">
        <v>181</v>
      </c>
      <c r="F88" s="307">
        <v>0</v>
      </c>
      <c r="G88" s="308">
        <v>0</v>
      </c>
      <c r="H88" s="310">
        <v>0</v>
      </c>
      <c r="I88" s="307">
        <v>8.3589999999999998E-2</v>
      </c>
      <c r="J88" s="308">
        <v>8.3589999999999998E-2</v>
      </c>
      <c r="K88" s="318" t="s">
        <v>164</v>
      </c>
    </row>
    <row r="89" spans="1:11" ht="14.4" customHeight="1" thickBot="1" x14ac:dyDescent="0.35">
      <c r="A89" s="328" t="s">
        <v>245</v>
      </c>
      <c r="B89" s="312">
        <v>0</v>
      </c>
      <c r="C89" s="312">
        <v>0.59840000000000004</v>
      </c>
      <c r="D89" s="313">
        <v>0.59840000000000004</v>
      </c>
      <c r="E89" s="320" t="s">
        <v>181</v>
      </c>
      <c r="F89" s="312">
        <v>0</v>
      </c>
      <c r="G89" s="313">
        <v>0</v>
      </c>
      <c r="H89" s="315">
        <v>0</v>
      </c>
      <c r="I89" s="312">
        <v>8.3589999999999998E-2</v>
      </c>
      <c r="J89" s="313">
        <v>8.3589999999999998E-2</v>
      </c>
      <c r="K89" s="316" t="s">
        <v>164</v>
      </c>
    </row>
    <row r="90" spans="1:11" ht="14.4" customHeight="1" thickBot="1" x14ac:dyDescent="0.35">
      <c r="A90" s="329" t="s">
        <v>246</v>
      </c>
      <c r="B90" s="307">
        <v>0</v>
      </c>
      <c r="C90" s="307">
        <v>0.59840000000000004</v>
      </c>
      <c r="D90" s="308">
        <v>0.59840000000000004</v>
      </c>
      <c r="E90" s="319" t="s">
        <v>181</v>
      </c>
      <c r="F90" s="307">
        <v>0</v>
      </c>
      <c r="G90" s="308">
        <v>0</v>
      </c>
      <c r="H90" s="310">
        <v>0</v>
      </c>
      <c r="I90" s="307">
        <v>8.3589999999999998E-2</v>
      </c>
      <c r="J90" s="308">
        <v>8.3589999999999998E-2</v>
      </c>
      <c r="K90" s="318" t="s">
        <v>164</v>
      </c>
    </row>
    <row r="91" spans="1:11" ht="14.4" customHeight="1" thickBot="1" x14ac:dyDescent="0.35">
      <c r="A91" s="325" t="s">
        <v>247</v>
      </c>
      <c r="B91" s="307">
        <v>47.363770337864999</v>
      </c>
      <c r="C91" s="307">
        <v>200.55331000000001</v>
      </c>
      <c r="D91" s="308">
        <v>153.18953966213499</v>
      </c>
      <c r="E91" s="309">
        <v>4.2343189439810001</v>
      </c>
      <c r="F91" s="307">
        <v>322.74995306224599</v>
      </c>
      <c r="G91" s="308">
        <v>322.74995306224599</v>
      </c>
      <c r="H91" s="310">
        <v>3.0294099999999999</v>
      </c>
      <c r="I91" s="307">
        <v>18.667870000000001</v>
      </c>
      <c r="J91" s="308">
        <v>-304.082083062246</v>
      </c>
      <c r="K91" s="311">
        <v>5.7840039395000001E-2</v>
      </c>
    </row>
    <row r="92" spans="1:11" ht="14.4" customHeight="1" thickBot="1" x14ac:dyDescent="0.35">
      <c r="A92" s="326" t="s">
        <v>248</v>
      </c>
      <c r="B92" s="307">
        <v>47.363770337864999</v>
      </c>
      <c r="C92" s="307">
        <v>200.55331000000001</v>
      </c>
      <c r="D92" s="308">
        <v>153.18953966213499</v>
      </c>
      <c r="E92" s="309">
        <v>4.2343189439810001</v>
      </c>
      <c r="F92" s="307">
        <v>322.74995306224599</v>
      </c>
      <c r="G92" s="308">
        <v>322.74995306224599</v>
      </c>
      <c r="H92" s="310">
        <v>3.0294099999999999</v>
      </c>
      <c r="I92" s="307">
        <v>18.667870000000001</v>
      </c>
      <c r="J92" s="308">
        <v>-304.082083062246</v>
      </c>
      <c r="K92" s="311">
        <v>5.7840039395000001E-2</v>
      </c>
    </row>
    <row r="93" spans="1:11" ht="14.4" customHeight="1" thickBot="1" x14ac:dyDescent="0.35">
      <c r="A93" s="327" t="s">
        <v>249</v>
      </c>
      <c r="B93" s="307">
        <v>0</v>
      </c>
      <c r="C93" s="307">
        <v>0</v>
      </c>
      <c r="D93" s="308">
        <v>0</v>
      </c>
      <c r="E93" s="309">
        <v>1</v>
      </c>
      <c r="F93" s="307">
        <v>0</v>
      </c>
      <c r="G93" s="308">
        <v>0</v>
      </c>
      <c r="H93" s="310">
        <v>0.75</v>
      </c>
      <c r="I93" s="307">
        <v>3</v>
      </c>
      <c r="J93" s="308">
        <v>3</v>
      </c>
      <c r="K93" s="318" t="s">
        <v>181</v>
      </c>
    </row>
    <row r="94" spans="1:11" ht="14.4" customHeight="1" thickBot="1" x14ac:dyDescent="0.35">
      <c r="A94" s="328" t="s">
        <v>250</v>
      </c>
      <c r="B94" s="312">
        <v>0</v>
      </c>
      <c r="C94" s="312">
        <v>0</v>
      </c>
      <c r="D94" s="313">
        <v>0</v>
      </c>
      <c r="E94" s="314">
        <v>1</v>
      </c>
      <c r="F94" s="312">
        <v>0</v>
      </c>
      <c r="G94" s="313">
        <v>0</v>
      </c>
      <c r="H94" s="315">
        <v>0.75</v>
      </c>
      <c r="I94" s="312">
        <v>3</v>
      </c>
      <c r="J94" s="313">
        <v>3</v>
      </c>
      <c r="K94" s="316" t="s">
        <v>181</v>
      </c>
    </row>
    <row r="95" spans="1:11" ht="14.4" customHeight="1" thickBot="1" x14ac:dyDescent="0.35">
      <c r="A95" s="329" t="s">
        <v>251</v>
      </c>
      <c r="B95" s="307">
        <v>0</v>
      </c>
      <c r="C95" s="307">
        <v>0</v>
      </c>
      <c r="D95" s="308">
        <v>0</v>
      </c>
      <c r="E95" s="309">
        <v>1</v>
      </c>
      <c r="F95" s="307">
        <v>0</v>
      </c>
      <c r="G95" s="308">
        <v>0</v>
      </c>
      <c r="H95" s="310">
        <v>0.75</v>
      </c>
      <c r="I95" s="307">
        <v>3</v>
      </c>
      <c r="J95" s="308">
        <v>3</v>
      </c>
      <c r="K95" s="318" t="s">
        <v>181</v>
      </c>
    </row>
    <row r="96" spans="1:11" ht="14.4" customHeight="1" thickBot="1" x14ac:dyDescent="0.35">
      <c r="A96" s="332" t="s">
        <v>252</v>
      </c>
      <c r="B96" s="312">
        <v>47.363770337864999</v>
      </c>
      <c r="C96" s="312">
        <v>200.55331000000001</v>
      </c>
      <c r="D96" s="313">
        <v>153.18953966213499</v>
      </c>
      <c r="E96" s="314">
        <v>4.2343189439810001</v>
      </c>
      <c r="F96" s="312">
        <v>322.74995306224599</v>
      </c>
      <c r="G96" s="313">
        <v>322.74995306224599</v>
      </c>
      <c r="H96" s="315">
        <v>2.2794099999999999</v>
      </c>
      <c r="I96" s="312">
        <v>15.667870000000001</v>
      </c>
      <c r="J96" s="313">
        <v>-307.082083062246</v>
      </c>
      <c r="K96" s="317">
        <v>4.8544917981000003E-2</v>
      </c>
    </row>
    <row r="97" spans="1:11" ht="14.4" customHeight="1" thickBot="1" x14ac:dyDescent="0.35">
      <c r="A97" s="328" t="s">
        <v>253</v>
      </c>
      <c r="B97" s="312">
        <v>0</v>
      </c>
      <c r="C97" s="312">
        <v>6.9999999999999994E-5</v>
      </c>
      <c r="D97" s="313">
        <v>6.9999999999999994E-5</v>
      </c>
      <c r="E97" s="320" t="s">
        <v>164</v>
      </c>
      <c r="F97" s="312">
        <v>0</v>
      </c>
      <c r="G97" s="313">
        <v>0</v>
      </c>
      <c r="H97" s="315">
        <v>4.0999999999999999E-4</v>
      </c>
      <c r="I97" s="312">
        <v>4.6999999999999999E-4</v>
      </c>
      <c r="J97" s="313">
        <v>4.6999999999999999E-4</v>
      </c>
      <c r="K97" s="316" t="s">
        <v>164</v>
      </c>
    </row>
    <row r="98" spans="1:11" ht="14.4" customHeight="1" thickBot="1" x14ac:dyDescent="0.35">
      <c r="A98" s="329" t="s">
        <v>254</v>
      </c>
      <c r="B98" s="307">
        <v>0</v>
      </c>
      <c r="C98" s="307">
        <v>6.9999999999999994E-5</v>
      </c>
      <c r="D98" s="308">
        <v>6.9999999999999994E-5</v>
      </c>
      <c r="E98" s="319" t="s">
        <v>164</v>
      </c>
      <c r="F98" s="307">
        <v>0</v>
      </c>
      <c r="G98" s="308">
        <v>0</v>
      </c>
      <c r="H98" s="310">
        <v>4.0999999999999999E-4</v>
      </c>
      <c r="I98" s="307">
        <v>4.6999999999999999E-4</v>
      </c>
      <c r="J98" s="308">
        <v>4.6999999999999999E-4</v>
      </c>
      <c r="K98" s="318" t="s">
        <v>164</v>
      </c>
    </row>
    <row r="99" spans="1:11" ht="14.4" customHeight="1" thickBot="1" x14ac:dyDescent="0.35">
      <c r="A99" s="328" t="s">
        <v>255</v>
      </c>
      <c r="B99" s="312">
        <v>47.363770337864999</v>
      </c>
      <c r="C99" s="312">
        <v>200.55323999999999</v>
      </c>
      <c r="D99" s="313">
        <v>153.189469662135</v>
      </c>
      <c r="E99" s="314">
        <v>4.2343174660580001</v>
      </c>
      <c r="F99" s="312">
        <v>322.74995306224599</v>
      </c>
      <c r="G99" s="313">
        <v>322.74995306224599</v>
      </c>
      <c r="H99" s="315">
        <v>2.2789999999999999</v>
      </c>
      <c r="I99" s="312">
        <v>15.667400000000001</v>
      </c>
      <c r="J99" s="313">
        <v>-307.08255306224601</v>
      </c>
      <c r="K99" s="317">
        <v>4.8543461745000002E-2</v>
      </c>
    </row>
    <row r="100" spans="1:11" ht="14.4" customHeight="1" thickBot="1" x14ac:dyDescent="0.35">
      <c r="A100" s="329" t="s">
        <v>256</v>
      </c>
      <c r="B100" s="307">
        <v>0</v>
      </c>
      <c r="C100" s="307">
        <v>165.28</v>
      </c>
      <c r="D100" s="308">
        <v>165.28</v>
      </c>
      <c r="E100" s="319" t="s">
        <v>181</v>
      </c>
      <c r="F100" s="307">
        <v>290.22551898575801</v>
      </c>
      <c r="G100" s="308">
        <v>290.22551898575801</v>
      </c>
      <c r="H100" s="310">
        <v>2.2789999999999999</v>
      </c>
      <c r="I100" s="307">
        <v>2.2789999999999999</v>
      </c>
      <c r="J100" s="308">
        <v>-287.94651898575802</v>
      </c>
      <c r="K100" s="311">
        <v>7.8525141680000007E-3</v>
      </c>
    </row>
    <row r="101" spans="1:11" ht="14.4" customHeight="1" thickBot="1" x14ac:dyDescent="0.35">
      <c r="A101" s="329" t="s">
        <v>257</v>
      </c>
      <c r="B101" s="307">
        <v>47.363770337864999</v>
      </c>
      <c r="C101" s="307">
        <v>35.273240000000001</v>
      </c>
      <c r="D101" s="308">
        <v>-12.090530337864999</v>
      </c>
      <c r="E101" s="309">
        <v>0.74473040782800004</v>
      </c>
      <c r="F101" s="307">
        <v>32.524434076487999</v>
      </c>
      <c r="G101" s="308">
        <v>32.524434076487999</v>
      </c>
      <c r="H101" s="310">
        <v>0</v>
      </c>
      <c r="I101" s="307">
        <v>13.388400000000001</v>
      </c>
      <c r="J101" s="308">
        <v>-19.136034076487999</v>
      </c>
      <c r="K101" s="311">
        <v>0.411641290007</v>
      </c>
    </row>
    <row r="102" spans="1:11" ht="14.4" customHeight="1" thickBot="1" x14ac:dyDescent="0.35">
      <c r="A102" s="325" t="s">
        <v>258</v>
      </c>
      <c r="B102" s="307">
        <v>1011.80467559022</v>
      </c>
      <c r="C102" s="307">
        <v>1044.91381</v>
      </c>
      <c r="D102" s="308">
        <v>33.109134409782001</v>
      </c>
      <c r="E102" s="309">
        <v>1.03272285176</v>
      </c>
      <c r="F102" s="307">
        <v>954.76279841666701</v>
      </c>
      <c r="G102" s="308">
        <v>954.76279841666701</v>
      </c>
      <c r="H102" s="310">
        <v>116.79833000000001</v>
      </c>
      <c r="I102" s="307">
        <v>1108.2266199999999</v>
      </c>
      <c r="J102" s="308">
        <v>153.46382158333299</v>
      </c>
      <c r="K102" s="311">
        <v>1.1607350242779999</v>
      </c>
    </row>
    <row r="103" spans="1:11" ht="14.4" customHeight="1" thickBot="1" x14ac:dyDescent="0.35">
      <c r="A103" s="330" t="s">
        <v>259</v>
      </c>
      <c r="B103" s="312">
        <v>1011.80467559022</v>
      </c>
      <c r="C103" s="312">
        <v>1044.91381</v>
      </c>
      <c r="D103" s="313">
        <v>33.109134409782001</v>
      </c>
      <c r="E103" s="314">
        <v>1.03272285176</v>
      </c>
      <c r="F103" s="312">
        <v>954.76279841666701</v>
      </c>
      <c r="G103" s="313">
        <v>954.76279841666701</v>
      </c>
      <c r="H103" s="315">
        <v>116.79833000000001</v>
      </c>
      <c r="I103" s="312">
        <v>1108.2266199999999</v>
      </c>
      <c r="J103" s="313">
        <v>153.46382158333299</v>
      </c>
      <c r="K103" s="317">
        <v>1.1607350242779999</v>
      </c>
    </row>
    <row r="104" spans="1:11" ht="14.4" customHeight="1" thickBot="1" x14ac:dyDescent="0.35">
      <c r="A104" s="332" t="s">
        <v>28</v>
      </c>
      <c r="B104" s="312">
        <v>1011.80467559022</v>
      </c>
      <c r="C104" s="312">
        <v>1044.91381</v>
      </c>
      <c r="D104" s="313">
        <v>33.109134409782001</v>
      </c>
      <c r="E104" s="314">
        <v>1.03272285176</v>
      </c>
      <c r="F104" s="312">
        <v>954.76279841666701</v>
      </c>
      <c r="G104" s="313">
        <v>954.76279841666701</v>
      </c>
      <c r="H104" s="315">
        <v>116.79833000000001</v>
      </c>
      <c r="I104" s="312">
        <v>1108.2266199999999</v>
      </c>
      <c r="J104" s="313">
        <v>153.46382158333299</v>
      </c>
      <c r="K104" s="317">
        <v>1.1607350242779999</v>
      </c>
    </row>
    <row r="105" spans="1:11" ht="14.4" customHeight="1" thickBot="1" x14ac:dyDescent="0.35">
      <c r="A105" s="328" t="s">
        <v>260</v>
      </c>
      <c r="B105" s="312">
        <v>0.19230938355300001</v>
      </c>
      <c r="C105" s="312">
        <v>1.9157999999999999</v>
      </c>
      <c r="D105" s="313">
        <v>1.723490616446</v>
      </c>
      <c r="E105" s="314">
        <v>9.9620723887880001</v>
      </c>
      <c r="F105" s="312">
        <v>3.4227732569399998</v>
      </c>
      <c r="G105" s="313">
        <v>3.4227732569399998</v>
      </c>
      <c r="H105" s="315">
        <v>7.3499999999999996E-2</v>
      </c>
      <c r="I105" s="312">
        <v>6.8136999999999999</v>
      </c>
      <c r="J105" s="313">
        <v>3.390926743059</v>
      </c>
      <c r="K105" s="317">
        <v>1.990695698636</v>
      </c>
    </row>
    <row r="106" spans="1:11" ht="14.4" customHeight="1" thickBot="1" x14ac:dyDescent="0.35">
      <c r="A106" s="329" t="s">
        <v>261</v>
      </c>
      <c r="B106" s="307">
        <v>0</v>
      </c>
      <c r="C106" s="307">
        <v>1.7687999999999999</v>
      </c>
      <c r="D106" s="308">
        <v>1.7687999999999999</v>
      </c>
      <c r="E106" s="319" t="s">
        <v>181</v>
      </c>
      <c r="F106" s="307">
        <v>3.265390986656</v>
      </c>
      <c r="G106" s="308">
        <v>3.265390986656</v>
      </c>
      <c r="H106" s="310">
        <v>0</v>
      </c>
      <c r="I106" s="307">
        <v>6.7401999999999997</v>
      </c>
      <c r="J106" s="308">
        <v>3.4748090133430001</v>
      </c>
      <c r="K106" s="311">
        <v>2.0641326038869998</v>
      </c>
    </row>
    <row r="107" spans="1:11" ht="14.4" customHeight="1" thickBot="1" x14ac:dyDescent="0.35">
      <c r="A107" s="329" t="s">
        <v>262</v>
      </c>
      <c r="B107" s="307">
        <v>0.19230938355300001</v>
      </c>
      <c r="C107" s="307">
        <v>0.14699999999999999</v>
      </c>
      <c r="D107" s="308">
        <v>-4.5309383553000002E-2</v>
      </c>
      <c r="E107" s="309">
        <v>0.76439327756099995</v>
      </c>
      <c r="F107" s="307">
        <v>0.157382270283</v>
      </c>
      <c r="G107" s="308">
        <v>0.157382270283</v>
      </c>
      <c r="H107" s="310">
        <v>7.3499999999999996E-2</v>
      </c>
      <c r="I107" s="307">
        <v>7.3499999999999996E-2</v>
      </c>
      <c r="J107" s="308">
        <v>-8.3882270282999993E-2</v>
      </c>
      <c r="K107" s="311">
        <v>0.46701575639600001</v>
      </c>
    </row>
    <row r="108" spans="1:11" ht="14.4" customHeight="1" thickBot="1" x14ac:dyDescent="0.35">
      <c r="A108" s="328" t="s">
        <v>263</v>
      </c>
      <c r="B108" s="312">
        <v>9.9011551439240009</v>
      </c>
      <c r="C108" s="312">
        <v>9.7710000000000008</v>
      </c>
      <c r="D108" s="313">
        <v>-0.13015514392399999</v>
      </c>
      <c r="E108" s="314">
        <v>0.98685454959200003</v>
      </c>
      <c r="F108" s="312">
        <v>9.5611498085209998</v>
      </c>
      <c r="G108" s="313">
        <v>9.5611498085209998</v>
      </c>
      <c r="H108" s="315">
        <v>0.68200000000000005</v>
      </c>
      <c r="I108" s="312">
        <v>10.093299999999999</v>
      </c>
      <c r="J108" s="313">
        <v>0.53215019147800002</v>
      </c>
      <c r="K108" s="317">
        <v>1.0556575518769999</v>
      </c>
    </row>
    <row r="109" spans="1:11" ht="14.4" customHeight="1" thickBot="1" x14ac:dyDescent="0.35">
      <c r="A109" s="329" t="s">
        <v>264</v>
      </c>
      <c r="B109" s="307">
        <v>9.9011551439240009</v>
      </c>
      <c r="C109" s="307">
        <v>9.7710000000000008</v>
      </c>
      <c r="D109" s="308">
        <v>-0.13015514392399999</v>
      </c>
      <c r="E109" s="309">
        <v>0.98685454959200003</v>
      </c>
      <c r="F109" s="307">
        <v>9.5611498085209998</v>
      </c>
      <c r="G109" s="308">
        <v>9.5611498085209998</v>
      </c>
      <c r="H109" s="310">
        <v>0.68200000000000005</v>
      </c>
      <c r="I109" s="307">
        <v>10.093299999999999</v>
      </c>
      <c r="J109" s="308">
        <v>0.53215019147800002</v>
      </c>
      <c r="K109" s="311">
        <v>1.0556575518769999</v>
      </c>
    </row>
    <row r="110" spans="1:11" ht="14.4" customHeight="1" thickBot="1" x14ac:dyDescent="0.35">
      <c r="A110" s="328" t="s">
        <v>265</v>
      </c>
      <c r="B110" s="312">
        <v>290.75756898859601</v>
      </c>
      <c r="C110" s="312">
        <v>278.19333999999998</v>
      </c>
      <c r="D110" s="313">
        <v>-12.564228988595</v>
      </c>
      <c r="E110" s="314">
        <v>0.956787955573</v>
      </c>
      <c r="F110" s="312">
        <v>210.792017746835</v>
      </c>
      <c r="G110" s="313">
        <v>210.792017746835</v>
      </c>
      <c r="H110" s="315">
        <v>11.919639999999999</v>
      </c>
      <c r="I110" s="312">
        <v>216.17085</v>
      </c>
      <c r="J110" s="313">
        <v>5.378832253164</v>
      </c>
      <c r="K110" s="317">
        <v>1.025517248284</v>
      </c>
    </row>
    <row r="111" spans="1:11" ht="14.4" customHeight="1" thickBot="1" x14ac:dyDescent="0.35">
      <c r="A111" s="329" t="s">
        <v>266</v>
      </c>
      <c r="B111" s="307">
        <v>290.75756898859601</v>
      </c>
      <c r="C111" s="307">
        <v>278.19333999999998</v>
      </c>
      <c r="D111" s="308">
        <v>-12.564228988595</v>
      </c>
      <c r="E111" s="309">
        <v>0.956787955573</v>
      </c>
      <c r="F111" s="307">
        <v>210.792017746835</v>
      </c>
      <c r="G111" s="308">
        <v>210.792017746835</v>
      </c>
      <c r="H111" s="310">
        <v>11.919639999999999</v>
      </c>
      <c r="I111" s="307">
        <v>216.17085</v>
      </c>
      <c r="J111" s="308">
        <v>5.378832253164</v>
      </c>
      <c r="K111" s="311">
        <v>1.025517248284</v>
      </c>
    </row>
    <row r="112" spans="1:11" ht="14.4" customHeight="1" thickBot="1" x14ac:dyDescent="0.35">
      <c r="A112" s="328" t="s">
        <v>267</v>
      </c>
      <c r="B112" s="312">
        <v>710.95364207414502</v>
      </c>
      <c r="C112" s="312">
        <v>755.03367000000003</v>
      </c>
      <c r="D112" s="313">
        <v>44.080027925854999</v>
      </c>
      <c r="E112" s="314">
        <v>1.0620012688830001</v>
      </c>
      <c r="F112" s="312">
        <v>730.98685760436899</v>
      </c>
      <c r="G112" s="313">
        <v>730.98685760436899</v>
      </c>
      <c r="H112" s="315">
        <v>104.12318999999999</v>
      </c>
      <c r="I112" s="312">
        <v>875.14877000000001</v>
      </c>
      <c r="J112" s="313">
        <v>144.16191239563099</v>
      </c>
      <c r="K112" s="317">
        <v>1.1972154641299999</v>
      </c>
    </row>
    <row r="113" spans="1:11" ht="14.4" customHeight="1" thickBot="1" x14ac:dyDescent="0.35">
      <c r="A113" s="329" t="s">
        <v>268</v>
      </c>
      <c r="B113" s="307">
        <v>710.95364207414502</v>
      </c>
      <c r="C113" s="307">
        <v>755.03367000000003</v>
      </c>
      <c r="D113" s="308">
        <v>44.080027925854999</v>
      </c>
      <c r="E113" s="309">
        <v>1.0620012688830001</v>
      </c>
      <c r="F113" s="307">
        <v>730.98685760436899</v>
      </c>
      <c r="G113" s="308">
        <v>730.98685760436899</v>
      </c>
      <c r="H113" s="310">
        <v>104.12318999999999</v>
      </c>
      <c r="I113" s="307">
        <v>875.14877000000001</v>
      </c>
      <c r="J113" s="308">
        <v>144.16191239563099</v>
      </c>
      <c r="K113" s="311">
        <v>1.1972154641299999</v>
      </c>
    </row>
    <row r="114" spans="1:11" ht="14.4" customHeight="1" thickBot="1" x14ac:dyDescent="0.35">
      <c r="A114" s="333"/>
      <c r="B114" s="307">
        <v>-7875.3889288314103</v>
      </c>
      <c r="C114" s="307">
        <v>-8421.9107600000098</v>
      </c>
      <c r="D114" s="308">
        <v>-546.52183116859203</v>
      </c>
      <c r="E114" s="309">
        <v>1.0693961702849999</v>
      </c>
      <c r="F114" s="307">
        <v>-8095.0305048969403</v>
      </c>
      <c r="G114" s="308">
        <v>-8095.0305048969403</v>
      </c>
      <c r="H114" s="310">
        <v>-956.81976999999904</v>
      </c>
      <c r="I114" s="307">
        <v>-9860.2533500000009</v>
      </c>
      <c r="J114" s="308">
        <v>-1765.2228451030601</v>
      </c>
      <c r="K114" s="311">
        <v>1.218062531578</v>
      </c>
    </row>
    <row r="115" spans="1:11" ht="14.4" customHeight="1" thickBot="1" x14ac:dyDescent="0.35">
      <c r="A115" s="334" t="s">
        <v>40</v>
      </c>
      <c r="B115" s="321">
        <v>-7875.3889288314103</v>
      </c>
      <c r="C115" s="321">
        <v>-8421.9107600000098</v>
      </c>
      <c r="D115" s="322">
        <v>-546.52183116858998</v>
      </c>
      <c r="E115" s="323">
        <v>2.1051401162609999</v>
      </c>
      <c r="F115" s="321">
        <v>-8095.0305048969403</v>
      </c>
      <c r="G115" s="322">
        <v>-8095.0305048969403</v>
      </c>
      <c r="H115" s="321">
        <v>-956.81976999999904</v>
      </c>
      <c r="I115" s="321">
        <v>-9860.2533500000009</v>
      </c>
      <c r="J115" s="322">
        <v>-1765.2228451030601</v>
      </c>
      <c r="K115" s="324">
        <v>1.218062531578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7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5" t="s">
        <v>62</v>
      </c>
      <c r="B1" s="266"/>
      <c r="C1" s="266"/>
      <c r="D1" s="266"/>
      <c r="E1" s="266"/>
      <c r="F1" s="266"/>
      <c r="G1" s="236"/>
      <c r="H1" s="267"/>
      <c r="I1" s="267"/>
    </row>
    <row r="2" spans="1:10" ht="14.4" customHeight="1" thickBot="1" x14ac:dyDescent="0.35">
      <c r="A2" s="162" t="s">
        <v>163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1"/>
      <c r="C3" s="180">
        <v>2015</v>
      </c>
      <c r="D3" s="169">
        <v>2016</v>
      </c>
      <c r="E3" s="7"/>
      <c r="F3" s="244">
        <v>2017</v>
      </c>
      <c r="G3" s="262"/>
      <c r="H3" s="262"/>
      <c r="I3" s="245"/>
    </row>
    <row r="4" spans="1:10" ht="14.4" customHeight="1" thickBot="1" x14ac:dyDescent="0.35">
      <c r="A4" s="173" t="s">
        <v>0</v>
      </c>
      <c r="B4" s="174" t="s">
        <v>105</v>
      </c>
      <c r="C4" s="263" t="s">
        <v>43</v>
      </c>
      <c r="D4" s="264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5" t="s">
        <v>269</v>
      </c>
      <c r="B5" s="336" t="s">
        <v>270</v>
      </c>
      <c r="C5" s="337" t="s">
        <v>271</v>
      </c>
      <c r="D5" s="337" t="s">
        <v>271</v>
      </c>
      <c r="E5" s="337"/>
      <c r="F5" s="337" t="s">
        <v>271</v>
      </c>
      <c r="G5" s="337" t="s">
        <v>271</v>
      </c>
      <c r="H5" s="337" t="s">
        <v>271</v>
      </c>
      <c r="I5" s="338" t="s">
        <v>271</v>
      </c>
      <c r="J5" s="339" t="s">
        <v>42</v>
      </c>
    </row>
    <row r="6" spans="1:10" ht="14.4" customHeight="1" x14ac:dyDescent="0.3">
      <c r="A6" s="335" t="s">
        <v>269</v>
      </c>
      <c r="B6" s="336" t="s">
        <v>272</v>
      </c>
      <c r="C6" s="337">
        <v>0</v>
      </c>
      <c r="D6" s="337">
        <v>0</v>
      </c>
      <c r="E6" s="337"/>
      <c r="F6" s="337">
        <v>0</v>
      </c>
      <c r="G6" s="337">
        <v>0</v>
      </c>
      <c r="H6" s="337">
        <v>0</v>
      </c>
      <c r="I6" s="338" t="s">
        <v>271</v>
      </c>
      <c r="J6" s="339" t="s">
        <v>1</v>
      </c>
    </row>
    <row r="7" spans="1:10" ht="14.4" customHeight="1" x14ac:dyDescent="0.3">
      <c r="A7" s="335" t="s">
        <v>269</v>
      </c>
      <c r="B7" s="336" t="s">
        <v>273</v>
      </c>
      <c r="C7" s="337">
        <v>0</v>
      </c>
      <c r="D7" s="337">
        <v>0</v>
      </c>
      <c r="E7" s="337"/>
      <c r="F7" s="337">
        <v>0</v>
      </c>
      <c r="G7" s="337">
        <v>0</v>
      </c>
      <c r="H7" s="337">
        <v>0</v>
      </c>
      <c r="I7" s="338" t="s">
        <v>271</v>
      </c>
      <c r="J7" s="339" t="s">
        <v>274</v>
      </c>
    </row>
    <row r="9" spans="1:10" ht="14.4" customHeight="1" x14ac:dyDescent="0.3">
      <c r="A9" s="335" t="s">
        <v>275</v>
      </c>
      <c r="B9" s="336" t="s">
        <v>276</v>
      </c>
      <c r="C9" s="337">
        <v>8076.3449800000017</v>
      </c>
      <c r="D9" s="337">
        <v>8209.1800599999988</v>
      </c>
      <c r="E9" s="337"/>
      <c r="F9" s="337">
        <v>8895.6068200000009</v>
      </c>
      <c r="G9" s="337">
        <v>8213</v>
      </c>
      <c r="H9" s="337">
        <v>682.60682000000088</v>
      </c>
      <c r="I9" s="338">
        <v>1.0831129696822113</v>
      </c>
      <c r="J9" s="339" t="s">
        <v>274</v>
      </c>
    </row>
    <row r="10" spans="1:10" ht="14.4" customHeight="1" x14ac:dyDescent="0.3">
      <c r="A10" s="335" t="s">
        <v>271</v>
      </c>
      <c r="B10" s="336" t="s">
        <v>271</v>
      </c>
      <c r="C10" s="337" t="s">
        <v>271</v>
      </c>
      <c r="D10" s="337" t="s">
        <v>271</v>
      </c>
      <c r="E10" s="337"/>
      <c r="F10" s="337" t="s">
        <v>271</v>
      </c>
      <c r="G10" s="337" t="s">
        <v>271</v>
      </c>
      <c r="H10" s="337" t="s">
        <v>271</v>
      </c>
      <c r="I10" s="338" t="s">
        <v>271</v>
      </c>
      <c r="J10" s="339" t="s">
        <v>277</v>
      </c>
    </row>
    <row r="11" spans="1:10" ht="14.4" customHeight="1" x14ac:dyDescent="0.3">
      <c r="A11" s="335" t="s">
        <v>278</v>
      </c>
      <c r="B11" s="336" t="s">
        <v>279</v>
      </c>
      <c r="C11" s="337" t="s">
        <v>271</v>
      </c>
      <c r="D11" s="337" t="s">
        <v>271</v>
      </c>
      <c r="E11" s="337"/>
      <c r="F11" s="337" t="s">
        <v>271</v>
      </c>
      <c r="G11" s="337" t="s">
        <v>271</v>
      </c>
      <c r="H11" s="337" t="s">
        <v>271</v>
      </c>
      <c r="I11" s="338" t="s">
        <v>271</v>
      </c>
      <c r="J11" s="339" t="s">
        <v>42</v>
      </c>
    </row>
    <row r="12" spans="1:10" ht="14.4" customHeight="1" x14ac:dyDescent="0.3">
      <c r="A12" s="335" t="s">
        <v>280</v>
      </c>
      <c r="B12" s="336" t="s">
        <v>279</v>
      </c>
      <c r="C12" s="337" t="s">
        <v>271</v>
      </c>
      <c r="D12" s="337" t="s">
        <v>271</v>
      </c>
      <c r="E12" s="337"/>
      <c r="F12" s="337" t="s">
        <v>271</v>
      </c>
      <c r="G12" s="337" t="s">
        <v>271</v>
      </c>
      <c r="H12" s="337" t="s">
        <v>271</v>
      </c>
      <c r="I12" s="338" t="s">
        <v>271</v>
      </c>
      <c r="J12" s="339" t="s">
        <v>0</v>
      </c>
    </row>
    <row r="13" spans="1:10" ht="14.4" customHeight="1" x14ac:dyDescent="0.3">
      <c r="A13" s="335" t="s">
        <v>280</v>
      </c>
      <c r="B13" s="336" t="s">
        <v>272</v>
      </c>
      <c r="C13" s="337">
        <v>0.40908999999999995</v>
      </c>
      <c r="D13" s="337">
        <v>0.45740999999999998</v>
      </c>
      <c r="E13" s="337"/>
      <c r="F13" s="337">
        <v>0.73538999999999999</v>
      </c>
      <c r="G13" s="337">
        <v>5</v>
      </c>
      <c r="H13" s="337">
        <v>-4.2646100000000002</v>
      </c>
      <c r="I13" s="338">
        <v>0.14707799999999999</v>
      </c>
      <c r="J13" s="339" t="s">
        <v>1</v>
      </c>
    </row>
    <row r="14" spans="1:10" ht="14.4" customHeight="1" x14ac:dyDescent="0.3">
      <c r="A14" s="335" t="s">
        <v>280</v>
      </c>
      <c r="B14" s="336" t="s">
        <v>281</v>
      </c>
      <c r="C14" s="337">
        <v>0.40908999999999995</v>
      </c>
      <c r="D14" s="337">
        <v>0.45740999999999998</v>
      </c>
      <c r="E14" s="337"/>
      <c r="F14" s="337">
        <v>0.73538999999999999</v>
      </c>
      <c r="G14" s="337">
        <v>5</v>
      </c>
      <c r="H14" s="337">
        <v>-4.2646100000000002</v>
      </c>
      <c r="I14" s="338">
        <v>0.14707799999999999</v>
      </c>
      <c r="J14" s="339" t="s">
        <v>282</v>
      </c>
    </row>
    <row r="15" spans="1:10" ht="14.4" customHeight="1" x14ac:dyDescent="0.3">
      <c r="A15" s="335" t="s">
        <v>271</v>
      </c>
      <c r="B15" s="336" t="s">
        <v>271</v>
      </c>
      <c r="C15" s="337" t="s">
        <v>271</v>
      </c>
      <c r="D15" s="337" t="s">
        <v>271</v>
      </c>
      <c r="E15" s="337"/>
      <c r="F15" s="337" t="s">
        <v>271</v>
      </c>
      <c r="G15" s="337" t="s">
        <v>271</v>
      </c>
      <c r="H15" s="337" t="s">
        <v>271</v>
      </c>
      <c r="I15" s="338" t="s">
        <v>271</v>
      </c>
      <c r="J15" s="339" t="s">
        <v>283</v>
      </c>
    </row>
    <row r="16" spans="1:10" ht="14.4" customHeight="1" x14ac:dyDescent="0.3">
      <c r="A16" s="335" t="s">
        <v>278</v>
      </c>
      <c r="B16" s="336" t="s">
        <v>281</v>
      </c>
      <c r="C16" s="337">
        <v>0.40908999999999995</v>
      </c>
      <c r="D16" s="337">
        <v>0.45740999999999998</v>
      </c>
      <c r="E16" s="337"/>
      <c r="F16" s="337">
        <v>0.73538999999999999</v>
      </c>
      <c r="G16" s="337">
        <v>5</v>
      </c>
      <c r="H16" s="337">
        <v>-4.2646100000000002</v>
      </c>
      <c r="I16" s="338">
        <v>0.14707799999999999</v>
      </c>
      <c r="J16" s="339" t="s">
        <v>274</v>
      </c>
    </row>
    <row r="17" spans="1:10" ht="14.4" customHeight="1" x14ac:dyDescent="0.3">
      <c r="A17" s="335" t="s">
        <v>271</v>
      </c>
      <c r="B17" s="336" t="s">
        <v>271</v>
      </c>
      <c r="C17" s="337" t="s">
        <v>271</v>
      </c>
      <c r="D17" s="337" t="s">
        <v>271</v>
      </c>
      <c r="E17" s="337"/>
      <c r="F17" s="337" t="s">
        <v>271</v>
      </c>
      <c r="G17" s="337" t="s">
        <v>271</v>
      </c>
      <c r="H17" s="337" t="s">
        <v>271</v>
      </c>
      <c r="I17" s="338" t="s">
        <v>271</v>
      </c>
      <c r="J17" s="339" t="s">
        <v>277</v>
      </c>
    </row>
    <row r="18" spans="1:10" ht="14.4" customHeight="1" x14ac:dyDescent="0.3">
      <c r="A18" s="335" t="s">
        <v>284</v>
      </c>
      <c r="B18" s="336" t="s">
        <v>285</v>
      </c>
      <c r="C18" s="337" t="s">
        <v>271</v>
      </c>
      <c r="D18" s="337" t="s">
        <v>271</v>
      </c>
      <c r="E18" s="337"/>
      <c r="F18" s="337" t="s">
        <v>271</v>
      </c>
      <c r="G18" s="337" t="s">
        <v>271</v>
      </c>
      <c r="H18" s="337" t="s">
        <v>271</v>
      </c>
      <c r="I18" s="338" t="s">
        <v>271</v>
      </c>
      <c r="J18" s="339" t="s">
        <v>42</v>
      </c>
    </row>
    <row r="19" spans="1:10" ht="14.4" customHeight="1" x14ac:dyDescent="0.3">
      <c r="A19" s="335" t="s">
        <v>286</v>
      </c>
      <c r="B19" s="336" t="s">
        <v>287</v>
      </c>
      <c r="C19" s="337" t="s">
        <v>271</v>
      </c>
      <c r="D19" s="337" t="s">
        <v>271</v>
      </c>
      <c r="E19" s="337"/>
      <c r="F19" s="337" t="s">
        <v>271</v>
      </c>
      <c r="G19" s="337" t="s">
        <v>271</v>
      </c>
      <c r="H19" s="337" t="s">
        <v>271</v>
      </c>
      <c r="I19" s="338" t="s">
        <v>271</v>
      </c>
      <c r="J19" s="339" t="s">
        <v>0</v>
      </c>
    </row>
    <row r="20" spans="1:10" ht="14.4" customHeight="1" x14ac:dyDescent="0.3">
      <c r="A20" s="335" t="s">
        <v>286</v>
      </c>
      <c r="B20" s="336" t="s">
        <v>272</v>
      </c>
      <c r="C20" s="337">
        <v>53.289700000000011</v>
      </c>
      <c r="D20" s="337">
        <v>52.47251</v>
      </c>
      <c r="E20" s="337"/>
      <c r="F20" s="337">
        <v>66.953449999999989</v>
      </c>
      <c r="G20" s="337">
        <v>63</v>
      </c>
      <c r="H20" s="337">
        <v>3.9534499999999895</v>
      </c>
      <c r="I20" s="338">
        <v>1.0627531746031744</v>
      </c>
      <c r="J20" s="339" t="s">
        <v>1</v>
      </c>
    </row>
    <row r="21" spans="1:10" ht="14.4" customHeight="1" x14ac:dyDescent="0.3">
      <c r="A21" s="335" t="s">
        <v>286</v>
      </c>
      <c r="B21" s="336" t="s">
        <v>288</v>
      </c>
      <c r="C21" s="337">
        <v>53.289700000000011</v>
      </c>
      <c r="D21" s="337">
        <v>52.47251</v>
      </c>
      <c r="E21" s="337"/>
      <c r="F21" s="337">
        <v>66.953449999999989</v>
      </c>
      <c r="G21" s="337">
        <v>63</v>
      </c>
      <c r="H21" s="337">
        <v>3.9534499999999895</v>
      </c>
      <c r="I21" s="338">
        <v>1.0627531746031744</v>
      </c>
      <c r="J21" s="339" t="s">
        <v>282</v>
      </c>
    </row>
    <row r="22" spans="1:10" ht="14.4" customHeight="1" x14ac:dyDescent="0.3">
      <c r="A22" s="335" t="s">
        <v>271</v>
      </c>
      <c r="B22" s="336" t="s">
        <v>271</v>
      </c>
      <c r="C22" s="337" t="s">
        <v>271</v>
      </c>
      <c r="D22" s="337" t="s">
        <v>271</v>
      </c>
      <c r="E22" s="337"/>
      <c r="F22" s="337" t="s">
        <v>271</v>
      </c>
      <c r="G22" s="337" t="s">
        <v>271</v>
      </c>
      <c r="H22" s="337" t="s">
        <v>271</v>
      </c>
      <c r="I22" s="338" t="s">
        <v>271</v>
      </c>
      <c r="J22" s="339" t="s">
        <v>283</v>
      </c>
    </row>
    <row r="23" spans="1:10" ht="14.4" customHeight="1" x14ac:dyDescent="0.3">
      <c r="A23" s="335" t="s">
        <v>289</v>
      </c>
      <c r="B23" s="336" t="s">
        <v>290</v>
      </c>
      <c r="C23" s="337" t="s">
        <v>271</v>
      </c>
      <c r="D23" s="337" t="s">
        <v>271</v>
      </c>
      <c r="E23" s="337"/>
      <c r="F23" s="337" t="s">
        <v>271</v>
      </c>
      <c r="G23" s="337" t="s">
        <v>271</v>
      </c>
      <c r="H23" s="337" t="s">
        <v>271</v>
      </c>
      <c r="I23" s="338" t="s">
        <v>271</v>
      </c>
      <c r="J23" s="339" t="s">
        <v>0</v>
      </c>
    </row>
    <row r="24" spans="1:10" ht="14.4" customHeight="1" x14ac:dyDescent="0.3">
      <c r="A24" s="335" t="s">
        <v>289</v>
      </c>
      <c r="B24" s="336" t="s">
        <v>272</v>
      </c>
      <c r="C24" s="337">
        <v>8.0282</v>
      </c>
      <c r="D24" s="337">
        <v>6.1721900000000005</v>
      </c>
      <c r="E24" s="337"/>
      <c r="F24" s="337">
        <v>0</v>
      </c>
      <c r="G24" s="337">
        <v>6</v>
      </c>
      <c r="H24" s="337">
        <v>-6</v>
      </c>
      <c r="I24" s="338">
        <v>0</v>
      </c>
      <c r="J24" s="339" t="s">
        <v>1</v>
      </c>
    </row>
    <row r="25" spans="1:10" ht="14.4" customHeight="1" x14ac:dyDescent="0.3">
      <c r="A25" s="335" t="s">
        <v>289</v>
      </c>
      <c r="B25" s="336" t="s">
        <v>291</v>
      </c>
      <c r="C25" s="337">
        <v>8.0282</v>
      </c>
      <c r="D25" s="337">
        <v>6.1721900000000005</v>
      </c>
      <c r="E25" s="337"/>
      <c r="F25" s="337">
        <v>0</v>
      </c>
      <c r="G25" s="337">
        <v>6</v>
      </c>
      <c r="H25" s="337">
        <v>-6</v>
      </c>
      <c r="I25" s="338">
        <v>0</v>
      </c>
      <c r="J25" s="339" t="s">
        <v>282</v>
      </c>
    </row>
    <row r="26" spans="1:10" ht="14.4" customHeight="1" x14ac:dyDescent="0.3">
      <c r="A26" s="335" t="s">
        <v>271</v>
      </c>
      <c r="B26" s="336" t="s">
        <v>271</v>
      </c>
      <c r="C26" s="337" t="s">
        <v>271</v>
      </c>
      <c r="D26" s="337" t="s">
        <v>271</v>
      </c>
      <c r="E26" s="337"/>
      <c r="F26" s="337" t="s">
        <v>271</v>
      </c>
      <c r="G26" s="337" t="s">
        <v>271</v>
      </c>
      <c r="H26" s="337" t="s">
        <v>271</v>
      </c>
      <c r="I26" s="338" t="s">
        <v>271</v>
      </c>
      <c r="J26" s="339" t="s">
        <v>283</v>
      </c>
    </row>
    <row r="27" spans="1:10" ht="14.4" customHeight="1" x14ac:dyDescent="0.3">
      <c r="A27" s="335" t="s">
        <v>284</v>
      </c>
      <c r="B27" s="336" t="s">
        <v>292</v>
      </c>
      <c r="C27" s="337">
        <v>61.317900000000009</v>
      </c>
      <c r="D27" s="337">
        <v>58.6447</v>
      </c>
      <c r="E27" s="337"/>
      <c r="F27" s="337">
        <v>66.953449999999989</v>
      </c>
      <c r="G27" s="337">
        <v>70</v>
      </c>
      <c r="H27" s="337">
        <v>-3.0465500000000105</v>
      </c>
      <c r="I27" s="338">
        <v>0.95647785714285705</v>
      </c>
      <c r="J27" s="339" t="s">
        <v>274</v>
      </c>
    </row>
    <row r="28" spans="1:10" ht="14.4" customHeight="1" x14ac:dyDescent="0.3">
      <c r="A28" s="335" t="s">
        <v>271</v>
      </c>
      <c r="B28" s="336" t="s">
        <v>271</v>
      </c>
      <c r="C28" s="337" t="s">
        <v>271</v>
      </c>
      <c r="D28" s="337" t="s">
        <v>271</v>
      </c>
      <c r="E28" s="337"/>
      <c r="F28" s="337" t="s">
        <v>271</v>
      </c>
      <c r="G28" s="337" t="s">
        <v>271</v>
      </c>
      <c r="H28" s="337" t="s">
        <v>271</v>
      </c>
      <c r="I28" s="338" t="s">
        <v>271</v>
      </c>
      <c r="J28" s="339" t="s">
        <v>277</v>
      </c>
    </row>
    <row r="29" spans="1:10" ht="14.4" customHeight="1" x14ac:dyDescent="0.3">
      <c r="A29" s="335" t="s">
        <v>293</v>
      </c>
      <c r="B29" s="336" t="s">
        <v>294</v>
      </c>
      <c r="C29" s="337" t="s">
        <v>271</v>
      </c>
      <c r="D29" s="337" t="s">
        <v>271</v>
      </c>
      <c r="E29" s="337"/>
      <c r="F29" s="337" t="s">
        <v>271</v>
      </c>
      <c r="G29" s="337" t="s">
        <v>271</v>
      </c>
      <c r="H29" s="337" t="s">
        <v>271</v>
      </c>
      <c r="I29" s="338" t="s">
        <v>271</v>
      </c>
      <c r="J29" s="339" t="s">
        <v>42</v>
      </c>
    </row>
    <row r="30" spans="1:10" ht="14.4" customHeight="1" x14ac:dyDescent="0.3">
      <c r="A30" s="335" t="s">
        <v>295</v>
      </c>
      <c r="B30" s="336" t="s">
        <v>296</v>
      </c>
      <c r="C30" s="337" t="s">
        <v>271</v>
      </c>
      <c r="D30" s="337" t="s">
        <v>271</v>
      </c>
      <c r="E30" s="337"/>
      <c r="F30" s="337" t="s">
        <v>271</v>
      </c>
      <c r="G30" s="337" t="s">
        <v>271</v>
      </c>
      <c r="H30" s="337" t="s">
        <v>271</v>
      </c>
      <c r="I30" s="338" t="s">
        <v>271</v>
      </c>
      <c r="J30" s="339" t="s">
        <v>0</v>
      </c>
    </row>
    <row r="31" spans="1:10" ht="14.4" customHeight="1" x14ac:dyDescent="0.3">
      <c r="A31" s="335" t="s">
        <v>295</v>
      </c>
      <c r="B31" s="336" t="s">
        <v>272</v>
      </c>
      <c r="C31" s="337">
        <v>3758.3066199999957</v>
      </c>
      <c r="D31" s="337">
        <v>3783.8091599999998</v>
      </c>
      <c r="E31" s="337"/>
      <c r="F31" s="337">
        <v>4339.4065499999997</v>
      </c>
      <c r="G31" s="337">
        <v>4732</v>
      </c>
      <c r="H31" s="337">
        <v>-392.5934500000003</v>
      </c>
      <c r="I31" s="338">
        <v>0.91703435122569732</v>
      </c>
      <c r="J31" s="339" t="s">
        <v>1</v>
      </c>
    </row>
    <row r="32" spans="1:10" ht="14.4" customHeight="1" x14ac:dyDescent="0.3">
      <c r="A32" s="335" t="s">
        <v>295</v>
      </c>
      <c r="B32" s="336" t="s">
        <v>297</v>
      </c>
      <c r="C32" s="337">
        <v>1542.2070200000001</v>
      </c>
      <c r="D32" s="337">
        <v>1581.2873000000004</v>
      </c>
      <c r="E32" s="337"/>
      <c r="F32" s="337">
        <v>1814.7946399999996</v>
      </c>
      <c r="G32" s="337">
        <v>1750</v>
      </c>
      <c r="H32" s="337">
        <v>64.794639999999617</v>
      </c>
      <c r="I32" s="338">
        <v>1.0370255085714284</v>
      </c>
      <c r="J32" s="339" t="s">
        <v>1</v>
      </c>
    </row>
    <row r="33" spans="1:10" ht="14.4" customHeight="1" x14ac:dyDescent="0.3">
      <c r="A33" s="335" t="s">
        <v>295</v>
      </c>
      <c r="B33" s="336" t="s">
        <v>298</v>
      </c>
      <c r="C33" s="337">
        <v>340.15431999999987</v>
      </c>
      <c r="D33" s="337">
        <v>172.96305000000007</v>
      </c>
      <c r="E33" s="337"/>
      <c r="F33" s="337">
        <v>258.12396999999999</v>
      </c>
      <c r="G33" s="337">
        <v>260</v>
      </c>
      <c r="H33" s="337">
        <v>-1.8760300000000143</v>
      </c>
      <c r="I33" s="338">
        <v>0.99278449999999996</v>
      </c>
      <c r="J33" s="339" t="s">
        <v>1</v>
      </c>
    </row>
    <row r="34" spans="1:10" ht="14.4" customHeight="1" x14ac:dyDescent="0.3">
      <c r="A34" s="335" t="s">
        <v>295</v>
      </c>
      <c r="B34" s="336" t="s">
        <v>299</v>
      </c>
      <c r="C34" s="337">
        <v>0</v>
      </c>
      <c r="D34" s="337">
        <v>8.8119999999999994</v>
      </c>
      <c r="E34" s="337"/>
      <c r="F34" s="337">
        <v>0</v>
      </c>
      <c r="G34" s="337">
        <v>0</v>
      </c>
      <c r="H34" s="337">
        <v>0</v>
      </c>
      <c r="I34" s="338" t="s">
        <v>271</v>
      </c>
      <c r="J34" s="339" t="s">
        <v>1</v>
      </c>
    </row>
    <row r="35" spans="1:10" ht="14.4" customHeight="1" x14ac:dyDescent="0.3">
      <c r="A35" s="335" t="s">
        <v>295</v>
      </c>
      <c r="B35" s="336" t="s">
        <v>300</v>
      </c>
      <c r="C35" s="337">
        <v>1072.3162999999993</v>
      </c>
      <c r="D35" s="337">
        <v>2107.5559600000011</v>
      </c>
      <c r="E35" s="337"/>
      <c r="F35" s="337">
        <v>1498.7141500000018</v>
      </c>
      <c r="G35" s="337">
        <v>2000</v>
      </c>
      <c r="H35" s="337">
        <v>-501.28584999999816</v>
      </c>
      <c r="I35" s="338">
        <v>0.74935707500000093</v>
      </c>
      <c r="J35" s="339" t="s">
        <v>1</v>
      </c>
    </row>
    <row r="36" spans="1:10" ht="14.4" customHeight="1" x14ac:dyDescent="0.3">
      <c r="A36" s="335" t="s">
        <v>295</v>
      </c>
      <c r="B36" s="336" t="s">
        <v>301</v>
      </c>
      <c r="C36" s="337">
        <v>383.87332000000004</v>
      </c>
      <c r="D36" s="337">
        <v>21.263469999999998</v>
      </c>
      <c r="E36" s="337"/>
      <c r="F36" s="337">
        <v>458.32360000000017</v>
      </c>
      <c r="G36" s="337">
        <v>440</v>
      </c>
      <c r="H36" s="337">
        <v>18.32360000000017</v>
      </c>
      <c r="I36" s="338">
        <v>1.0416445454545458</v>
      </c>
      <c r="J36" s="339" t="s">
        <v>1</v>
      </c>
    </row>
    <row r="37" spans="1:10" ht="14.4" customHeight="1" x14ac:dyDescent="0.3">
      <c r="A37" s="335" t="s">
        <v>295</v>
      </c>
      <c r="B37" s="336" t="s">
        <v>302</v>
      </c>
      <c r="C37" s="337">
        <v>1147.7063900000007</v>
      </c>
      <c r="D37" s="337">
        <v>1164.8404100000005</v>
      </c>
      <c r="E37" s="337"/>
      <c r="F37" s="337">
        <v>1809.7616400000002</v>
      </c>
      <c r="G37" s="337">
        <v>1461</v>
      </c>
      <c r="H37" s="337">
        <v>348.76164000000017</v>
      </c>
      <c r="I37" s="338">
        <v>1.2387143326488708</v>
      </c>
      <c r="J37" s="339" t="s">
        <v>1</v>
      </c>
    </row>
    <row r="38" spans="1:10" ht="14.4" customHeight="1" x14ac:dyDescent="0.3">
      <c r="A38" s="335" t="s">
        <v>295</v>
      </c>
      <c r="B38" s="336" t="s">
        <v>303</v>
      </c>
      <c r="C38" s="337">
        <v>505.80715000000015</v>
      </c>
      <c r="D38" s="337">
        <v>1004.8094800000001</v>
      </c>
      <c r="E38" s="337"/>
      <c r="F38" s="337">
        <v>533.79880999999989</v>
      </c>
      <c r="G38" s="337">
        <v>1070</v>
      </c>
      <c r="H38" s="337">
        <v>-536.20119000000011</v>
      </c>
      <c r="I38" s="338">
        <v>0.49887739252336438</v>
      </c>
      <c r="J38" s="339" t="s">
        <v>1</v>
      </c>
    </row>
    <row r="39" spans="1:10" ht="14.4" customHeight="1" x14ac:dyDescent="0.3">
      <c r="A39" s="335" t="s">
        <v>295</v>
      </c>
      <c r="B39" s="336" t="s">
        <v>304</v>
      </c>
      <c r="C39" s="337">
        <v>149.55639999999997</v>
      </c>
      <c r="D39" s="337">
        <v>128.15710999999999</v>
      </c>
      <c r="E39" s="337"/>
      <c r="F39" s="337">
        <v>129.09759999999997</v>
      </c>
      <c r="G39" s="337">
        <v>130</v>
      </c>
      <c r="H39" s="337">
        <v>-0.90240000000002851</v>
      </c>
      <c r="I39" s="338">
        <v>0.99305846153846133</v>
      </c>
      <c r="J39" s="339" t="s">
        <v>1</v>
      </c>
    </row>
    <row r="40" spans="1:10" ht="14.4" customHeight="1" x14ac:dyDescent="0.3">
      <c r="A40" s="335" t="s">
        <v>295</v>
      </c>
      <c r="B40" s="336" t="s">
        <v>305</v>
      </c>
      <c r="C40" s="337">
        <v>8899.9275199999956</v>
      </c>
      <c r="D40" s="337">
        <v>9973.4979400000029</v>
      </c>
      <c r="E40" s="337"/>
      <c r="F40" s="337">
        <v>10842.020960000002</v>
      </c>
      <c r="G40" s="337">
        <v>11842</v>
      </c>
      <c r="H40" s="337">
        <v>-999.97903999999835</v>
      </c>
      <c r="I40" s="338">
        <v>0.91555657490288822</v>
      </c>
      <c r="J40" s="339" t="s">
        <v>282</v>
      </c>
    </row>
    <row r="41" spans="1:10" ht="14.4" customHeight="1" x14ac:dyDescent="0.3">
      <c r="A41" s="335" t="s">
        <v>271</v>
      </c>
      <c r="B41" s="336" t="s">
        <v>271</v>
      </c>
      <c r="C41" s="337" t="s">
        <v>271</v>
      </c>
      <c r="D41" s="337" t="s">
        <v>271</v>
      </c>
      <c r="E41" s="337"/>
      <c r="F41" s="337" t="s">
        <v>271</v>
      </c>
      <c r="G41" s="337" t="s">
        <v>271</v>
      </c>
      <c r="H41" s="337" t="s">
        <v>271</v>
      </c>
      <c r="I41" s="338" t="s">
        <v>271</v>
      </c>
      <c r="J41" s="339" t="s">
        <v>283</v>
      </c>
    </row>
    <row r="42" spans="1:10" ht="14.4" customHeight="1" x14ac:dyDescent="0.3">
      <c r="A42" s="335" t="s">
        <v>293</v>
      </c>
      <c r="B42" s="336" t="s">
        <v>306</v>
      </c>
      <c r="C42" s="337">
        <v>8899.9275199999956</v>
      </c>
      <c r="D42" s="337">
        <v>9973.4979400000029</v>
      </c>
      <c r="E42" s="337"/>
      <c r="F42" s="337">
        <v>10842.020960000002</v>
      </c>
      <c r="G42" s="337">
        <v>11842</v>
      </c>
      <c r="H42" s="337">
        <v>-999.97903999999835</v>
      </c>
      <c r="I42" s="338">
        <v>0.91555657490288822</v>
      </c>
      <c r="J42" s="339" t="s">
        <v>274</v>
      </c>
    </row>
    <row r="43" spans="1:10" ht="14.4" customHeight="1" x14ac:dyDescent="0.3">
      <c r="A43" s="335" t="s">
        <v>271</v>
      </c>
      <c r="B43" s="336" t="s">
        <v>271</v>
      </c>
      <c r="C43" s="337" t="s">
        <v>271</v>
      </c>
      <c r="D43" s="337" t="s">
        <v>271</v>
      </c>
      <c r="E43" s="337"/>
      <c r="F43" s="337" t="s">
        <v>271</v>
      </c>
      <c r="G43" s="337" t="s">
        <v>271</v>
      </c>
      <c r="H43" s="337" t="s">
        <v>271</v>
      </c>
      <c r="I43" s="338" t="s">
        <v>271</v>
      </c>
      <c r="J43" s="339" t="s">
        <v>277</v>
      </c>
    </row>
    <row r="44" spans="1:10" ht="14.4" customHeight="1" x14ac:dyDescent="0.3">
      <c r="A44" s="335" t="s">
        <v>307</v>
      </c>
      <c r="B44" s="336" t="s">
        <v>308</v>
      </c>
      <c r="C44" s="337" t="s">
        <v>271</v>
      </c>
      <c r="D44" s="337" t="s">
        <v>271</v>
      </c>
      <c r="E44" s="337"/>
      <c r="F44" s="337" t="s">
        <v>271</v>
      </c>
      <c r="G44" s="337" t="s">
        <v>271</v>
      </c>
      <c r="H44" s="337" t="s">
        <v>271</v>
      </c>
      <c r="I44" s="338" t="s">
        <v>271</v>
      </c>
      <c r="J44" s="339" t="s">
        <v>42</v>
      </c>
    </row>
    <row r="45" spans="1:10" ht="14.4" customHeight="1" x14ac:dyDescent="0.3">
      <c r="A45" s="335" t="s">
        <v>309</v>
      </c>
      <c r="B45" s="336" t="s">
        <v>310</v>
      </c>
      <c r="C45" s="337" t="s">
        <v>271</v>
      </c>
      <c r="D45" s="337" t="s">
        <v>271</v>
      </c>
      <c r="E45" s="337"/>
      <c r="F45" s="337" t="s">
        <v>271</v>
      </c>
      <c r="G45" s="337" t="s">
        <v>271</v>
      </c>
      <c r="H45" s="337" t="s">
        <v>271</v>
      </c>
      <c r="I45" s="338" t="s">
        <v>271</v>
      </c>
      <c r="J45" s="339" t="s">
        <v>0</v>
      </c>
    </row>
    <row r="46" spans="1:10" ht="14.4" customHeight="1" x14ac:dyDescent="0.3">
      <c r="A46" s="335" t="s">
        <v>309</v>
      </c>
      <c r="B46" s="336" t="s">
        <v>272</v>
      </c>
      <c r="C46" s="337">
        <v>773.56140999999968</v>
      </c>
      <c r="D46" s="337">
        <v>844.39672999999971</v>
      </c>
      <c r="E46" s="337"/>
      <c r="F46" s="337">
        <v>929.75312999999949</v>
      </c>
      <c r="G46" s="337">
        <v>930</v>
      </c>
      <c r="H46" s="337">
        <v>-0.24687000000051285</v>
      </c>
      <c r="I46" s="338">
        <v>0.99973454838709619</v>
      </c>
      <c r="J46" s="339" t="s">
        <v>1</v>
      </c>
    </row>
    <row r="47" spans="1:10" ht="14.4" customHeight="1" x14ac:dyDescent="0.3">
      <c r="A47" s="335" t="s">
        <v>309</v>
      </c>
      <c r="B47" s="336" t="s">
        <v>298</v>
      </c>
      <c r="C47" s="337">
        <v>0</v>
      </c>
      <c r="D47" s="337">
        <v>0</v>
      </c>
      <c r="E47" s="337"/>
      <c r="F47" s="337">
        <v>0</v>
      </c>
      <c r="G47" s="337">
        <v>0</v>
      </c>
      <c r="H47" s="337">
        <v>0</v>
      </c>
      <c r="I47" s="338" t="s">
        <v>271</v>
      </c>
      <c r="J47" s="339" t="s">
        <v>1</v>
      </c>
    </row>
    <row r="48" spans="1:10" ht="14.4" customHeight="1" x14ac:dyDescent="0.3">
      <c r="A48" s="335" t="s">
        <v>309</v>
      </c>
      <c r="B48" s="336" t="s">
        <v>302</v>
      </c>
      <c r="C48" s="337">
        <v>20.329640000000005</v>
      </c>
      <c r="D48" s="337">
        <v>19.424249999999994</v>
      </c>
      <c r="E48" s="337"/>
      <c r="F48" s="337">
        <v>25.989409999999989</v>
      </c>
      <c r="G48" s="337">
        <v>24</v>
      </c>
      <c r="H48" s="337">
        <v>1.9894099999999888</v>
      </c>
      <c r="I48" s="338">
        <v>1.0828920833333329</v>
      </c>
      <c r="J48" s="339" t="s">
        <v>1</v>
      </c>
    </row>
    <row r="49" spans="1:10" ht="14.4" customHeight="1" x14ac:dyDescent="0.3">
      <c r="A49" s="335" t="s">
        <v>309</v>
      </c>
      <c r="B49" s="336" t="s">
        <v>311</v>
      </c>
      <c r="C49" s="337">
        <v>793.89104999999972</v>
      </c>
      <c r="D49" s="337">
        <v>863.82097999999974</v>
      </c>
      <c r="E49" s="337"/>
      <c r="F49" s="337">
        <v>955.74253999999951</v>
      </c>
      <c r="G49" s="337">
        <v>954</v>
      </c>
      <c r="H49" s="337">
        <v>1.7425399999995079</v>
      </c>
      <c r="I49" s="338">
        <v>1.0018265618448632</v>
      </c>
      <c r="J49" s="339" t="s">
        <v>282</v>
      </c>
    </row>
    <row r="50" spans="1:10" ht="14.4" customHeight="1" x14ac:dyDescent="0.3">
      <c r="A50" s="335" t="s">
        <v>271</v>
      </c>
      <c r="B50" s="336" t="s">
        <v>271</v>
      </c>
      <c r="C50" s="337" t="s">
        <v>271</v>
      </c>
      <c r="D50" s="337" t="s">
        <v>271</v>
      </c>
      <c r="E50" s="337"/>
      <c r="F50" s="337" t="s">
        <v>271</v>
      </c>
      <c r="G50" s="337" t="s">
        <v>271</v>
      </c>
      <c r="H50" s="337" t="s">
        <v>271</v>
      </c>
      <c r="I50" s="338" t="s">
        <v>271</v>
      </c>
      <c r="J50" s="339" t="s">
        <v>283</v>
      </c>
    </row>
    <row r="51" spans="1:10" ht="14.4" customHeight="1" x14ac:dyDescent="0.3">
      <c r="A51" s="335" t="s">
        <v>312</v>
      </c>
      <c r="B51" s="336" t="s">
        <v>313</v>
      </c>
      <c r="C51" s="337" t="s">
        <v>271</v>
      </c>
      <c r="D51" s="337" t="s">
        <v>271</v>
      </c>
      <c r="E51" s="337"/>
      <c r="F51" s="337" t="s">
        <v>271</v>
      </c>
      <c r="G51" s="337" t="s">
        <v>271</v>
      </c>
      <c r="H51" s="337" t="s">
        <v>271</v>
      </c>
      <c r="I51" s="338" t="s">
        <v>271</v>
      </c>
      <c r="J51" s="339" t="s">
        <v>0</v>
      </c>
    </row>
    <row r="52" spans="1:10" ht="14.4" customHeight="1" x14ac:dyDescent="0.3">
      <c r="A52" s="335" t="s">
        <v>312</v>
      </c>
      <c r="B52" s="336" t="s">
        <v>272</v>
      </c>
      <c r="C52" s="337">
        <v>109.72194999999998</v>
      </c>
      <c r="D52" s="337">
        <v>100.82481</v>
      </c>
      <c r="E52" s="337"/>
      <c r="F52" s="337">
        <v>102.94769000000001</v>
      </c>
      <c r="G52" s="337">
        <v>103</v>
      </c>
      <c r="H52" s="337">
        <v>-5.2309999999991419E-2</v>
      </c>
      <c r="I52" s="338">
        <v>0.99949213592233022</v>
      </c>
      <c r="J52" s="339" t="s">
        <v>1</v>
      </c>
    </row>
    <row r="53" spans="1:10" ht="14.4" customHeight="1" x14ac:dyDescent="0.3">
      <c r="A53" s="335" t="s">
        <v>312</v>
      </c>
      <c r="B53" s="336" t="s">
        <v>314</v>
      </c>
      <c r="C53" s="337">
        <v>109.72194999999998</v>
      </c>
      <c r="D53" s="337">
        <v>100.82481</v>
      </c>
      <c r="E53" s="337"/>
      <c r="F53" s="337">
        <v>102.94769000000001</v>
      </c>
      <c r="G53" s="337">
        <v>103</v>
      </c>
      <c r="H53" s="337">
        <v>-5.2309999999991419E-2</v>
      </c>
      <c r="I53" s="338">
        <v>0.99949213592233022</v>
      </c>
      <c r="J53" s="339" t="s">
        <v>282</v>
      </c>
    </row>
    <row r="54" spans="1:10" ht="14.4" customHeight="1" x14ac:dyDescent="0.3">
      <c r="A54" s="335" t="s">
        <v>271</v>
      </c>
      <c r="B54" s="336" t="s">
        <v>271</v>
      </c>
      <c r="C54" s="337" t="s">
        <v>271</v>
      </c>
      <c r="D54" s="337" t="s">
        <v>271</v>
      </c>
      <c r="E54" s="337"/>
      <c r="F54" s="337" t="s">
        <v>271</v>
      </c>
      <c r="G54" s="337" t="s">
        <v>271</v>
      </c>
      <c r="H54" s="337" t="s">
        <v>271</v>
      </c>
      <c r="I54" s="338" t="s">
        <v>271</v>
      </c>
      <c r="J54" s="339" t="s">
        <v>283</v>
      </c>
    </row>
    <row r="55" spans="1:10" ht="14.4" customHeight="1" x14ac:dyDescent="0.3">
      <c r="A55" s="335" t="s">
        <v>315</v>
      </c>
      <c r="B55" s="336" t="s">
        <v>316</v>
      </c>
      <c r="C55" s="337" t="s">
        <v>271</v>
      </c>
      <c r="D55" s="337" t="s">
        <v>271</v>
      </c>
      <c r="E55" s="337"/>
      <c r="F55" s="337" t="s">
        <v>271</v>
      </c>
      <c r="G55" s="337" t="s">
        <v>271</v>
      </c>
      <c r="H55" s="337" t="s">
        <v>271</v>
      </c>
      <c r="I55" s="338" t="s">
        <v>271</v>
      </c>
      <c r="J55" s="339" t="s">
        <v>0</v>
      </c>
    </row>
    <row r="56" spans="1:10" ht="14.4" customHeight="1" x14ac:dyDescent="0.3">
      <c r="A56" s="335" t="s">
        <v>315</v>
      </c>
      <c r="B56" s="336" t="s">
        <v>272</v>
      </c>
      <c r="C56" s="337">
        <v>108.77898999999999</v>
      </c>
      <c r="D56" s="337">
        <v>99.331630000000004</v>
      </c>
      <c r="E56" s="337"/>
      <c r="F56" s="337">
        <v>95.011889999999994</v>
      </c>
      <c r="G56" s="337">
        <v>95</v>
      </c>
      <c r="H56" s="337">
        <v>1.1889999999993961E-2</v>
      </c>
      <c r="I56" s="338">
        <v>1.0001251578947368</v>
      </c>
      <c r="J56" s="339" t="s">
        <v>1</v>
      </c>
    </row>
    <row r="57" spans="1:10" ht="14.4" customHeight="1" x14ac:dyDescent="0.3">
      <c r="A57" s="335" t="s">
        <v>315</v>
      </c>
      <c r="B57" s="336" t="s">
        <v>302</v>
      </c>
      <c r="C57" s="337">
        <v>0</v>
      </c>
      <c r="D57" s="337">
        <v>0.22986000000000001</v>
      </c>
      <c r="E57" s="337"/>
      <c r="F57" s="337">
        <v>0</v>
      </c>
      <c r="G57" s="337">
        <v>0</v>
      </c>
      <c r="H57" s="337">
        <v>0</v>
      </c>
      <c r="I57" s="338" t="s">
        <v>271</v>
      </c>
      <c r="J57" s="339" t="s">
        <v>1</v>
      </c>
    </row>
    <row r="58" spans="1:10" ht="14.4" customHeight="1" x14ac:dyDescent="0.3">
      <c r="A58" s="335" t="s">
        <v>315</v>
      </c>
      <c r="B58" s="336" t="s">
        <v>317</v>
      </c>
      <c r="C58" s="337">
        <v>108.77898999999999</v>
      </c>
      <c r="D58" s="337">
        <v>99.561490000000006</v>
      </c>
      <c r="E58" s="337"/>
      <c r="F58" s="337">
        <v>95.011889999999994</v>
      </c>
      <c r="G58" s="337">
        <v>95</v>
      </c>
      <c r="H58" s="337">
        <v>1.1889999999993961E-2</v>
      </c>
      <c r="I58" s="338">
        <v>1.0001251578947368</v>
      </c>
      <c r="J58" s="339" t="s">
        <v>282</v>
      </c>
    </row>
    <row r="59" spans="1:10" ht="14.4" customHeight="1" x14ac:dyDescent="0.3">
      <c r="A59" s="335" t="s">
        <v>271</v>
      </c>
      <c r="B59" s="336" t="s">
        <v>271</v>
      </c>
      <c r="C59" s="337" t="s">
        <v>271</v>
      </c>
      <c r="D59" s="337" t="s">
        <v>271</v>
      </c>
      <c r="E59" s="337"/>
      <c r="F59" s="337" t="s">
        <v>271</v>
      </c>
      <c r="G59" s="337" t="s">
        <v>271</v>
      </c>
      <c r="H59" s="337" t="s">
        <v>271</v>
      </c>
      <c r="I59" s="338" t="s">
        <v>271</v>
      </c>
      <c r="J59" s="339" t="s">
        <v>283</v>
      </c>
    </row>
    <row r="60" spans="1:10" ht="14.4" customHeight="1" x14ac:dyDescent="0.3">
      <c r="A60" s="335" t="s">
        <v>318</v>
      </c>
      <c r="B60" s="336" t="s">
        <v>319</v>
      </c>
      <c r="C60" s="337" t="s">
        <v>271</v>
      </c>
      <c r="D60" s="337" t="s">
        <v>271</v>
      </c>
      <c r="E60" s="337"/>
      <c r="F60" s="337" t="s">
        <v>271</v>
      </c>
      <c r="G60" s="337" t="s">
        <v>271</v>
      </c>
      <c r="H60" s="337" t="s">
        <v>271</v>
      </c>
      <c r="I60" s="338" t="s">
        <v>271</v>
      </c>
      <c r="J60" s="339" t="s">
        <v>0</v>
      </c>
    </row>
    <row r="61" spans="1:10" ht="14.4" customHeight="1" x14ac:dyDescent="0.3">
      <c r="A61" s="335" t="s">
        <v>318</v>
      </c>
      <c r="B61" s="336" t="s">
        <v>272</v>
      </c>
      <c r="C61" s="337">
        <v>537.36503999999991</v>
      </c>
      <c r="D61" s="337">
        <v>600.82219999999973</v>
      </c>
      <c r="E61" s="337"/>
      <c r="F61" s="337">
        <v>679.92718999999988</v>
      </c>
      <c r="G61" s="337">
        <v>689</v>
      </c>
      <c r="H61" s="337">
        <v>-9.0728100000001177</v>
      </c>
      <c r="I61" s="338">
        <v>0.98683191582002883</v>
      </c>
      <c r="J61" s="339" t="s">
        <v>1</v>
      </c>
    </row>
    <row r="62" spans="1:10" ht="14.4" customHeight="1" x14ac:dyDescent="0.3">
      <c r="A62" s="335" t="s">
        <v>318</v>
      </c>
      <c r="B62" s="336" t="s">
        <v>300</v>
      </c>
      <c r="C62" s="337">
        <v>149.72100000000003</v>
      </c>
      <c r="D62" s="337">
        <v>337.82585999999998</v>
      </c>
      <c r="E62" s="337"/>
      <c r="F62" s="337">
        <v>17.221599999999992</v>
      </c>
      <c r="G62" s="337">
        <v>450</v>
      </c>
      <c r="H62" s="337">
        <v>-432.77840000000003</v>
      </c>
      <c r="I62" s="338">
        <v>3.8270222222222205E-2</v>
      </c>
      <c r="J62" s="339" t="s">
        <v>1</v>
      </c>
    </row>
    <row r="63" spans="1:10" ht="14.4" customHeight="1" x14ac:dyDescent="0.3">
      <c r="A63" s="335" t="s">
        <v>318</v>
      </c>
      <c r="B63" s="336" t="s">
        <v>301</v>
      </c>
      <c r="C63" s="337">
        <v>0</v>
      </c>
      <c r="D63" s="337">
        <v>122.77344000000001</v>
      </c>
      <c r="E63" s="337"/>
      <c r="F63" s="337">
        <v>0</v>
      </c>
      <c r="G63" s="337">
        <v>160</v>
      </c>
      <c r="H63" s="337">
        <v>-160</v>
      </c>
      <c r="I63" s="338">
        <v>0</v>
      </c>
      <c r="J63" s="339" t="s">
        <v>1</v>
      </c>
    </row>
    <row r="64" spans="1:10" ht="14.4" customHeight="1" x14ac:dyDescent="0.3">
      <c r="A64" s="335" t="s">
        <v>318</v>
      </c>
      <c r="B64" s="336" t="s">
        <v>302</v>
      </c>
      <c r="C64" s="337">
        <v>10.403589999999999</v>
      </c>
      <c r="D64" s="337">
        <v>13.925000000000001</v>
      </c>
      <c r="E64" s="337"/>
      <c r="F64" s="337">
        <v>33.357469999999999</v>
      </c>
      <c r="G64" s="337">
        <v>21</v>
      </c>
      <c r="H64" s="337">
        <v>12.357469999999999</v>
      </c>
      <c r="I64" s="338">
        <v>1.5884509523809522</v>
      </c>
      <c r="J64" s="339" t="s">
        <v>1</v>
      </c>
    </row>
    <row r="65" spans="1:10" ht="14.4" customHeight="1" x14ac:dyDescent="0.3">
      <c r="A65" s="335" t="s">
        <v>318</v>
      </c>
      <c r="B65" s="336" t="s">
        <v>303</v>
      </c>
      <c r="C65" s="337">
        <v>0</v>
      </c>
      <c r="D65" s="337">
        <v>0</v>
      </c>
      <c r="E65" s="337"/>
      <c r="F65" s="337">
        <v>0</v>
      </c>
      <c r="G65" s="337">
        <v>0</v>
      </c>
      <c r="H65" s="337">
        <v>0</v>
      </c>
      <c r="I65" s="338" t="s">
        <v>271</v>
      </c>
      <c r="J65" s="339" t="s">
        <v>1</v>
      </c>
    </row>
    <row r="66" spans="1:10" ht="14.4" customHeight="1" x14ac:dyDescent="0.3">
      <c r="A66" s="335" t="s">
        <v>318</v>
      </c>
      <c r="B66" s="336" t="s">
        <v>304</v>
      </c>
      <c r="C66" s="337">
        <v>299.4033</v>
      </c>
      <c r="D66" s="337">
        <v>328.26224999999999</v>
      </c>
      <c r="E66" s="337"/>
      <c r="F66" s="337">
        <v>285.82100000000003</v>
      </c>
      <c r="G66" s="337">
        <v>335</v>
      </c>
      <c r="H66" s="337">
        <v>-49.178999999999974</v>
      </c>
      <c r="I66" s="338">
        <v>0.85319701492537325</v>
      </c>
      <c r="J66" s="339" t="s">
        <v>1</v>
      </c>
    </row>
    <row r="67" spans="1:10" ht="14.4" customHeight="1" x14ac:dyDescent="0.3">
      <c r="A67" s="335" t="s">
        <v>318</v>
      </c>
      <c r="B67" s="336" t="s">
        <v>320</v>
      </c>
      <c r="C67" s="337">
        <v>996.89292999999998</v>
      </c>
      <c r="D67" s="337">
        <v>1403.6087499999996</v>
      </c>
      <c r="E67" s="337"/>
      <c r="F67" s="337">
        <v>1016.3272599999999</v>
      </c>
      <c r="G67" s="337">
        <v>1655</v>
      </c>
      <c r="H67" s="337">
        <v>-638.67274000000009</v>
      </c>
      <c r="I67" s="338">
        <v>0.61409502114803616</v>
      </c>
      <c r="J67" s="339" t="s">
        <v>282</v>
      </c>
    </row>
    <row r="68" spans="1:10" ht="14.4" customHeight="1" x14ac:dyDescent="0.3">
      <c r="A68" s="335" t="s">
        <v>271</v>
      </c>
      <c r="B68" s="336" t="s">
        <v>271</v>
      </c>
      <c r="C68" s="337" t="s">
        <v>271</v>
      </c>
      <c r="D68" s="337" t="s">
        <v>271</v>
      </c>
      <c r="E68" s="337"/>
      <c r="F68" s="337" t="s">
        <v>271</v>
      </c>
      <c r="G68" s="337" t="s">
        <v>271</v>
      </c>
      <c r="H68" s="337" t="s">
        <v>271</v>
      </c>
      <c r="I68" s="338" t="s">
        <v>271</v>
      </c>
      <c r="J68" s="339" t="s">
        <v>283</v>
      </c>
    </row>
    <row r="69" spans="1:10" ht="14.4" customHeight="1" x14ac:dyDescent="0.3">
      <c r="A69" s="335" t="s">
        <v>307</v>
      </c>
      <c r="B69" s="336" t="s">
        <v>321</v>
      </c>
      <c r="C69" s="337">
        <v>2009.2849199999996</v>
      </c>
      <c r="D69" s="337">
        <v>2467.816029999999</v>
      </c>
      <c r="E69" s="337"/>
      <c r="F69" s="337">
        <v>2170.0293799999995</v>
      </c>
      <c r="G69" s="337">
        <v>2808</v>
      </c>
      <c r="H69" s="337">
        <v>-637.97062000000051</v>
      </c>
      <c r="I69" s="338">
        <v>0.77280248575498556</v>
      </c>
      <c r="J69" s="339" t="s">
        <v>274</v>
      </c>
    </row>
    <row r="70" spans="1:10" ht="14.4" customHeight="1" x14ac:dyDescent="0.3">
      <c r="A70" s="335" t="s">
        <v>271</v>
      </c>
      <c r="B70" s="336" t="s">
        <v>271</v>
      </c>
      <c r="C70" s="337" t="s">
        <v>271</v>
      </c>
      <c r="D70" s="337" t="s">
        <v>271</v>
      </c>
      <c r="E70" s="337"/>
      <c r="F70" s="337" t="s">
        <v>271</v>
      </c>
      <c r="G70" s="337" t="s">
        <v>271</v>
      </c>
      <c r="H70" s="337" t="s">
        <v>271</v>
      </c>
      <c r="I70" s="338" t="s">
        <v>271</v>
      </c>
      <c r="J70" s="339" t="s">
        <v>277</v>
      </c>
    </row>
    <row r="71" spans="1:10" ht="14.4" customHeight="1" x14ac:dyDescent="0.3">
      <c r="A71" s="335" t="s">
        <v>269</v>
      </c>
      <c r="B71" s="336" t="s">
        <v>270</v>
      </c>
      <c r="C71" s="337" t="s">
        <v>271</v>
      </c>
      <c r="D71" s="337" t="s">
        <v>271</v>
      </c>
      <c r="E71" s="337"/>
      <c r="F71" s="337" t="s">
        <v>271</v>
      </c>
      <c r="G71" s="337" t="s">
        <v>271</v>
      </c>
      <c r="H71" s="337" t="s">
        <v>271</v>
      </c>
      <c r="I71" s="338" t="s">
        <v>271</v>
      </c>
      <c r="J71" s="339" t="s">
        <v>42</v>
      </c>
    </row>
  </sheetData>
  <mergeCells count="3">
    <mergeCell ref="F3:I3"/>
    <mergeCell ref="C4:D4"/>
    <mergeCell ref="A1:I1"/>
  </mergeCells>
  <conditionalFormatting sqref="F8 F72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71">
    <cfRule type="expression" dxfId="26" priority="5">
      <formula>$H9&gt;0</formula>
    </cfRule>
  </conditionalFormatting>
  <conditionalFormatting sqref="A9:A71">
    <cfRule type="expression" dxfId="25" priority="2">
      <formula>AND($J9&lt;&gt;"mezeraKL",$J9&lt;&gt;"")</formula>
    </cfRule>
  </conditionalFormatting>
  <conditionalFormatting sqref="I9:I71">
    <cfRule type="expression" dxfId="24" priority="6">
      <formula>$I9&gt;1</formula>
    </cfRule>
  </conditionalFormatting>
  <conditionalFormatting sqref="B9:B71">
    <cfRule type="expression" dxfId="23" priority="1">
      <formula>OR($J9="NS",$J9="SumaNS",$J9="Účet")</formula>
    </cfRule>
  </conditionalFormatting>
  <conditionalFormatting sqref="A9:D71 F9:I71">
    <cfRule type="expression" dxfId="22" priority="8">
      <formula>AND($J9&lt;&gt;"",$J9&lt;&gt;"mezeraKL")</formula>
    </cfRule>
  </conditionalFormatting>
  <conditionalFormatting sqref="B9:D71 F9:I71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71 F9:I71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5" t="s">
        <v>63</v>
      </c>
      <c r="B1" s="266"/>
      <c r="C1" s="266"/>
      <c r="D1" s="266"/>
      <c r="E1" s="266"/>
      <c r="F1" s="266"/>
      <c r="G1" s="236"/>
      <c r="H1" s="267"/>
      <c r="I1" s="267"/>
    </row>
    <row r="2" spans="1:10" ht="14.4" customHeight="1" thickBot="1" x14ac:dyDescent="0.35">
      <c r="A2" s="162" t="s">
        <v>163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1"/>
      <c r="C3" s="168">
        <v>2015</v>
      </c>
      <c r="D3" s="169">
        <v>2016</v>
      </c>
      <c r="E3" s="7"/>
      <c r="F3" s="244">
        <v>2017</v>
      </c>
      <c r="G3" s="262"/>
      <c r="H3" s="262"/>
      <c r="I3" s="245"/>
    </row>
    <row r="4" spans="1:10" ht="14.4" customHeight="1" thickBot="1" x14ac:dyDescent="0.35">
      <c r="A4" s="173" t="s">
        <v>0</v>
      </c>
      <c r="B4" s="174" t="s">
        <v>105</v>
      </c>
      <c r="C4" s="263" t="s">
        <v>43</v>
      </c>
      <c r="D4" s="264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5" t="s">
        <v>269</v>
      </c>
      <c r="B5" s="336" t="s">
        <v>270</v>
      </c>
      <c r="C5" s="337" t="s">
        <v>271</v>
      </c>
      <c r="D5" s="337" t="s">
        <v>271</v>
      </c>
      <c r="E5" s="337"/>
      <c r="F5" s="337" t="s">
        <v>271</v>
      </c>
      <c r="G5" s="337" t="s">
        <v>271</v>
      </c>
      <c r="H5" s="337" t="s">
        <v>271</v>
      </c>
      <c r="I5" s="338" t="s">
        <v>271</v>
      </c>
      <c r="J5" s="339" t="s">
        <v>42</v>
      </c>
    </row>
    <row r="6" spans="1:10" ht="14.4" customHeight="1" x14ac:dyDescent="0.3">
      <c r="A6" s="335" t="s">
        <v>269</v>
      </c>
      <c r="B6" s="336" t="s">
        <v>322</v>
      </c>
      <c r="C6" s="337">
        <v>9.5390000000000003E-2</v>
      </c>
      <c r="D6" s="337">
        <v>0</v>
      </c>
      <c r="E6" s="337"/>
      <c r="F6" s="337">
        <v>0</v>
      </c>
      <c r="G6" s="337">
        <v>0</v>
      </c>
      <c r="H6" s="337">
        <v>0</v>
      </c>
      <c r="I6" s="338" t="s">
        <v>271</v>
      </c>
      <c r="J6" s="339" t="s">
        <v>1</v>
      </c>
    </row>
    <row r="7" spans="1:10" ht="14.4" customHeight="1" x14ac:dyDescent="0.3">
      <c r="A7" s="335" t="s">
        <v>269</v>
      </c>
      <c r="B7" s="336" t="s">
        <v>323</v>
      </c>
      <c r="C7" s="337">
        <v>9.4379999999999992E-2</v>
      </c>
      <c r="D7" s="337">
        <v>0</v>
      </c>
      <c r="E7" s="337"/>
      <c r="F7" s="337">
        <v>0</v>
      </c>
      <c r="G7" s="337">
        <v>0</v>
      </c>
      <c r="H7" s="337">
        <v>0</v>
      </c>
      <c r="I7" s="338" t="s">
        <v>271</v>
      </c>
      <c r="J7" s="339" t="s">
        <v>1</v>
      </c>
    </row>
    <row r="8" spans="1:10" ht="14.4" customHeight="1" x14ac:dyDescent="0.3">
      <c r="A8" s="335" t="s">
        <v>269</v>
      </c>
      <c r="B8" s="336" t="s">
        <v>273</v>
      </c>
      <c r="C8" s="337">
        <v>0.18976999999999999</v>
      </c>
      <c r="D8" s="337">
        <v>0</v>
      </c>
      <c r="E8" s="337"/>
      <c r="F8" s="337">
        <v>0</v>
      </c>
      <c r="G8" s="337">
        <v>0</v>
      </c>
      <c r="H8" s="337">
        <v>0</v>
      </c>
      <c r="I8" s="338" t="s">
        <v>271</v>
      </c>
      <c r="J8" s="339" t="s">
        <v>274</v>
      </c>
    </row>
    <row r="10" spans="1:10" ht="14.4" customHeight="1" x14ac:dyDescent="0.3">
      <c r="A10" s="335" t="s">
        <v>269</v>
      </c>
      <c r="B10" s="336" t="s">
        <v>270</v>
      </c>
      <c r="C10" s="337" t="s">
        <v>271</v>
      </c>
      <c r="D10" s="337" t="s">
        <v>271</v>
      </c>
      <c r="E10" s="337"/>
      <c r="F10" s="337" t="s">
        <v>271</v>
      </c>
      <c r="G10" s="337" t="s">
        <v>271</v>
      </c>
      <c r="H10" s="337" t="s">
        <v>271</v>
      </c>
      <c r="I10" s="338" t="s">
        <v>271</v>
      </c>
      <c r="J10" s="339" t="s">
        <v>42</v>
      </c>
    </row>
    <row r="11" spans="1:10" ht="14.4" customHeight="1" x14ac:dyDescent="0.3">
      <c r="A11" s="335" t="s">
        <v>324</v>
      </c>
      <c r="B11" s="336" t="s">
        <v>325</v>
      </c>
      <c r="C11" s="337" t="s">
        <v>271</v>
      </c>
      <c r="D11" s="337" t="s">
        <v>271</v>
      </c>
      <c r="E11" s="337"/>
      <c r="F11" s="337" t="s">
        <v>271</v>
      </c>
      <c r="G11" s="337" t="s">
        <v>271</v>
      </c>
      <c r="H11" s="337" t="s">
        <v>271</v>
      </c>
      <c r="I11" s="338" t="s">
        <v>271</v>
      </c>
      <c r="J11" s="339" t="s">
        <v>0</v>
      </c>
    </row>
    <row r="12" spans="1:10" ht="14.4" customHeight="1" x14ac:dyDescent="0.3">
      <c r="A12" s="335" t="s">
        <v>324</v>
      </c>
      <c r="B12" s="336" t="s">
        <v>322</v>
      </c>
      <c r="C12" s="337">
        <v>9.5390000000000003E-2</v>
      </c>
      <c r="D12" s="337">
        <v>0</v>
      </c>
      <c r="E12" s="337"/>
      <c r="F12" s="337">
        <v>0</v>
      </c>
      <c r="G12" s="337">
        <v>0</v>
      </c>
      <c r="H12" s="337">
        <v>0</v>
      </c>
      <c r="I12" s="338" t="s">
        <v>271</v>
      </c>
      <c r="J12" s="339" t="s">
        <v>1</v>
      </c>
    </row>
    <row r="13" spans="1:10" ht="14.4" customHeight="1" x14ac:dyDescent="0.3">
      <c r="A13" s="335" t="s">
        <v>324</v>
      </c>
      <c r="B13" s="336" t="s">
        <v>323</v>
      </c>
      <c r="C13" s="337">
        <v>9.4379999999999992E-2</v>
      </c>
      <c r="D13" s="337">
        <v>0</v>
      </c>
      <c r="E13" s="337"/>
      <c r="F13" s="337">
        <v>0</v>
      </c>
      <c r="G13" s="337">
        <v>0</v>
      </c>
      <c r="H13" s="337">
        <v>0</v>
      </c>
      <c r="I13" s="338" t="s">
        <v>271</v>
      </c>
      <c r="J13" s="339" t="s">
        <v>1</v>
      </c>
    </row>
    <row r="14" spans="1:10" ht="14.4" customHeight="1" x14ac:dyDescent="0.3">
      <c r="A14" s="335" t="s">
        <v>324</v>
      </c>
      <c r="B14" s="336" t="s">
        <v>326</v>
      </c>
      <c r="C14" s="337">
        <v>0.18976999999999999</v>
      </c>
      <c r="D14" s="337">
        <v>0</v>
      </c>
      <c r="E14" s="337"/>
      <c r="F14" s="337">
        <v>0</v>
      </c>
      <c r="G14" s="337">
        <v>0</v>
      </c>
      <c r="H14" s="337">
        <v>0</v>
      </c>
      <c r="I14" s="338" t="s">
        <v>271</v>
      </c>
      <c r="J14" s="339" t="s">
        <v>282</v>
      </c>
    </row>
    <row r="15" spans="1:10" ht="14.4" customHeight="1" x14ac:dyDescent="0.3">
      <c r="A15" s="335" t="s">
        <v>271</v>
      </c>
      <c r="B15" s="336" t="s">
        <v>271</v>
      </c>
      <c r="C15" s="337" t="s">
        <v>271</v>
      </c>
      <c r="D15" s="337" t="s">
        <v>271</v>
      </c>
      <c r="E15" s="337"/>
      <c r="F15" s="337" t="s">
        <v>271</v>
      </c>
      <c r="G15" s="337" t="s">
        <v>271</v>
      </c>
      <c r="H15" s="337" t="s">
        <v>271</v>
      </c>
      <c r="I15" s="338" t="s">
        <v>271</v>
      </c>
      <c r="J15" s="339" t="s">
        <v>283</v>
      </c>
    </row>
    <row r="16" spans="1:10" ht="14.4" customHeight="1" x14ac:dyDescent="0.3">
      <c r="A16" s="335" t="s">
        <v>269</v>
      </c>
      <c r="B16" s="336" t="s">
        <v>273</v>
      </c>
      <c r="C16" s="337">
        <v>0.18976999999999999</v>
      </c>
      <c r="D16" s="337">
        <v>0</v>
      </c>
      <c r="E16" s="337"/>
      <c r="F16" s="337">
        <v>0</v>
      </c>
      <c r="G16" s="337">
        <v>0</v>
      </c>
      <c r="H16" s="337">
        <v>0</v>
      </c>
      <c r="I16" s="338" t="s">
        <v>271</v>
      </c>
      <c r="J16" s="339" t="s">
        <v>274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6">
      <formula>$H10&gt;0</formula>
    </cfRule>
  </conditionalFormatting>
  <conditionalFormatting sqref="A10:A16">
    <cfRule type="expression" dxfId="9" priority="5">
      <formula>AND($J10&lt;&gt;"mezeraKL",$J10&lt;&gt;"")</formula>
    </cfRule>
  </conditionalFormatting>
  <conditionalFormatting sqref="I10:I16">
    <cfRule type="expression" dxfId="8" priority="7">
      <formula>$I10&gt;1</formula>
    </cfRule>
  </conditionalFormatting>
  <conditionalFormatting sqref="B10:B16">
    <cfRule type="expression" dxfId="7" priority="4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1">
      <formula>OR($J10="KL",$J10="SumaKL")</formula>
    </cfRule>
    <cfRule type="expression" priority="3" stopIfTrue="1">
      <formula>OR($J10="mezeraNS",$J10="mezeraKL")</formula>
    </cfRule>
  </conditionalFormatting>
  <conditionalFormatting sqref="B10:D16 F10:I16">
    <cfRule type="expression" dxfId="4" priority="2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2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68" t="s">
        <v>49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 ht="15" thickBot="1" x14ac:dyDescent="0.35">
      <c r="A2" s="162" t="s">
        <v>163</v>
      </c>
      <c r="B2" s="163"/>
    </row>
    <row r="3" spans="1:19" x14ac:dyDescent="0.3">
      <c r="A3" s="282" t="s">
        <v>101</v>
      </c>
      <c r="B3" s="283"/>
      <c r="C3" s="284" t="s">
        <v>90</v>
      </c>
      <c r="D3" s="285"/>
      <c r="E3" s="285"/>
      <c r="F3" s="286"/>
      <c r="G3" s="287" t="s">
        <v>91</v>
      </c>
      <c r="H3" s="288"/>
      <c r="I3" s="288"/>
      <c r="J3" s="289"/>
      <c r="K3" s="290" t="s">
        <v>100</v>
      </c>
      <c r="L3" s="291"/>
      <c r="M3" s="291"/>
      <c r="N3" s="291"/>
      <c r="O3" s="292"/>
      <c r="P3" s="288" t="s">
        <v>160</v>
      </c>
      <c r="Q3" s="288"/>
      <c r="R3" s="288"/>
      <c r="S3" s="289"/>
    </row>
    <row r="4" spans="1:19" ht="15" thickBot="1" x14ac:dyDescent="0.35">
      <c r="A4" s="301">
        <v>2017</v>
      </c>
      <c r="B4" s="302"/>
      <c r="C4" s="303" t="s">
        <v>159</v>
      </c>
      <c r="D4" s="305" t="s">
        <v>50</v>
      </c>
      <c r="E4" s="305" t="s">
        <v>45</v>
      </c>
      <c r="F4" s="280" t="s">
        <v>41</v>
      </c>
      <c r="G4" s="295" t="s">
        <v>92</v>
      </c>
      <c r="H4" s="297" t="s">
        <v>96</v>
      </c>
      <c r="I4" s="297" t="s">
        <v>158</v>
      </c>
      <c r="J4" s="299" t="s">
        <v>93</v>
      </c>
      <c r="K4" s="277" t="s">
        <v>157</v>
      </c>
      <c r="L4" s="278"/>
      <c r="M4" s="278"/>
      <c r="N4" s="279"/>
      <c r="O4" s="280" t="s">
        <v>156</v>
      </c>
      <c r="P4" s="269" t="s">
        <v>155</v>
      </c>
      <c r="Q4" s="269" t="s">
        <v>103</v>
      </c>
      <c r="R4" s="271" t="s">
        <v>45</v>
      </c>
      <c r="S4" s="273" t="s">
        <v>102</v>
      </c>
    </row>
    <row r="5" spans="1:19" s="217" customFormat="1" ht="19.2" customHeight="1" x14ac:dyDescent="0.3">
      <c r="A5" s="275" t="s">
        <v>154</v>
      </c>
      <c r="B5" s="276"/>
      <c r="C5" s="304"/>
      <c r="D5" s="306"/>
      <c r="E5" s="306"/>
      <c r="F5" s="281"/>
      <c r="G5" s="296"/>
      <c r="H5" s="298"/>
      <c r="I5" s="298"/>
      <c r="J5" s="300"/>
      <c r="K5" s="220" t="s">
        <v>94</v>
      </c>
      <c r="L5" s="219" t="s">
        <v>95</v>
      </c>
      <c r="M5" s="219" t="s">
        <v>153</v>
      </c>
      <c r="N5" s="218" t="s">
        <v>2</v>
      </c>
      <c r="O5" s="281"/>
      <c r="P5" s="270"/>
      <c r="Q5" s="270"/>
      <c r="R5" s="272"/>
      <c r="S5" s="274"/>
    </row>
    <row r="6" spans="1:19" ht="15" thickBot="1" x14ac:dyDescent="0.35">
      <c r="A6" s="293" t="s">
        <v>89</v>
      </c>
      <c r="B6" s="294"/>
      <c r="C6" s="216">
        <f ca="1">SUM(Tabulka[01 uv_sk])/2</f>
        <v>11.416666666666666</v>
      </c>
      <c r="D6" s="214"/>
      <c r="E6" s="214"/>
      <c r="F6" s="213"/>
      <c r="G6" s="215">
        <f ca="1">SUM(Tabulka[05 h_vram])/2</f>
        <v>21064</v>
      </c>
      <c r="H6" s="214">
        <f ca="1">SUM(Tabulka[06 h_naduv])/2</f>
        <v>209</v>
      </c>
      <c r="I6" s="214">
        <f ca="1">SUM(Tabulka[07 h_nadzk])/2</f>
        <v>0</v>
      </c>
      <c r="J6" s="213">
        <f ca="1">SUM(Tabulka[08 h_oon])/2</f>
        <v>0</v>
      </c>
      <c r="K6" s="215">
        <f ca="1">SUM(Tabulka[09 m_kl])/2</f>
        <v>0</v>
      </c>
      <c r="L6" s="214">
        <f ca="1">SUM(Tabulka[10 m_gr])/2</f>
        <v>0</v>
      </c>
      <c r="M6" s="214">
        <f ca="1">SUM(Tabulka[11 m_jo])/2</f>
        <v>385256</v>
      </c>
      <c r="N6" s="214">
        <f ca="1">SUM(Tabulka[12 m_oc])/2</f>
        <v>385256</v>
      </c>
      <c r="O6" s="213">
        <f ca="1">SUM(Tabulka[13 m_sk])/2</f>
        <v>6225271</v>
      </c>
      <c r="P6" s="212">
        <f ca="1">SUM(Tabulka[14_vzsk])/2</f>
        <v>86800</v>
      </c>
      <c r="Q6" s="212">
        <f ca="1">SUM(Tabulka[15_vzpl])/2</f>
        <v>0</v>
      </c>
      <c r="R6" s="211">
        <f ca="1">IF(Q6=0,0,P6/Q6)</f>
        <v>0</v>
      </c>
      <c r="S6" s="210">
        <f ca="1">Q6-P6</f>
        <v>-86800</v>
      </c>
    </row>
    <row r="7" spans="1:19" hidden="1" x14ac:dyDescent="0.3">
      <c r="A7" s="209" t="s">
        <v>152</v>
      </c>
      <c r="B7" s="208" t="s">
        <v>151</v>
      </c>
      <c r="C7" s="207" t="s">
        <v>150</v>
      </c>
      <c r="D7" s="206" t="s">
        <v>149</v>
      </c>
      <c r="E7" s="205" t="s">
        <v>148</v>
      </c>
      <c r="F7" s="204" t="s">
        <v>147</v>
      </c>
      <c r="G7" s="203" t="s">
        <v>146</v>
      </c>
      <c r="H7" s="201" t="s">
        <v>145</v>
      </c>
      <c r="I7" s="201" t="s">
        <v>144</v>
      </c>
      <c r="J7" s="200" t="s">
        <v>143</v>
      </c>
      <c r="K7" s="202" t="s">
        <v>142</v>
      </c>
      <c r="L7" s="201" t="s">
        <v>141</v>
      </c>
      <c r="M7" s="201" t="s">
        <v>140</v>
      </c>
      <c r="N7" s="200" t="s">
        <v>139</v>
      </c>
      <c r="O7" s="199" t="s">
        <v>138</v>
      </c>
      <c r="P7" s="198" t="s">
        <v>137</v>
      </c>
      <c r="Q7" s="197" t="s">
        <v>136</v>
      </c>
      <c r="R7" s="196" t="s">
        <v>135</v>
      </c>
      <c r="S7" s="195" t="s">
        <v>134</v>
      </c>
    </row>
    <row r="8" spans="1:19" x14ac:dyDescent="0.3">
      <c r="A8" s="192" t="s">
        <v>327</v>
      </c>
      <c r="B8" s="191"/>
      <c r="C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9.3333333333333339</v>
      </c>
      <c r="D8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17144</v>
      </c>
      <c r="H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</v>
      </c>
      <c r="I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349328</v>
      </c>
      <c r="N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349328</v>
      </c>
      <c r="O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5351466</v>
      </c>
      <c r="P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86800</v>
      </c>
      <c r="Q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194" t="str">
        <f ca="1">IF(Tabulka[[#This Row],[15_vzpl]]=0,"",Tabulka[[#This Row],[14_vzsk]]/Tabulka[[#This Row],[15_vzpl]])</f>
        <v/>
      </c>
      <c r="S8" s="193">
        <f ca="1">IF(Tabulka[[#This Row],[15_vzpl]]-Tabulka[[#This Row],[14_vzsk]]=0,"",Tabulka[[#This Row],[15_vzpl]]-Tabulka[[#This Row],[14_vzsk]])</f>
        <v>-86800</v>
      </c>
    </row>
    <row r="9" spans="1:19" x14ac:dyDescent="0.3">
      <c r="A9" s="192">
        <v>421</v>
      </c>
      <c r="B9" s="191" t="s">
        <v>343</v>
      </c>
      <c r="C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</v>
      </c>
      <c r="H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20384</v>
      </c>
      <c r="N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20384</v>
      </c>
      <c r="O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488859</v>
      </c>
      <c r="P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194" t="str">
        <f ca="1">IF(Tabulka[[#This Row],[15_vzpl]]=0,"",Tabulka[[#This Row],[14_vzsk]]/Tabulka[[#This Row],[15_vzpl]])</f>
        <v/>
      </c>
      <c r="S9" s="193" t="str">
        <f ca="1">IF(Tabulka[[#This Row],[15_vzpl]]-Tabulka[[#This Row],[14_vzsk]]=0,"",Tabulka[[#This Row],[15_vzpl]]-Tabulka[[#This Row],[14_vzsk]])</f>
        <v/>
      </c>
    </row>
    <row r="10" spans="1:19" x14ac:dyDescent="0.3">
      <c r="A10" s="192">
        <v>525</v>
      </c>
      <c r="B10" s="191" t="s">
        <v>344</v>
      </c>
      <c r="C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5.333333333333333</v>
      </c>
      <c r="D10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</v>
      </c>
      <c r="H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</v>
      </c>
      <c r="I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270824</v>
      </c>
      <c r="N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270824</v>
      </c>
      <c r="O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3501412</v>
      </c>
      <c r="P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4" t="str">
        <f ca="1">IF(Tabulka[[#This Row],[15_vzpl]]=0,"",Tabulka[[#This Row],[14_vzsk]]/Tabulka[[#This Row],[15_vzpl]])</f>
        <v/>
      </c>
      <c r="S10" s="193" t="str">
        <f ca="1">IF(Tabulka[[#This Row],[15_vzpl]]-Tabulka[[#This Row],[14_vzsk]]=0,"",Tabulka[[#This Row],[15_vzpl]]-Tabulka[[#This Row],[14_vzsk]])</f>
        <v/>
      </c>
    </row>
    <row r="11" spans="1:19" x14ac:dyDescent="0.3">
      <c r="A11" s="192">
        <v>526</v>
      </c>
      <c r="B11" s="191" t="s">
        <v>345</v>
      </c>
      <c r="C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86800</v>
      </c>
      <c r="Q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4" t="str">
        <f ca="1">IF(Tabulka[[#This Row],[15_vzpl]]=0,"",Tabulka[[#This Row],[14_vzsk]]/Tabulka[[#This Row],[15_vzpl]])</f>
        <v/>
      </c>
      <c r="S11" s="193">
        <f ca="1">IF(Tabulka[[#This Row],[15_vzpl]]-Tabulka[[#This Row],[14_vzsk]]=0,"",Tabulka[[#This Row],[15_vzpl]]-Tabulka[[#This Row],[14_vzsk]])</f>
        <v>-86800</v>
      </c>
    </row>
    <row r="12" spans="1:19" x14ac:dyDescent="0.3">
      <c r="A12" s="192">
        <v>527</v>
      </c>
      <c r="B12" s="191" t="s">
        <v>346</v>
      </c>
      <c r="C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2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5592</v>
      </c>
      <c r="H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I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58120</v>
      </c>
      <c r="N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58120</v>
      </c>
      <c r="O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1361195</v>
      </c>
      <c r="P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4" t="str">
        <f ca="1">IF(Tabulka[[#This Row],[15_vzpl]]=0,"",Tabulka[[#This Row],[14_vzsk]]/Tabulka[[#This Row],[15_vzpl]])</f>
        <v/>
      </c>
      <c r="S12" s="193" t="str">
        <f ca="1">IF(Tabulka[[#This Row],[15_vzpl]]-Tabulka[[#This Row],[14_vzsk]]=0,"",Tabulka[[#This Row],[15_vzpl]]-Tabulka[[#This Row],[14_vzsk]])</f>
        <v/>
      </c>
    </row>
    <row r="13" spans="1:19" x14ac:dyDescent="0.3">
      <c r="A13" s="192" t="s">
        <v>328</v>
      </c>
      <c r="B13" s="191"/>
      <c r="C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</v>
      </c>
      <c r="H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21160</v>
      </c>
      <c r="N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21160</v>
      </c>
      <c r="O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483294</v>
      </c>
      <c r="P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4" t="str">
        <f ca="1">IF(Tabulka[[#This Row],[15_vzpl]]=0,"",Tabulka[[#This Row],[14_vzsk]]/Tabulka[[#This Row],[15_vzpl]])</f>
        <v/>
      </c>
      <c r="S13" s="193" t="str">
        <f ca="1">IF(Tabulka[[#This Row],[15_vzpl]]-Tabulka[[#This Row],[14_vzsk]]=0,"",Tabulka[[#This Row],[15_vzpl]]-Tabulka[[#This Row],[14_vzsk]])</f>
        <v/>
      </c>
    </row>
    <row r="14" spans="1:19" x14ac:dyDescent="0.3">
      <c r="A14" s="192">
        <v>408</v>
      </c>
      <c r="B14" s="191" t="s">
        <v>347</v>
      </c>
      <c r="C14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</v>
      </c>
      <c r="H14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4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21160</v>
      </c>
      <c r="N14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21160</v>
      </c>
      <c r="O14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483294</v>
      </c>
      <c r="P14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194" t="str">
        <f ca="1">IF(Tabulka[[#This Row],[15_vzpl]]=0,"",Tabulka[[#This Row],[14_vzsk]]/Tabulka[[#This Row],[15_vzpl]])</f>
        <v/>
      </c>
      <c r="S14" s="193" t="str">
        <f ca="1">IF(Tabulka[[#This Row],[15_vzpl]]-Tabulka[[#This Row],[14_vzsk]]=0,"",Tabulka[[#This Row],[15_vzpl]]-Tabulka[[#This Row],[14_vzsk]])</f>
        <v/>
      </c>
    </row>
    <row r="15" spans="1:19" x14ac:dyDescent="0.3">
      <c r="A15" s="192" t="s">
        <v>329</v>
      </c>
      <c r="B15" s="191"/>
      <c r="C15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1.0833333333333333</v>
      </c>
      <c r="D15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</v>
      </c>
      <c r="H15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14768</v>
      </c>
      <c r="N15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14768</v>
      </c>
      <c r="O15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390511</v>
      </c>
      <c r="P15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194" t="str">
        <f ca="1">IF(Tabulka[[#This Row],[15_vzpl]]=0,"",Tabulka[[#This Row],[14_vzsk]]/Tabulka[[#This Row],[15_vzpl]])</f>
        <v/>
      </c>
      <c r="S15" s="193" t="str">
        <f ca="1">IF(Tabulka[[#This Row],[15_vzpl]]-Tabulka[[#This Row],[14_vzsk]]=0,"",Tabulka[[#This Row],[15_vzpl]]-Tabulka[[#This Row],[14_vzsk]])</f>
        <v/>
      </c>
    </row>
    <row r="16" spans="1:19" x14ac:dyDescent="0.3">
      <c r="A16" s="192">
        <v>30</v>
      </c>
      <c r="B16" s="191" t="s">
        <v>348</v>
      </c>
      <c r="C16" s="18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1.0833333333333333</v>
      </c>
      <c r="D16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9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8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</v>
      </c>
      <c r="H16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14768</v>
      </c>
      <c r="N16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14768</v>
      </c>
      <c r="O16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390511</v>
      </c>
      <c r="P16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194" t="str">
        <f ca="1">IF(Tabulka[[#This Row],[15_vzpl]]=0,"",Tabulka[[#This Row],[14_vzsk]]/Tabulka[[#This Row],[15_vzpl]])</f>
        <v/>
      </c>
      <c r="S16" s="193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162</v>
      </c>
    </row>
    <row r="18" spans="1:1" x14ac:dyDescent="0.3">
      <c r="A18" s="76" t="s">
        <v>73</v>
      </c>
    </row>
    <row r="19" spans="1:1" x14ac:dyDescent="0.3">
      <c r="A19" s="77" t="s">
        <v>133</v>
      </c>
    </row>
    <row r="20" spans="1:1" x14ac:dyDescent="0.3">
      <c r="A20" s="184" t="s">
        <v>132</v>
      </c>
    </row>
    <row r="21" spans="1:1" x14ac:dyDescent="0.3">
      <c r="A21" s="165" t="s">
        <v>99</v>
      </c>
    </row>
    <row r="22" spans="1:1" x14ac:dyDescent="0.3">
      <c r="A22" s="167" t="s">
        <v>104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342</v>
      </c>
    </row>
    <row r="2" spans="1:19" x14ac:dyDescent="0.3">
      <c r="A2" s="162" t="s">
        <v>163</v>
      </c>
    </row>
    <row r="3" spans="1:19" x14ac:dyDescent="0.3">
      <c r="A3" s="230" t="s">
        <v>76</v>
      </c>
      <c r="B3" s="229" t="s">
        <v>131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28" t="s">
        <v>77</v>
      </c>
      <c r="B4" s="227">
        <v>1</v>
      </c>
      <c r="C4" s="222">
        <v>1</v>
      </c>
      <c r="D4" s="222" t="s">
        <v>327</v>
      </c>
      <c r="E4" s="221">
        <v>9</v>
      </c>
      <c r="F4" s="221"/>
      <c r="G4" s="221"/>
      <c r="H4" s="221"/>
      <c r="I4" s="221">
        <v>1408</v>
      </c>
      <c r="J4" s="221">
        <v>23</v>
      </c>
      <c r="K4" s="221"/>
      <c r="L4" s="221"/>
      <c r="M4" s="221"/>
      <c r="N4" s="221"/>
      <c r="O4" s="221"/>
      <c r="P4" s="221"/>
      <c r="Q4" s="221">
        <v>408763</v>
      </c>
      <c r="R4" s="221">
        <v>1450</v>
      </c>
      <c r="S4" s="221"/>
    </row>
    <row r="5" spans="1:19" x14ac:dyDescent="0.3">
      <c r="A5" s="226" t="s">
        <v>78</v>
      </c>
      <c r="B5" s="225">
        <v>2</v>
      </c>
      <c r="C5">
        <v>1</v>
      </c>
      <c r="D5">
        <v>421</v>
      </c>
      <c r="E5">
        <v>1</v>
      </c>
      <c r="I5">
        <v>152</v>
      </c>
      <c r="Q5">
        <v>39029</v>
      </c>
    </row>
    <row r="6" spans="1:19" x14ac:dyDescent="0.3">
      <c r="A6" s="228" t="s">
        <v>79</v>
      </c>
      <c r="B6" s="227">
        <v>3</v>
      </c>
      <c r="C6">
        <v>1</v>
      </c>
      <c r="D6">
        <v>525</v>
      </c>
      <c r="E6">
        <v>5</v>
      </c>
      <c r="I6">
        <v>808</v>
      </c>
      <c r="J6">
        <v>4</v>
      </c>
      <c r="Q6">
        <v>260005</v>
      </c>
    </row>
    <row r="7" spans="1:19" x14ac:dyDescent="0.3">
      <c r="A7" s="226" t="s">
        <v>80</v>
      </c>
      <c r="B7" s="225">
        <v>4</v>
      </c>
      <c r="C7">
        <v>1</v>
      </c>
      <c r="D7">
        <v>526</v>
      </c>
      <c r="R7">
        <v>1450</v>
      </c>
    </row>
    <row r="8" spans="1:19" x14ac:dyDescent="0.3">
      <c r="A8" s="228" t="s">
        <v>81</v>
      </c>
      <c r="B8" s="227">
        <v>5</v>
      </c>
      <c r="C8">
        <v>1</v>
      </c>
      <c r="D8">
        <v>527</v>
      </c>
      <c r="E8">
        <v>3</v>
      </c>
      <c r="I8">
        <v>448</v>
      </c>
      <c r="J8">
        <v>19</v>
      </c>
      <c r="Q8">
        <v>109729</v>
      </c>
    </row>
    <row r="9" spans="1:19" x14ac:dyDescent="0.3">
      <c r="A9" s="226" t="s">
        <v>82</v>
      </c>
      <c r="B9" s="225">
        <v>6</v>
      </c>
      <c r="C9">
        <v>1</v>
      </c>
      <c r="D9" t="s">
        <v>328</v>
      </c>
      <c r="E9">
        <v>1</v>
      </c>
      <c r="I9">
        <v>160</v>
      </c>
      <c r="J9">
        <v>8</v>
      </c>
      <c r="Q9">
        <v>41039</v>
      </c>
    </row>
    <row r="10" spans="1:19" x14ac:dyDescent="0.3">
      <c r="A10" s="228" t="s">
        <v>83</v>
      </c>
      <c r="B10" s="227">
        <v>7</v>
      </c>
      <c r="C10">
        <v>1</v>
      </c>
      <c r="D10">
        <v>408</v>
      </c>
      <c r="E10">
        <v>1</v>
      </c>
      <c r="I10">
        <v>160</v>
      </c>
      <c r="J10">
        <v>8</v>
      </c>
      <c r="Q10">
        <v>41039</v>
      </c>
    </row>
    <row r="11" spans="1:19" x14ac:dyDescent="0.3">
      <c r="A11" s="226" t="s">
        <v>84</v>
      </c>
      <c r="B11" s="225">
        <v>8</v>
      </c>
      <c r="C11">
        <v>1</v>
      </c>
      <c r="D11" t="s">
        <v>329</v>
      </c>
      <c r="E11">
        <v>1</v>
      </c>
      <c r="I11">
        <v>160</v>
      </c>
      <c r="Q11">
        <v>29034</v>
      </c>
    </row>
    <row r="12" spans="1:19" x14ac:dyDescent="0.3">
      <c r="A12" s="228" t="s">
        <v>85</v>
      </c>
      <c r="B12" s="227">
        <v>9</v>
      </c>
      <c r="C12">
        <v>1</v>
      </c>
      <c r="D12">
        <v>30</v>
      </c>
      <c r="E12">
        <v>1</v>
      </c>
      <c r="I12">
        <v>160</v>
      </c>
      <c r="Q12">
        <v>29034</v>
      </c>
    </row>
    <row r="13" spans="1:19" x14ac:dyDescent="0.3">
      <c r="A13" s="226" t="s">
        <v>86</v>
      </c>
      <c r="B13" s="225">
        <v>10</v>
      </c>
      <c r="C13" t="s">
        <v>330</v>
      </c>
      <c r="E13">
        <v>11</v>
      </c>
      <c r="I13">
        <v>1728</v>
      </c>
      <c r="J13">
        <v>31</v>
      </c>
      <c r="Q13">
        <v>478836</v>
      </c>
      <c r="R13">
        <v>1450</v>
      </c>
    </row>
    <row r="14" spans="1:19" x14ac:dyDescent="0.3">
      <c r="A14" s="228" t="s">
        <v>87</v>
      </c>
      <c r="B14" s="227">
        <v>11</v>
      </c>
      <c r="C14">
        <v>2</v>
      </c>
      <c r="D14" t="s">
        <v>327</v>
      </c>
      <c r="E14">
        <v>9</v>
      </c>
      <c r="I14">
        <v>1284</v>
      </c>
      <c r="J14">
        <v>15.5</v>
      </c>
      <c r="O14">
        <v>3200</v>
      </c>
      <c r="P14">
        <v>3200</v>
      </c>
      <c r="Q14">
        <v>392396</v>
      </c>
      <c r="R14">
        <v>13050</v>
      </c>
    </row>
    <row r="15" spans="1:19" x14ac:dyDescent="0.3">
      <c r="A15" s="226" t="s">
        <v>88</v>
      </c>
      <c r="B15" s="225">
        <v>12</v>
      </c>
      <c r="C15">
        <v>2</v>
      </c>
      <c r="D15">
        <v>421</v>
      </c>
      <c r="E15">
        <v>1</v>
      </c>
      <c r="I15">
        <v>152</v>
      </c>
      <c r="Q15">
        <v>38707</v>
      </c>
    </row>
    <row r="16" spans="1:19" x14ac:dyDescent="0.3">
      <c r="A16" s="224" t="s">
        <v>76</v>
      </c>
      <c r="B16" s="223">
        <v>2017</v>
      </c>
      <c r="C16">
        <v>2</v>
      </c>
      <c r="D16">
        <v>525</v>
      </c>
      <c r="E16">
        <v>5</v>
      </c>
      <c r="I16">
        <v>692</v>
      </c>
      <c r="J16">
        <v>6</v>
      </c>
      <c r="Q16">
        <v>247147</v>
      </c>
    </row>
    <row r="17" spans="3:18" x14ac:dyDescent="0.3">
      <c r="C17">
        <v>2</v>
      </c>
      <c r="D17">
        <v>526</v>
      </c>
      <c r="R17">
        <v>13050</v>
      </c>
    </row>
    <row r="18" spans="3:18" x14ac:dyDescent="0.3">
      <c r="C18">
        <v>2</v>
      </c>
      <c r="D18">
        <v>527</v>
      </c>
      <c r="E18">
        <v>3</v>
      </c>
      <c r="I18">
        <v>440</v>
      </c>
      <c r="J18">
        <v>9.5</v>
      </c>
      <c r="O18">
        <v>3200</v>
      </c>
      <c r="P18">
        <v>3200</v>
      </c>
      <c r="Q18">
        <v>106542</v>
      </c>
    </row>
    <row r="19" spans="3:18" x14ac:dyDescent="0.3">
      <c r="C19">
        <v>2</v>
      </c>
      <c r="D19" t="s">
        <v>328</v>
      </c>
      <c r="E19">
        <v>1</v>
      </c>
      <c r="I19">
        <v>160</v>
      </c>
      <c r="Q19">
        <v>38090</v>
      </c>
    </row>
    <row r="20" spans="3:18" x14ac:dyDescent="0.3">
      <c r="C20">
        <v>2</v>
      </c>
      <c r="D20">
        <v>408</v>
      </c>
      <c r="E20">
        <v>1</v>
      </c>
      <c r="I20">
        <v>160</v>
      </c>
      <c r="Q20">
        <v>38090</v>
      </c>
    </row>
    <row r="21" spans="3:18" x14ac:dyDescent="0.3">
      <c r="C21">
        <v>2</v>
      </c>
      <c r="D21" t="s">
        <v>329</v>
      </c>
      <c r="E21">
        <v>1</v>
      </c>
      <c r="I21">
        <v>136</v>
      </c>
      <c r="Q21">
        <v>28702</v>
      </c>
    </row>
    <row r="22" spans="3:18" x14ac:dyDescent="0.3">
      <c r="C22">
        <v>2</v>
      </c>
      <c r="D22">
        <v>30</v>
      </c>
      <c r="E22">
        <v>1</v>
      </c>
      <c r="I22">
        <v>136</v>
      </c>
      <c r="Q22">
        <v>28702</v>
      </c>
    </row>
    <row r="23" spans="3:18" x14ac:dyDescent="0.3">
      <c r="C23" t="s">
        <v>331</v>
      </c>
      <c r="E23">
        <v>11</v>
      </c>
      <c r="I23">
        <v>1580</v>
      </c>
      <c r="J23">
        <v>15.5</v>
      </c>
      <c r="O23">
        <v>3200</v>
      </c>
      <c r="P23">
        <v>3200</v>
      </c>
      <c r="Q23">
        <v>459188</v>
      </c>
      <c r="R23">
        <v>13050</v>
      </c>
    </row>
    <row r="24" spans="3:18" x14ac:dyDescent="0.3">
      <c r="C24">
        <v>3</v>
      </c>
      <c r="D24" t="s">
        <v>327</v>
      </c>
      <c r="E24">
        <v>9</v>
      </c>
      <c r="I24">
        <v>1456</v>
      </c>
      <c r="J24">
        <v>10</v>
      </c>
      <c r="Q24">
        <v>412333</v>
      </c>
      <c r="R24">
        <v>500</v>
      </c>
    </row>
    <row r="25" spans="3:18" x14ac:dyDescent="0.3">
      <c r="C25">
        <v>3</v>
      </c>
      <c r="D25">
        <v>421</v>
      </c>
      <c r="E25">
        <v>1</v>
      </c>
      <c r="I25">
        <v>144</v>
      </c>
      <c r="Q25">
        <v>39560</v>
      </c>
    </row>
    <row r="26" spans="3:18" x14ac:dyDescent="0.3">
      <c r="C26">
        <v>3</v>
      </c>
      <c r="D26">
        <v>525</v>
      </c>
      <c r="E26">
        <v>5</v>
      </c>
      <c r="I26">
        <v>808</v>
      </c>
      <c r="J26">
        <v>3</v>
      </c>
      <c r="Q26">
        <v>265264</v>
      </c>
    </row>
    <row r="27" spans="3:18" x14ac:dyDescent="0.3">
      <c r="C27">
        <v>3</v>
      </c>
      <c r="D27">
        <v>526</v>
      </c>
      <c r="R27">
        <v>500</v>
      </c>
    </row>
    <row r="28" spans="3:18" x14ac:dyDescent="0.3">
      <c r="C28">
        <v>3</v>
      </c>
      <c r="D28">
        <v>527</v>
      </c>
      <c r="E28">
        <v>3</v>
      </c>
      <c r="I28">
        <v>504</v>
      </c>
      <c r="J28">
        <v>7</v>
      </c>
      <c r="Q28">
        <v>107509</v>
      </c>
    </row>
    <row r="29" spans="3:18" x14ac:dyDescent="0.3">
      <c r="C29">
        <v>3</v>
      </c>
      <c r="D29" t="s">
        <v>328</v>
      </c>
      <c r="E29">
        <v>1</v>
      </c>
      <c r="I29">
        <v>184</v>
      </c>
      <c r="Q29">
        <v>38090</v>
      </c>
    </row>
    <row r="30" spans="3:18" x14ac:dyDescent="0.3">
      <c r="C30">
        <v>3</v>
      </c>
      <c r="D30">
        <v>408</v>
      </c>
      <c r="E30">
        <v>1</v>
      </c>
      <c r="I30">
        <v>184</v>
      </c>
      <c r="Q30">
        <v>38090</v>
      </c>
    </row>
    <row r="31" spans="3:18" x14ac:dyDescent="0.3">
      <c r="C31">
        <v>3</v>
      </c>
      <c r="D31" t="s">
        <v>329</v>
      </c>
      <c r="E31">
        <v>1</v>
      </c>
      <c r="I31">
        <v>176</v>
      </c>
      <c r="Q31">
        <v>29030</v>
      </c>
    </row>
    <row r="32" spans="3:18" x14ac:dyDescent="0.3">
      <c r="C32">
        <v>3</v>
      </c>
      <c r="D32">
        <v>30</v>
      </c>
      <c r="E32">
        <v>1</v>
      </c>
      <c r="I32">
        <v>176</v>
      </c>
      <c r="Q32">
        <v>29030</v>
      </c>
    </row>
    <row r="33" spans="3:18" x14ac:dyDescent="0.3">
      <c r="C33" t="s">
        <v>332</v>
      </c>
      <c r="E33">
        <v>11</v>
      </c>
      <c r="I33">
        <v>1816</v>
      </c>
      <c r="J33">
        <v>10</v>
      </c>
      <c r="Q33">
        <v>479453</v>
      </c>
      <c r="R33">
        <v>500</v>
      </c>
    </row>
    <row r="34" spans="3:18" x14ac:dyDescent="0.3">
      <c r="C34">
        <v>4</v>
      </c>
      <c r="D34" t="s">
        <v>327</v>
      </c>
      <c r="E34">
        <v>9</v>
      </c>
      <c r="I34">
        <v>1404</v>
      </c>
      <c r="J34">
        <v>10</v>
      </c>
      <c r="Q34">
        <v>406519</v>
      </c>
      <c r="R34">
        <v>14500</v>
      </c>
    </row>
    <row r="35" spans="3:18" x14ac:dyDescent="0.3">
      <c r="C35">
        <v>4</v>
      </c>
      <c r="D35">
        <v>421</v>
      </c>
      <c r="E35">
        <v>1</v>
      </c>
      <c r="I35">
        <v>160</v>
      </c>
      <c r="Q35">
        <v>38810</v>
      </c>
    </row>
    <row r="36" spans="3:18" x14ac:dyDescent="0.3">
      <c r="C36">
        <v>4</v>
      </c>
      <c r="D36">
        <v>525</v>
      </c>
      <c r="E36">
        <v>5</v>
      </c>
      <c r="I36">
        <v>776</v>
      </c>
      <c r="J36">
        <v>6</v>
      </c>
      <c r="Q36">
        <v>261424</v>
      </c>
    </row>
    <row r="37" spans="3:18" x14ac:dyDescent="0.3">
      <c r="C37">
        <v>4</v>
      </c>
      <c r="D37">
        <v>526</v>
      </c>
      <c r="R37">
        <v>14500</v>
      </c>
    </row>
    <row r="38" spans="3:18" x14ac:dyDescent="0.3">
      <c r="C38">
        <v>4</v>
      </c>
      <c r="D38">
        <v>527</v>
      </c>
      <c r="E38">
        <v>3</v>
      </c>
      <c r="I38">
        <v>468</v>
      </c>
      <c r="J38">
        <v>4</v>
      </c>
      <c r="Q38">
        <v>106285</v>
      </c>
    </row>
    <row r="39" spans="3:18" x14ac:dyDescent="0.3">
      <c r="C39">
        <v>4</v>
      </c>
      <c r="D39" t="s">
        <v>328</v>
      </c>
      <c r="E39">
        <v>1</v>
      </c>
      <c r="I39">
        <v>160</v>
      </c>
      <c r="Q39">
        <v>38090</v>
      </c>
    </row>
    <row r="40" spans="3:18" x14ac:dyDescent="0.3">
      <c r="C40">
        <v>4</v>
      </c>
      <c r="D40">
        <v>408</v>
      </c>
      <c r="E40">
        <v>1</v>
      </c>
      <c r="I40">
        <v>160</v>
      </c>
      <c r="Q40">
        <v>38090</v>
      </c>
    </row>
    <row r="41" spans="3:18" x14ac:dyDescent="0.3">
      <c r="C41">
        <v>4</v>
      </c>
      <c r="D41" t="s">
        <v>329</v>
      </c>
      <c r="E41">
        <v>1</v>
      </c>
      <c r="I41">
        <v>160</v>
      </c>
      <c r="Q41">
        <v>28910</v>
      </c>
    </row>
    <row r="42" spans="3:18" x14ac:dyDescent="0.3">
      <c r="C42">
        <v>4</v>
      </c>
      <c r="D42">
        <v>30</v>
      </c>
      <c r="E42">
        <v>1</v>
      </c>
      <c r="I42">
        <v>160</v>
      </c>
      <c r="Q42">
        <v>28910</v>
      </c>
    </row>
    <row r="43" spans="3:18" x14ac:dyDescent="0.3">
      <c r="C43" t="s">
        <v>333</v>
      </c>
      <c r="E43">
        <v>11</v>
      </c>
      <c r="I43">
        <v>1724</v>
      </c>
      <c r="J43">
        <v>10</v>
      </c>
      <c r="Q43">
        <v>473519</v>
      </c>
      <c r="R43">
        <v>14500</v>
      </c>
    </row>
    <row r="44" spans="3:18" x14ac:dyDescent="0.3">
      <c r="C44">
        <v>5</v>
      </c>
      <c r="D44" t="s">
        <v>327</v>
      </c>
      <c r="E44">
        <v>9</v>
      </c>
      <c r="I44">
        <v>1584</v>
      </c>
      <c r="J44">
        <v>15.5</v>
      </c>
      <c r="Q44">
        <v>408905</v>
      </c>
      <c r="R44">
        <v>31900</v>
      </c>
    </row>
    <row r="45" spans="3:18" x14ac:dyDescent="0.3">
      <c r="C45">
        <v>5</v>
      </c>
      <c r="D45">
        <v>421</v>
      </c>
      <c r="E45">
        <v>1</v>
      </c>
      <c r="I45">
        <v>168</v>
      </c>
      <c r="Q45">
        <v>39223</v>
      </c>
    </row>
    <row r="46" spans="3:18" x14ac:dyDescent="0.3">
      <c r="C46">
        <v>5</v>
      </c>
      <c r="D46">
        <v>525</v>
      </c>
      <c r="E46">
        <v>5</v>
      </c>
      <c r="I46">
        <v>880</v>
      </c>
      <c r="J46">
        <v>3</v>
      </c>
      <c r="Q46">
        <v>260142</v>
      </c>
    </row>
    <row r="47" spans="3:18" x14ac:dyDescent="0.3">
      <c r="C47">
        <v>5</v>
      </c>
      <c r="D47">
        <v>526</v>
      </c>
      <c r="R47">
        <v>31900</v>
      </c>
    </row>
    <row r="48" spans="3:18" x14ac:dyDescent="0.3">
      <c r="C48">
        <v>5</v>
      </c>
      <c r="D48">
        <v>527</v>
      </c>
      <c r="E48">
        <v>3</v>
      </c>
      <c r="I48">
        <v>536</v>
      </c>
      <c r="J48">
        <v>12.5</v>
      </c>
      <c r="Q48">
        <v>109540</v>
      </c>
    </row>
    <row r="49" spans="3:18" x14ac:dyDescent="0.3">
      <c r="C49">
        <v>5</v>
      </c>
      <c r="D49" t="s">
        <v>328</v>
      </c>
      <c r="E49">
        <v>1</v>
      </c>
      <c r="I49">
        <v>160</v>
      </c>
      <c r="Q49">
        <v>38714</v>
      </c>
    </row>
    <row r="50" spans="3:18" x14ac:dyDescent="0.3">
      <c r="C50">
        <v>5</v>
      </c>
      <c r="D50">
        <v>408</v>
      </c>
      <c r="E50">
        <v>1</v>
      </c>
      <c r="I50">
        <v>160</v>
      </c>
      <c r="Q50">
        <v>38714</v>
      </c>
    </row>
    <row r="51" spans="3:18" x14ac:dyDescent="0.3">
      <c r="C51">
        <v>5</v>
      </c>
      <c r="D51" t="s">
        <v>329</v>
      </c>
      <c r="E51">
        <v>1</v>
      </c>
      <c r="I51">
        <v>184</v>
      </c>
      <c r="Q51">
        <v>28910</v>
      </c>
    </row>
    <row r="52" spans="3:18" x14ac:dyDescent="0.3">
      <c r="C52">
        <v>5</v>
      </c>
      <c r="D52">
        <v>30</v>
      </c>
      <c r="E52">
        <v>1</v>
      </c>
      <c r="I52">
        <v>184</v>
      </c>
      <c r="Q52">
        <v>28910</v>
      </c>
    </row>
    <row r="53" spans="3:18" x14ac:dyDescent="0.3">
      <c r="C53" t="s">
        <v>334</v>
      </c>
      <c r="E53">
        <v>11</v>
      </c>
      <c r="I53">
        <v>1928</v>
      </c>
      <c r="J53">
        <v>15.5</v>
      </c>
      <c r="Q53">
        <v>476529</v>
      </c>
      <c r="R53">
        <v>31900</v>
      </c>
    </row>
    <row r="54" spans="3:18" x14ac:dyDescent="0.3">
      <c r="C54">
        <v>6</v>
      </c>
      <c r="D54" t="s">
        <v>327</v>
      </c>
      <c r="E54">
        <v>9</v>
      </c>
      <c r="I54">
        <v>1376</v>
      </c>
      <c r="J54">
        <v>30.5</v>
      </c>
      <c r="Q54">
        <v>414541</v>
      </c>
    </row>
    <row r="55" spans="3:18" x14ac:dyDescent="0.3">
      <c r="C55">
        <v>6</v>
      </c>
      <c r="D55">
        <v>421</v>
      </c>
      <c r="E55">
        <v>1</v>
      </c>
      <c r="I55">
        <v>176</v>
      </c>
      <c r="Q55">
        <v>38810</v>
      </c>
    </row>
    <row r="56" spans="3:18" x14ac:dyDescent="0.3">
      <c r="C56">
        <v>6</v>
      </c>
      <c r="D56">
        <v>525</v>
      </c>
      <c r="E56">
        <v>5</v>
      </c>
      <c r="I56">
        <v>700</v>
      </c>
      <c r="J56">
        <v>3</v>
      </c>
      <c r="Q56">
        <v>262398</v>
      </c>
    </row>
    <row r="57" spans="3:18" x14ac:dyDescent="0.3">
      <c r="C57">
        <v>6</v>
      </c>
      <c r="D57">
        <v>527</v>
      </c>
      <c r="E57">
        <v>3</v>
      </c>
      <c r="I57">
        <v>500</v>
      </c>
      <c r="J57">
        <v>27.5</v>
      </c>
      <c r="Q57">
        <v>113333</v>
      </c>
    </row>
    <row r="58" spans="3:18" x14ac:dyDescent="0.3">
      <c r="C58">
        <v>6</v>
      </c>
      <c r="D58" t="s">
        <v>328</v>
      </c>
      <c r="E58">
        <v>1</v>
      </c>
      <c r="I58">
        <v>136</v>
      </c>
      <c r="Q58">
        <v>38752</v>
      </c>
    </row>
    <row r="59" spans="3:18" x14ac:dyDescent="0.3">
      <c r="C59">
        <v>6</v>
      </c>
      <c r="D59">
        <v>408</v>
      </c>
      <c r="E59">
        <v>1</v>
      </c>
      <c r="I59">
        <v>136</v>
      </c>
      <c r="Q59">
        <v>38752</v>
      </c>
    </row>
    <row r="60" spans="3:18" x14ac:dyDescent="0.3">
      <c r="C60">
        <v>6</v>
      </c>
      <c r="D60" t="s">
        <v>329</v>
      </c>
      <c r="E60">
        <v>1</v>
      </c>
      <c r="I60">
        <v>168</v>
      </c>
      <c r="Q60">
        <v>29001</v>
      </c>
    </row>
    <row r="61" spans="3:18" x14ac:dyDescent="0.3">
      <c r="C61">
        <v>6</v>
      </c>
      <c r="D61">
        <v>30</v>
      </c>
      <c r="E61">
        <v>1</v>
      </c>
      <c r="I61">
        <v>168</v>
      </c>
      <c r="Q61">
        <v>29001</v>
      </c>
    </row>
    <row r="62" spans="3:18" x14ac:dyDescent="0.3">
      <c r="C62" t="s">
        <v>335</v>
      </c>
      <c r="E62">
        <v>11</v>
      </c>
      <c r="I62">
        <v>1680</v>
      </c>
      <c r="J62">
        <v>30.5</v>
      </c>
      <c r="Q62">
        <v>482294</v>
      </c>
    </row>
    <row r="63" spans="3:18" x14ac:dyDescent="0.3">
      <c r="C63">
        <v>7</v>
      </c>
      <c r="D63" t="s">
        <v>327</v>
      </c>
      <c r="E63">
        <v>9</v>
      </c>
      <c r="I63">
        <v>1236</v>
      </c>
      <c r="J63">
        <v>10</v>
      </c>
      <c r="O63">
        <v>152377</v>
      </c>
      <c r="P63">
        <v>152377</v>
      </c>
      <c r="Q63">
        <v>553719</v>
      </c>
    </row>
    <row r="64" spans="3:18" x14ac:dyDescent="0.3">
      <c r="C64">
        <v>7</v>
      </c>
      <c r="D64">
        <v>421</v>
      </c>
      <c r="E64">
        <v>1</v>
      </c>
      <c r="I64">
        <v>144</v>
      </c>
      <c r="O64">
        <v>10192</v>
      </c>
      <c r="P64">
        <v>10192</v>
      </c>
      <c r="Q64">
        <v>48911</v>
      </c>
    </row>
    <row r="65" spans="3:17" x14ac:dyDescent="0.3">
      <c r="C65">
        <v>7</v>
      </c>
      <c r="D65">
        <v>525</v>
      </c>
      <c r="E65">
        <v>5</v>
      </c>
      <c r="I65">
        <v>696</v>
      </c>
      <c r="O65">
        <v>114725</v>
      </c>
      <c r="P65">
        <v>114725</v>
      </c>
      <c r="Q65">
        <v>370818</v>
      </c>
    </row>
    <row r="66" spans="3:17" x14ac:dyDescent="0.3">
      <c r="C66">
        <v>7</v>
      </c>
      <c r="D66">
        <v>527</v>
      </c>
      <c r="E66">
        <v>3</v>
      </c>
      <c r="I66">
        <v>396</v>
      </c>
      <c r="J66">
        <v>10</v>
      </c>
      <c r="O66">
        <v>27460</v>
      </c>
      <c r="P66">
        <v>27460</v>
      </c>
      <c r="Q66">
        <v>133990</v>
      </c>
    </row>
    <row r="67" spans="3:17" x14ac:dyDescent="0.3">
      <c r="C67">
        <v>7</v>
      </c>
      <c r="D67" t="s">
        <v>328</v>
      </c>
      <c r="E67">
        <v>1</v>
      </c>
      <c r="I67">
        <v>136</v>
      </c>
      <c r="O67">
        <v>10580</v>
      </c>
      <c r="P67">
        <v>10580</v>
      </c>
      <c r="Q67">
        <v>48571</v>
      </c>
    </row>
    <row r="68" spans="3:17" x14ac:dyDescent="0.3">
      <c r="C68">
        <v>7</v>
      </c>
      <c r="D68">
        <v>408</v>
      </c>
      <c r="E68">
        <v>1</v>
      </c>
      <c r="I68">
        <v>136</v>
      </c>
      <c r="O68">
        <v>10580</v>
      </c>
      <c r="P68">
        <v>10580</v>
      </c>
      <c r="Q68">
        <v>48571</v>
      </c>
    </row>
    <row r="69" spans="3:17" x14ac:dyDescent="0.3">
      <c r="C69">
        <v>7</v>
      </c>
      <c r="D69" t="s">
        <v>329</v>
      </c>
      <c r="E69">
        <v>1</v>
      </c>
      <c r="I69">
        <v>152</v>
      </c>
      <c r="O69">
        <v>7384</v>
      </c>
      <c r="P69">
        <v>7384</v>
      </c>
      <c r="Q69">
        <v>36256</v>
      </c>
    </row>
    <row r="70" spans="3:17" x14ac:dyDescent="0.3">
      <c r="C70">
        <v>7</v>
      </c>
      <c r="D70">
        <v>30</v>
      </c>
      <c r="E70">
        <v>1</v>
      </c>
      <c r="I70">
        <v>152</v>
      </c>
      <c r="O70">
        <v>7384</v>
      </c>
      <c r="P70">
        <v>7384</v>
      </c>
      <c r="Q70">
        <v>36256</v>
      </c>
    </row>
    <row r="71" spans="3:17" x14ac:dyDescent="0.3">
      <c r="C71" t="s">
        <v>336</v>
      </c>
      <c r="E71">
        <v>11</v>
      </c>
      <c r="I71">
        <v>1524</v>
      </c>
      <c r="J71">
        <v>10</v>
      </c>
      <c r="O71">
        <v>170341</v>
      </c>
      <c r="P71">
        <v>170341</v>
      </c>
      <c r="Q71">
        <v>638546</v>
      </c>
    </row>
    <row r="72" spans="3:17" x14ac:dyDescent="0.3">
      <c r="C72">
        <v>8</v>
      </c>
      <c r="D72" t="s">
        <v>327</v>
      </c>
      <c r="E72">
        <v>9</v>
      </c>
      <c r="I72">
        <v>1172</v>
      </c>
      <c r="J72">
        <v>6.5</v>
      </c>
      <c r="O72">
        <v>750</v>
      </c>
      <c r="P72">
        <v>750</v>
      </c>
      <c r="Q72">
        <v>401667</v>
      </c>
    </row>
    <row r="73" spans="3:17" x14ac:dyDescent="0.3">
      <c r="C73">
        <v>8</v>
      </c>
      <c r="D73">
        <v>421</v>
      </c>
      <c r="E73">
        <v>1</v>
      </c>
      <c r="I73">
        <v>144</v>
      </c>
      <c r="Q73">
        <v>39462</v>
      </c>
    </row>
    <row r="74" spans="3:17" x14ac:dyDescent="0.3">
      <c r="C74">
        <v>8</v>
      </c>
      <c r="D74">
        <v>525</v>
      </c>
      <c r="E74">
        <v>5</v>
      </c>
      <c r="I74">
        <v>600</v>
      </c>
      <c r="O74">
        <v>750</v>
      </c>
      <c r="P74">
        <v>750</v>
      </c>
      <c r="Q74">
        <v>254391</v>
      </c>
    </row>
    <row r="75" spans="3:17" x14ac:dyDescent="0.3">
      <c r="C75">
        <v>8</v>
      </c>
      <c r="D75">
        <v>527</v>
      </c>
      <c r="E75">
        <v>3</v>
      </c>
      <c r="I75">
        <v>428</v>
      </c>
      <c r="J75">
        <v>6.5</v>
      </c>
      <c r="Q75">
        <v>107814</v>
      </c>
    </row>
    <row r="76" spans="3:17" x14ac:dyDescent="0.3">
      <c r="C76">
        <v>8</v>
      </c>
      <c r="D76" t="s">
        <v>328</v>
      </c>
      <c r="E76">
        <v>1</v>
      </c>
      <c r="I76">
        <v>172</v>
      </c>
      <c r="Q76">
        <v>38289</v>
      </c>
    </row>
    <row r="77" spans="3:17" x14ac:dyDescent="0.3">
      <c r="C77">
        <v>8</v>
      </c>
      <c r="D77">
        <v>408</v>
      </c>
      <c r="E77">
        <v>1</v>
      </c>
      <c r="I77">
        <v>172</v>
      </c>
      <c r="Q77">
        <v>38289</v>
      </c>
    </row>
    <row r="78" spans="3:17" x14ac:dyDescent="0.3">
      <c r="C78">
        <v>8</v>
      </c>
      <c r="D78" t="s">
        <v>329</v>
      </c>
      <c r="E78">
        <v>2</v>
      </c>
      <c r="I78">
        <v>292</v>
      </c>
      <c r="Q78">
        <v>57108</v>
      </c>
    </row>
    <row r="79" spans="3:17" x14ac:dyDescent="0.3">
      <c r="C79">
        <v>8</v>
      </c>
      <c r="D79">
        <v>30</v>
      </c>
      <c r="E79">
        <v>2</v>
      </c>
      <c r="I79">
        <v>292</v>
      </c>
      <c r="Q79">
        <v>57108</v>
      </c>
    </row>
    <row r="80" spans="3:17" x14ac:dyDescent="0.3">
      <c r="C80" t="s">
        <v>337</v>
      </c>
      <c r="E80">
        <v>12</v>
      </c>
      <c r="I80">
        <v>1636</v>
      </c>
      <c r="J80">
        <v>6.5</v>
      </c>
      <c r="O80">
        <v>750</v>
      </c>
      <c r="P80">
        <v>750</v>
      </c>
      <c r="Q80">
        <v>497064</v>
      </c>
    </row>
    <row r="81" spans="3:18" x14ac:dyDescent="0.3">
      <c r="C81">
        <v>9</v>
      </c>
      <c r="D81" t="s">
        <v>327</v>
      </c>
      <c r="E81">
        <v>10</v>
      </c>
      <c r="I81">
        <v>1504</v>
      </c>
      <c r="J81">
        <v>29</v>
      </c>
      <c r="O81">
        <v>750</v>
      </c>
      <c r="P81">
        <v>750</v>
      </c>
      <c r="Q81">
        <v>441865</v>
      </c>
    </row>
    <row r="82" spans="3:18" x14ac:dyDescent="0.3">
      <c r="C82">
        <v>9</v>
      </c>
      <c r="D82">
        <v>421</v>
      </c>
      <c r="E82">
        <v>1</v>
      </c>
      <c r="I82">
        <v>128</v>
      </c>
      <c r="Q82">
        <v>38658</v>
      </c>
    </row>
    <row r="83" spans="3:18" x14ac:dyDescent="0.3">
      <c r="C83">
        <v>9</v>
      </c>
      <c r="D83">
        <v>525</v>
      </c>
      <c r="E83">
        <v>6</v>
      </c>
      <c r="I83">
        <v>912</v>
      </c>
      <c r="J83">
        <v>6</v>
      </c>
      <c r="O83">
        <v>750</v>
      </c>
      <c r="P83">
        <v>750</v>
      </c>
      <c r="Q83">
        <v>291975</v>
      </c>
    </row>
    <row r="84" spans="3:18" x14ac:dyDescent="0.3">
      <c r="C84">
        <v>9</v>
      </c>
      <c r="D84">
        <v>527</v>
      </c>
      <c r="E84">
        <v>3</v>
      </c>
      <c r="I84">
        <v>464</v>
      </c>
      <c r="J84">
        <v>23</v>
      </c>
      <c r="Q84">
        <v>111232</v>
      </c>
    </row>
    <row r="85" spans="3:18" x14ac:dyDescent="0.3">
      <c r="C85">
        <v>9</v>
      </c>
      <c r="D85" t="s">
        <v>328</v>
      </c>
      <c r="E85">
        <v>1</v>
      </c>
      <c r="I85">
        <v>148</v>
      </c>
      <c r="Q85">
        <v>38028</v>
      </c>
    </row>
    <row r="86" spans="3:18" x14ac:dyDescent="0.3">
      <c r="C86">
        <v>9</v>
      </c>
      <c r="D86">
        <v>408</v>
      </c>
      <c r="E86">
        <v>1</v>
      </c>
      <c r="I86">
        <v>148</v>
      </c>
      <c r="Q86">
        <v>38028</v>
      </c>
    </row>
    <row r="87" spans="3:18" x14ac:dyDescent="0.3">
      <c r="C87">
        <v>9</v>
      </c>
      <c r="D87" t="s">
        <v>329</v>
      </c>
      <c r="E87">
        <v>1</v>
      </c>
      <c r="I87">
        <v>160</v>
      </c>
      <c r="Q87">
        <v>28892</v>
      </c>
    </row>
    <row r="88" spans="3:18" x14ac:dyDescent="0.3">
      <c r="C88">
        <v>9</v>
      </c>
      <c r="D88">
        <v>30</v>
      </c>
      <c r="E88">
        <v>1</v>
      </c>
      <c r="I88">
        <v>160</v>
      </c>
      <c r="Q88">
        <v>28892</v>
      </c>
    </row>
    <row r="89" spans="3:18" x14ac:dyDescent="0.3">
      <c r="C89" t="s">
        <v>338</v>
      </c>
      <c r="E89">
        <v>12</v>
      </c>
      <c r="I89">
        <v>1812</v>
      </c>
      <c r="J89">
        <v>29</v>
      </c>
      <c r="O89">
        <v>750</v>
      </c>
      <c r="P89">
        <v>750</v>
      </c>
      <c r="Q89">
        <v>508785</v>
      </c>
    </row>
    <row r="90" spans="3:18" x14ac:dyDescent="0.3">
      <c r="C90">
        <v>10</v>
      </c>
      <c r="D90" t="s">
        <v>327</v>
      </c>
      <c r="E90">
        <v>10</v>
      </c>
      <c r="I90">
        <v>1692</v>
      </c>
      <c r="J90">
        <v>28</v>
      </c>
      <c r="O90">
        <v>2000</v>
      </c>
      <c r="P90">
        <v>2000</v>
      </c>
      <c r="Q90">
        <v>446185</v>
      </c>
      <c r="R90">
        <v>14700</v>
      </c>
    </row>
    <row r="91" spans="3:18" x14ac:dyDescent="0.3">
      <c r="C91">
        <v>10</v>
      </c>
      <c r="D91">
        <v>421</v>
      </c>
      <c r="E91">
        <v>1</v>
      </c>
      <c r="I91">
        <v>176</v>
      </c>
      <c r="Q91">
        <v>38810</v>
      </c>
    </row>
    <row r="92" spans="3:18" x14ac:dyDescent="0.3">
      <c r="C92">
        <v>10</v>
      </c>
      <c r="D92">
        <v>525</v>
      </c>
      <c r="E92">
        <v>6</v>
      </c>
      <c r="I92">
        <v>1016</v>
      </c>
      <c r="J92">
        <v>2</v>
      </c>
      <c r="O92">
        <v>2000</v>
      </c>
      <c r="P92">
        <v>2000</v>
      </c>
      <c r="Q92">
        <v>293114</v>
      </c>
    </row>
    <row r="93" spans="3:18" x14ac:dyDescent="0.3">
      <c r="C93">
        <v>10</v>
      </c>
      <c r="D93">
        <v>526</v>
      </c>
      <c r="R93">
        <v>14700</v>
      </c>
    </row>
    <row r="94" spans="3:18" x14ac:dyDescent="0.3">
      <c r="C94">
        <v>10</v>
      </c>
      <c r="D94">
        <v>527</v>
      </c>
      <c r="E94">
        <v>3</v>
      </c>
      <c r="I94">
        <v>500</v>
      </c>
      <c r="J94">
        <v>26</v>
      </c>
      <c r="Q94">
        <v>114261</v>
      </c>
    </row>
    <row r="95" spans="3:18" x14ac:dyDescent="0.3">
      <c r="C95">
        <v>10</v>
      </c>
      <c r="D95" t="s">
        <v>328</v>
      </c>
      <c r="E95">
        <v>1</v>
      </c>
      <c r="I95">
        <v>176</v>
      </c>
      <c r="Q95">
        <v>38090</v>
      </c>
    </row>
    <row r="96" spans="3:18" x14ac:dyDescent="0.3">
      <c r="C96">
        <v>10</v>
      </c>
      <c r="D96">
        <v>408</v>
      </c>
      <c r="E96">
        <v>1</v>
      </c>
      <c r="I96">
        <v>176</v>
      </c>
      <c r="Q96">
        <v>38090</v>
      </c>
    </row>
    <row r="97" spans="3:18" x14ac:dyDescent="0.3">
      <c r="C97">
        <v>10</v>
      </c>
      <c r="D97" t="s">
        <v>329</v>
      </c>
      <c r="E97">
        <v>1</v>
      </c>
      <c r="I97">
        <v>156</v>
      </c>
      <c r="Q97">
        <v>29190</v>
      </c>
    </row>
    <row r="98" spans="3:18" x14ac:dyDescent="0.3">
      <c r="C98">
        <v>10</v>
      </c>
      <c r="D98">
        <v>30</v>
      </c>
      <c r="E98">
        <v>1</v>
      </c>
      <c r="I98">
        <v>156</v>
      </c>
      <c r="Q98">
        <v>29190</v>
      </c>
    </row>
    <row r="99" spans="3:18" x14ac:dyDescent="0.3">
      <c r="C99" t="s">
        <v>339</v>
      </c>
      <c r="E99">
        <v>12</v>
      </c>
      <c r="I99">
        <v>2024</v>
      </c>
      <c r="J99">
        <v>28</v>
      </c>
      <c r="O99">
        <v>2000</v>
      </c>
      <c r="P99">
        <v>2000</v>
      </c>
      <c r="Q99">
        <v>513465</v>
      </c>
      <c r="R99">
        <v>14700</v>
      </c>
    </row>
    <row r="100" spans="3:18" x14ac:dyDescent="0.3">
      <c r="C100">
        <v>11</v>
      </c>
      <c r="D100" t="s">
        <v>327</v>
      </c>
      <c r="E100">
        <v>10</v>
      </c>
      <c r="I100">
        <v>1720</v>
      </c>
      <c r="J100">
        <v>22</v>
      </c>
      <c r="O100">
        <v>92310</v>
      </c>
      <c r="P100">
        <v>92310</v>
      </c>
      <c r="Q100">
        <v>531025</v>
      </c>
      <c r="R100">
        <v>10700</v>
      </c>
    </row>
    <row r="101" spans="3:18" x14ac:dyDescent="0.3">
      <c r="C101">
        <v>11</v>
      </c>
      <c r="D101">
        <v>421</v>
      </c>
      <c r="E101">
        <v>1</v>
      </c>
      <c r="I101">
        <v>176</v>
      </c>
      <c r="O101">
        <v>10192</v>
      </c>
      <c r="P101">
        <v>10192</v>
      </c>
      <c r="Q101">
        <v>49002</v>
      </c>
    </row>
    <row r="102" spans="3:18" x14ac:dyDescent="0.3">
      <c r="C102">
        <v>11</v>
      </c>
      <c r="D102">
        <v>525</v>
      </c>
      <c r="E102">
        <v>6</v>
      </c>
      <c r="I102">
        <v>1016</v>
      </c>
      <c r="J102">
        <v>6</v>
      </c>
      <c r="O102">
        <v>54658</v>
      </c>
      <c r="P102">
        <v>54658</v>
      </c>
      <c r="Q102">
        <v>346574</v>
      </c>
    </row>
    <row r="103" spans="3:18" x14ac:dyDescent="0.3">
      <c r="C103">
        <v>11</v>
      </c>
      <c r="D103">
        <v>526</v>
      </c>
      <c r="R103">
        <v>10700</v>
      </c>
    </row>
    <row r="104" spans="3:18" x14ac:dyDescent="0.3">
      <c r="C104">
        <v>11</v>
      </c>
      <c r="D104">
        <v>527</v>
      </c>
      <c r="E104">
        <v>3</v>
      </c>
      <c r="I104">
        <v>528</v>
      </c>
      <c r="J104">
        <v>16</v>
      </c>
      <c r="O104">
        <v>27460</v>
      </c>
      <c r="P104">
        <v>27460</v>
      </c>
      <c r="Q104">
        <v>135449</v>
      </c>
    </row>
    <row r="105" spans="3:18" x14ac:dyDescent="0.3">
      <c r="C105">
        <v>11</v>
      </c>
      <c r="D105" t="s">
        <v>328</v>
      </c>
      <c r="E105">
        <v>1</v>
      </c>
      <c r="I105">
        <v>144</v>
      </c>
      <c r="O105">
        <v>10580</v>
      </c>
      <c r="P105">
        <v>10580</v>
      </c>
      <c r="Q105">
        <v>49180</v>
      </c>
    </row>
    <row r="106" spans="3:18" x14ac:dyDescent="0.3">
      <c r="C106">
        <v>11</v>
      </c>
      <c r="D106">
        <v>408</v>
      </c>
      <c r="E106">
        <v>1</v>
      </c>
      <c r="I106">
        <v>144</v>
      </c>
      <c r="O106">
        <v>10580</v>
      </c>
      <c r="P106">
        <v>10580</v>
      </c>
      <c r="Q106">
        <v>49180</v>
      </c>
    </row>
    <row r="107" spans="3:18" x14ac:dyDescent="0.3">
      <c r="C107">
        <v>11</v>
      </c>
      <c r="D107" t="s">
        <v>329</v>
      </c>
      <c r="E107">
        <v>1</v>
      </c>
      <c r="I107">
        <v>160</v>
      </c>
      <c r="O107">
        <v>7384</v>
      </c>
      <c r="P107">
        <v>7384</v>
      </c>
      <c r="Q107">
        <v>36518</v>
      </c>
    </row>
    <row r="108" spans="3:18" x14ac:dyDescent="0.3">
      <c r="C108">
        <v>11</v>
      </c>
      <c r="D108">
        <v>30</v>
      </c>
      <c r="E108">
        <v>1</v>
      </c>
      <c r="I108">
        <v>160</v>
      </c>
      <c r="O108">
        <v>7384</v>
      </c>
      <c r="P108">
        <v>7384</v>
      </c>
      <c r="Q108">
        <v>36518</v>
      </c>
    </row>
    <row r="109" spans="3:18" x14ac:dyDescent="0.3">
      <c r="C109" t="s">
        <v>340</v>
      </c>
      <c r="E109">
        <v>12</v>
      </c>
      <c r="I109">
        <v>2024</v>
      </c>
      <c r="J109">
        <v>22</v>
      </c>
      <c r="O109">
        <v>110274</v>
      </c>
      <c r="P109">
        <v>110274</v>
      </c>
      <c r="Q109">
        <v>616723</v>
      </c>
      <c r="R109">
        <v>10700</v>
      </c>
    </row>
    <row r="110" spans="3:18" x14ac:dyDescent="0.3">
      <c r="C110">
        <v>12</v>
      </c>
      <c r="D110" t="s">
        <v>327</v>
      </c>
      <c r="E110">
        <v>10</v>
      </c>
      <c r="I110">
        <v>1308</v>
      </c>
      <c r="J110">
        <v>1</v>
      </c>
      <c r="O110">
        <v>97941</v>
      </c>
      <c r="P110">
        <v>97941</v>
      </c>
      <c r="Q110">
        <v>533548</v>
      </c>
    </row>
    <row r="111" spans="3:18" x14ac:dyDescent="0.3">
      <c r="C111">
        <v>12</v>
      </c>
      <c r="D111">
        <v>421</v>
      </c>
      <c r="E111">
        <v>1</v>
      </c>
      <c r="I111">
        <v>148</v>
      </c>
      <c r="Q111">
        <v>39877</v>
      </c>
    </row>
    <row r="112" spans="3:18" x14ac:dyDescent="0.3">
      <c r="C112">
        <v>12</v>
      </c>
      <c r="D112">
        <v>525</v>
      </c>
      <c r="E112">
        <v>6</v>
      </c>
      <c r="I112">
        <v>780</v>
      </c>
      <c r="O112">
        <v>97941</v>
      </c>
      <c r="P112">
        <v>97941</v>
      </c>
      <c r="Q112">
        <v>388160</v>
      </c>
    </row>
    <row r="113" spans="3:17" x14ac:dyDescent="0.3">
      <c r="C113">
        <v>12</v>
      </c>
      <c r="D113">
        <v>527</v>
      </c>
      <c r="E113">
        <v>3</v>
      </c>
      <c r="I113">
        <v>380</v>
      </c>
      <c r="J113">
        <v>1</v>
      </c>
      <c r="Q113">
        <v>105511</v>
      </c>
    </row>
    <row r="114" spans="3:17" x14ac:dyDescent="0.3">
      <c r="C114">
        <v>12</v>
      </c>
      <c r="D114" t="s">
        <v>328</v>
      </c>
      <c r="E114">
        <v>1</v>
      </c>
      <c r="I114">
        <v>120</v>
      </c>
      <c r="Q114">
        <v>38361</v>
      </c>
    </row>
    <row r="115" spans="3:17" x14ac:dyDescent="0.3">
      <c r="C115">
        <v>12</v>
      </c>
      <c r="D115">
        <v>408</v>
      </c>
      <c r="E115">
        <v>1</v>
      </c>
      <c r="I115">
        <v>120</v>
      </c>
      <c r="Q115">
        <v>38361</v>
      </c>
    </row>
    <row r="116" spans="3:17" x14ac:dyDescent="0.3">
      <c r="C116">
        <v>12</v>
      </c>
      <c r="D116" t="s">
        <v>329</v>
      </c>
      <c r="E116">
        <v>1</v>
      </c>
      <c r="I116">
        <v>160</v>
      </c>
      <c r="Q116">
        <v>28960</v>
      </c>
    </row>
    <row r="117" spans="3:17" x14ac:dyDescent="0.3">
      <c r="C117">
        <v>12</v>
      </c>
      <c r="D117">
        <v>30</v>
      </c>
      <c r="E117">
        <v>1</v>
      </c>
      <c r="I117">
        <v>160</v>
      </c>
      <c r="Q117">
        <v>28960</v>
      </c>
    </row>
    <row r="118" spans="3:17" x14ac:dyDescent="0.3">
      <c r="C118" t="s">
        <v>341</v>
      </c>
      <c r="E118">
        <v>12</v>
      </c>
      <c r="I118">
        <v>1588</v>
      </c>
      <c r="J118">
        <v>1</v>
      </c>
      <c r="O118">
        <v>97941</v>
      </c>
      <c r="P118">
        <v>97941</v>
      </c>
      <c r="Q118">
        <v>600869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2018-01-31T13:54:04Z</dcterms:modified>
</cp:coreProperties>
</file>