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31" r:id="rId11"/>
    <sheet name="ON Data" sheetId="432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 localSheetId="11">'ON Data'!$B$3:$B$16</definedName>
    <definedName name="Obdobi" localSheetId="10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D12" i="431" l="1"/>
  <c r="I11" i="431"/>
  <c r="K13" i="431"/>
  <c r="N10" i="431"/>
  <c r="O13" i="431"/>
  <c r="C10" i="431"/>
  <c r="D13" i="431"/>
  <c r="F11" i="431"/>
  <c r="H9" i="431"/>
  <c r="I12" i="431"/>
  <c r="K10" i="431"/>
  <c r="L13" i="431"/>
  <c r="N11" i="431"/>
  <c r="O10" i="431"/>
  <c r="P13" i="431"/>
  <c r="C11" i="431"/>
  <c r="E13" i="431"/>
  <c r="G11" i="431"/>
  <c r="I9" i="431"/>
  <c r="J12" i="431"/>
  <c r="K11" i="431"/>
  <c r="M9" i="431"/>
  <c r="N12" i="431"/>
  <c r="P10" i="431"/>
  <c r="Q13" i="431"/>
  <c r="C12" i="431"/>
  <c r="D11" i="431"/>
  <c r="E10" i="431"/>
  <c r="F9" i="431"/>
  <c r="F13" i="431"/>
  <c r="G12" i="431"/>
  <c r="H11" i="431"/>
  <c r="I10" i="431"/>
  <c r="J9" i="431"/>
  <c r="J13" i="431"/>
  <c r="K12" i="431"/>
  <c r="L11" i="431"/>
  <c r="M10" i="431"/>
  <c r="N9" i="431"/>
  <c r="N13" i="431"/>
  <c r="O12" i="431"/>
  <c r="P11" i="431"/>
  <c r="Q10" i="431"/>
  <c r="C9" i="431"/>
  <c r="C13" i="431"/>
  <c r="E11" i="431"/>
  <c r="F10" i="431"/>
  <c r="G9" i="431"/>
  <c r="G13" i="431"/>
  <c r="H12" i="431"/>
  <c r="J10" i="431"/>
  <c r="K9" i="431"/>
  <c r="L12" i="431"/>
  <c r="M11" i="431"/>
  <c r="O9" i="431"/>
  <c r="P12" i="431"/>
  <c r="Q11" i="431"/>
  <c r="D9" i="431"/>
  <c r="E12" i="431"/>
  <c r="G10" i="431"/>
  <c r="H13" i="431"/>
  <c r="J11" i="431"/>
  <c r="L9" i="431"/>
  <c r="M12" i="431"/>
  <c r="P9" i="431"/>
  <c r="Q12" i="431"/>
  <c r="D10" i="431"/>
  <c r="E9" i="431"/>
  <c r="F12" i="431"/>
  <c r="H10" i="431"/>
  <c r="I13" i="431"/>
  <c r="L10" i="431"/>
  <c r="M13" i="431"/>
  <c r="O11" i="431"/>
  <c r="Q9" i="431"/>
  <c r="F8" i="431"/>
  <c r="M8" i="431"/>
  <c r="K8" i="431"/>
  <c r="N8" i="431"/>
  <c r="Q8" i="431"/>
  <c r="C8" i="431"/>
  <c r="P8" i="431"/>
  <c r="E8" i="431"/>
  <c r="L8" i="431"/>
  <c r="O8" i="431"/>
  <c r="J8" i="431"/>
  <c r="G8" i="431"/>
  <c r="I8" i="431"/>
  <c r="H8" i="431"/>
  <c r="D8" i="431"/>
  <c r="R9" i="431" l="1"/>
  <c r="S9" i="431"/>
  <c r="S12" i="431"/>
  <c r="R12" i="431"/>
  <c r="R11" i="431"/>
  <c r="S11" i="431"/>
  <c r="R10" i="431"/>
  <c r="S10" i="431"/>
  <c r="R13" i="431"/>
  <c r="S13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8" i="414" l="1"/>
  <c r="A7" i="414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C16" i="414"/>
  <c r="D4" i="414"/>
  <c r="C13" i="414"/>
  <c r="D13" i="414"/>
  <c r="D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C17" i="414"/>
  <c r="D17" i="414"/>
  <c r="I12" i="339" l="1"/>
  <c r="I13" i="339" s="1"/>
  <c r="F13" i="339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D15" i="414"/>
  <c r="C4" i="414"/>
  <c r="H13" i="339" l="1"/>
  <c r="F15" i="339"/>
  <c r="J13" i="339"/>
  <c r="B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<sst xmlns="http://schemas.openxmlformats.org/spreadsheetml/2006/main" count="739" uniqueCount="378">
  <si>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</si>
  <si>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</si>
  <si>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</si>
  <si>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</si>
  <si>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</si>
  <si>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</si>
  <si>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</si>
  <si>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</si>
  <si>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</si>
  <si>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</si>
  <si>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</si>
  <si>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</si>
  <si>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</si>
  <si>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</si>
  <si>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</si>
  <si>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</si>
  <si>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</si>
  <si>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</si>
  <si>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</si>
  <si>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</si>
  <si>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</si>
  <si>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</si>
  <si>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</si>
  <si>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</si>
  <si>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</si>
  <si>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</si>
  <si>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</si>
  <si>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</si>
  <si>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</si>
  <si>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</si>
  <si>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</si>
  <si>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</si>
  <si>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</si>
  <si>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</si>
  <si>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</si>
  <si>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</si>
  <si>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</si>
  <si>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</si>
  <si>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</si>
  <si>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</si>
  <si>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</si>
  <si>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</si>
  <si>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</si>
  <si>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</si>
  <si>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</si>
  <si>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</si>
  <si>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</si>
  <si>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</si>
  <si>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</si>
  <si>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</si>
  <si>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</si>
  <si>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</si>
  <si>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</si>
  <si>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</si>
  <si>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</si>
  <si>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</si>
  <si>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</si>
  <si>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</si>
  <si>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</si>
  <si>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</si>
  <si>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</si>
  <si>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</si>
  <si>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</si>
  <si>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</si>
  <si>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</si>
  <si>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</si>
  <si>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</si>
  <si>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</si>
  <si>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</si>
  <si>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</si>
  <si>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</si>
  <si>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</si>
  <si>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</si>
  <si>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</si>
  <si>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</si>
  <si>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</si>
  <si>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</si>
  <si>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</si>
  <si>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</si>
  <si>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</si>
  <si>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</si>
  <si>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</si>
  <si>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</si>
  <si>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</si>
  <si>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</si>
  <si>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</si>
  <si>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</si>
  <si>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</si>
  <si>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</si>
  <si>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</si>
  <si>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</si>
  <si>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</si>
  <si>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</si>
  <si>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</si>
  <si>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</si>
  <si>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</si>
  <si>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</si>
  <si>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</si>
  <si>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</si>
  <si>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</si>
  <si>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</si>
  <si>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</si>
  <si>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</si>
  <si>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</si>
  <si>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</si>
  <si>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</si>
  <si>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</si>
  <si>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</si>
  <si>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</si>
  <si>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</si>
  <si>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</si>
  <si>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</si>
  <si>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</si>
  <si>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</si>
  <si>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</si>
  <si>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</si>
  <si>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</si>
  <si>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</si>
  <si>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</si>
  <si>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</si>
  <si>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</si>
  <si>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</si>
  <si>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</si>
  <si>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</si>
  <si>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</si>
  <si>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</si>
  <si>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</si>
  <si>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</si>
  <si>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</si>
  <si>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</si>
  <si>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</si>
  <si>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</si>
  <si>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</si>
  <si>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</si>
  <si>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</si>
  <si>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</si>
  <si>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</si>
  <si>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</si>
  <si>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</si>
  <si>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</si>
  <si>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</si>
  <si>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</si>
  <si>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</si>
  <si>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</si>
  <si>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</si>
  <si>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</si>
  <si>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</si>
  <si>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</si>
  <si>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</si>
  <si>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</si>
  <si>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</si>
  <si>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</si>
  <si>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</si>
  <si>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</si>
  <si>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</si>
  <si>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</si>
  <si>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</si>
  <si>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</si>
  <si>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</si>
  <si>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</si>
  <si>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</si>
  <si>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</si>
  <si>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</si>
  <si>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</si>
  <si>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</si>
  <si>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</si>
  <si>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</si>
  <si>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</si>
  <si>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</si>
  <si>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</si>
  <si>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</si>
  <si>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</si>
  <si>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</si>
  <si>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</si>
  <si>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</si>
  <si>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</si>
  <si>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</si>
  <si>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</si>
  <si>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</si>
  <si>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</si>
  <si>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</si>
  <si>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</si>
  <si>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</si>
  <si>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</si>
  <si>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</si>
  <si>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</si>
  <si>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</si>
  <si>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</si>
  <si>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</si>
  <si>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</si>
  <si>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</si>
  <si>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centrální sterilizace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</si>
  <si>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</si>
  <si>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</si>
  <si>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</si>
  <si>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</si>
  <si>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</si>
  <si>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</si>
  <si>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</si>
  <si>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</si>
  <si>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</si>
  <si>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</si>
  <si>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</si>
  <si>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</si>
  <si>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</si>
  <si>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</si>
  <si>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</si>
  <si>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</si>
  <si>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</si>
  <si>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--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</si>
  <si>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</si>
  <si>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</si>
  <si>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</si>
  <si>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</si>
  <si>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</si>
  <si>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</si>
  <si>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</si>
  <si>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</si>
  <si>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</si>
  <si>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</si>
  <si>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</si>
  <si>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</si>
  <si>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</si>
  <si>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</si>
  <si>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</si>
  <si>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</si>
  <si>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</si>
  <si>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</si>
  <si>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</si>
  <si>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</si>
  <si>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</si>
  <si>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</si>
  <si>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</si>
  <si>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</si>
  <si>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</si>
  <si>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</si>
  <si>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</si>
  <si>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</si>
  <si>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</si>
  <si>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</si>
  <si>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</si>
  <si>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</si>
  <si>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</si>
  <si>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</si>
  <si>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</si>
  <si>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</si>
  <si>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</si>
  <si>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</si>
  <si>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</si>
  <si>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</si>
  <si>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</si>
  <si>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</si>
  <si>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51808019     zkoušky - zaškol.zdrav.techn.(instrukce uživatelům 268/2014 Sb)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</si>
  <si>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</si>
  <si>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</si>
  <si>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</si>
  <si>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</si>
  <si>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</si>
  <si>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</si>
  <si>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</si>
  <si>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</si>
  <si>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</si>
  <si>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</si>
  <si>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</si>
  <si>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</si>
  <si>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</si>
  <si>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</si>
  <si>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</si>
  <si>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</si>
  <si>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</si>
  <si>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</si>
  <si>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</si>
  <si>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</si>
  <si>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</si>
  <si>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</si>
  <si>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</si>
  <si>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</si>
  <si>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</si>
  <si>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</si>
  <si>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</si>
  <si>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</si>
  <si>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</si>
  <si>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</si>
  <si>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</si>
  <si>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</si>
  <si>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</si>
  <si>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</si>
  <si>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</si>
  <si>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</si>
  <si>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</si>
  <si>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</si>
  <si>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</si>
  <si>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</si>
  <si>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</si>
  <si>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</si>
  <si>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</si>
  <si>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</si>
  <si>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</si>
  <si>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</si>
  <si>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</si>
  <si>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</si>
  <si>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</si>
  <si>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</si>
  <si>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</si>
  <si>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</si>
  <si>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</si>
  <si>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</si>
  <si>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</si>
  <si>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</si>
  <si>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</si>
  <si>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</si>
  <si>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</si>
  <si>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</si>
  <si>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</si>
  <si>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</si>
  <si>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</si>
  <si>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</si>
  <si>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</si>
  <si>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</si>
  <si>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</si>
  <si>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</si>
  <si>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</si>
  <si>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</si>
  <si>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</si>
  <si>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</si>
  <si>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</si>
  <si>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>COSS: Oddělení centrální sterilizace</t>
  </si>
  <si>
    <t/>
  </si>
  <si>
    <t>50113001 - léky - paušál (LEK)</t>
  </si>
  <si>
    <t>COSS: Oddělení centrální sterilizace Celkem</t>
  </si>
  <si>
    <t>SumaKL</t>
  </si>
  <si>
    <t>5693</t>
  </si>
  <si>
    <t>COSS: oddělení centrální sterilizace</t>
  </si>
  <si>
    <t>COSS: oddělení centrální sterilizace Celkem</t>
  </si>
  <si>
    <t>SumaNS</t>
  </si>
  <si>
    <t>mezeraNS</t>
  </si>
  <si>
    <t>5695</t>
  </si>
  <si>
    <t>COSS: OCS - detašované pracoviště Ortopedie</t>
  </si>
  <si>
    <t>COSS: OCS - detašované pracoviště Ortopedie Celkem</t>
  </si>
  <si>
    <t>léky - paušál (LEK)</t>
  </si>
  <si>
    <t>O</t>
  </si>
  <si>
    <t>IR AC.BORICI AQ.OPHTAL.50 ML</t>
  </si>
  <si>
    <t>IR OČNI VODA 50 ml</t>
  </si>
  <si>
    <t>KL AQUA PURIF. 1000G</t>
  </si>
  <si>
    <t>KL BENZINUM 900ml/ 600g</t>
  </si>
  <si>
    <t>KL SOL.FORMALDEHYDI 3% 1 KG</t>
  </si>
  <si>
    <t>56 - Oddělení centrální sterilizace</t>
  </si>
  <si>
    <t>5693 - oddělení centrální sterilizace</t>
  </si>
  <si>
    <t>50115067 - ZPr - rukavice (Z532)</t>
  </si>
  <si>
    <t>5696</t>
  </si>
  <si>
    <t>COSS: OCS - detašované pracoviště  DK</t>
  </si>
  <si>
    <t>COSS: OCS - detašované pracoviště  DK Celkem</t>
  </si>
  <si>
    <t>50115067</t>
  </si>
  <si>
    <t>ZPr - rukavice (Z532)</t>
  </si>
  <si>
    <t>ZO468</t>
  </si>
  <si>
    <t>Rukavice nitril sempercare Safe+ Us-Hs prodloužené vel. L bal. 100 34438</t>
  </si>
  <si>
    <t>ZO467</t>
  </si>
  <si>
    <t>Rukavice nitril sempercare Safe+ Us-Hs prodloužené vel. M bal. á 100 ks 34437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</si>
  <si>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</si>
  <si>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</si>
  <si>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</si>
  <si>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</si>
  <si>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</si>
  <si>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</si>
  <si>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</si>
  <si>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</si>
  <si>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</si>
  <si>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</si>
  <si>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</si>
  <si>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</si>
  <si>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</si>
  <si>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</si>
  <si>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</si>
  <si>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všeobecné sestry bez dohl.</t>
  </si>
  <si>
    <t>všeobecné sestry bez dohl., spec.</t>
  </si>
  <si>
    <t>praktické sestry</t>
  </si>
  <si>
    <t>zdravotničtí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</si>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</sst>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3" fontId="33" fillId="10" borderId="96" xfId="0" applyNumberFormat="1" applyFont="1" applyFill="1" applyBorder="1" applyAlignment="1">
      <alignment horizontal="right" vertical="top"/>
    </xf>
    <xf numFmtId="3" fontId="33" fillId="10" borderId="97" xfId="0" applyNumberFormat="1" applyFont="1" applyFill="1" applyBorder="1" applyAlignment="1">
      <alignment horizontal="right" vertical="top"/>
    </xf>
    <xf numFmtId="177" fontId="33" fillId="10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7" fontId="33" fillId="10" borderId="99" xfId="0" applyNumberFormat="1" applyFont="1" applyFill="1" applyBorder="1" applyAlignment="1">
      <alignment horizontal="right" vertical="top"/>
    </xf>
    <xf numFmtId="3" fontId="35" fillId="10" borderId="101" xfId="0" applyNumberFormat="1" applyFont="1" applyFill="1" applyBorder="1" applyAlignment="1">
      <alignment horizontal="right" vertical="top"/>
    </xf>
    <xf numFmtId="3" fontId="35" fillId="10" borderId="102" xfId="0" applyNumberFormat="1" applyFont="1" applyFill="1" applyBorder="1" applyAlignment="1">
      <alignment horizontal="right" vertical="top"/>
    </xf>
    <xf numFmtId="177" fontId="35" fillId="10" borderId="103" xfId="0" applyNumberFormat="1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7" fontId="35" fillId="10" borderId="104" xfId="0" applyNumberFormat="1" applyFont="1" applyFill="1" applyBorder="1" applyAlignment="1">
      <alignment horizontal="right" vertical="top"/>
    </xf>
    <xf numFmtId="0" fontId="33" fillId="10" borderId="98" xfId="0" applyFont="1" applyFill="1" applyBorder="1" applyAlignment="1">
      <alignment horizontal="right" vertical="top"/>
    </xf>
    <xf numFmtId="0" fontId="33" fillId="10" borderId="99" xfId="0" applyFont="1" applyFill="1" applyBorder="1" applyAlignment="1">
      <alignment horizontal="right" vertical="top"/>
    </xf>
    <xf numFmtId="0" fontId="35" fillId="10" borderId="103" xfId="0" applyFont="1" applyFill="1" applyBorder="1" applyAlignment="1">
      <alignment horizontal="right" vertical="top"/>
    </xf>
    <xf numFmtId="0" fontId="35" fillId="10" borderId="104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0" fontId="37" fillId="11" borderId="95" xfId="0" applyFont="1" applyFill="1" applyBorder="1" applyAlignment="1">
      <alignment vertical="top"/>
    </xf>
    <xf numFmtId="0" fontId="37" fillId="11" borderId="95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4"/>
    </xf>
    <xf numFmtId="0" fontId="38" fillId="11" borderId="100" xfId="0" applyFont="1" applyFill="1" applyBorder="1" applyAlignment="1">
      <alignment vertical="top" indent="6"/>
    </xf>
    <xf numFmtId="0" fontId="37" fillId="11" borderId="95" xfId="0" applyFont="1" applyFill="1" applyBorder="1" applyAlignment="1">
      <alignment vertical="top" indent="8"/>
    </xf>
    <xf numFmtId="0" fontId="38" fillId="11" borderId="100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6"/>
    </xf>
    <xf numFmtId="0" fontId="38" fillId="11" borderId="100" xfId="0" applyFont="1" applyFill="1" applyBorder="1" applyAlignment="1">
      <alignment vertical="top" indent="4"/>
    </xf>
    <xf numFmtId="0" fontId="32" fillId="11" borderId="95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0" fontId="31" fillId="2" borderId="109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59" xfId="0" applyNumberFormat="1" applyFont="1" applyFill="1" applyBorder="1"/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  <xf numFmtId="0" fontId="32" fillId="0" borderId="62" xfId="0" applyNumberFormat="1" applyFont="1" applyFill="1" applyBorder="1"/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10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9" fontId="32" fillId="0" borderId="112" xfId="0" applyNumberFormat="1" applyFont="1" applyFill="1" applyBorder="1"/>
    <xf numFmtId="9" fontId="32" fillId="0" borderId="87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7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  <tableStyle name="TableStyleMedium2 2" pivot="0" count="7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" displayName="Tabulka" ref="A7:S13" totalsRowShown="0" headerRowDxfId="72" tableBorderDxfId="71">
  <autoFilter ref="A7:S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0"/>
    <tableColumn id="2" name="popis" dataDxfId="69"/>
    <tableColumn id="3" name="01 uv_s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3">
      <calculatedColumnFormula>IF(Tabulka[[#This Row],[15_vzpl]]=0,"",Tabulka[[#This Row],[14_vzsk]]/Tabulka[[#This Row],[15_vzpl]])</calculatedColumnFormula>
    </tableColumn>
    <tableColumn id="20" name="17_vzroz" dataDxfId="5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78" totalsRowShown="0">
  <autoFilter ref="C3:S78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57" t="s">
        <v>62</v>
      </c>
      <c r="B1" s="257"/>
    </row>
    <row r="2" spans="1:3" ht="14.4" customHeight="1" thickBot="1" x14ac:dyDescent="0.35">
      <c r="A2" s="170" t="s">
        <v>191</v>
      </c>
      <c r="B2" s="41"/>
    </row>
    <row r="3" spans="1:3" ht="14.4" customHeight="1" thickBot="1" x14ac:dyDescent="0.35">
      <c r="A3" s="253" t="s">
        <v>78</v>
      </c>
      <c r="B3" s="254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" customHeight="1" x14ac:dyDescent="0.3">
      <c r="A5" s="109" t="str">
        <f t="shared" si="0"/>
        <v>HI</v>
      </c>
      <c r="B5" s="62" t="s">
        <v>75</v>
      </c>
      <c r="C5" s="42" t="s">
        <v>65</v>
      </c>
    </row>
    <row r="6" spans="1:3" ht="14.4" customHeight="1" x14ac:dyDescent="0.3">
      <c r="A6" s="110" t="str">
        <f t="shared" si="0"/>
        <v>Man Tab</v>
      </c>
      <c r="B6" s="63" t="s">
        <v>193</v>
      </c>
      <c r="C6" s="42" t="s">
        <v>66</v>
      </c>
    </row>
    <row r="7" spans="1:3" ht="14.4" customHeight="1" thickBot="1" x14ac:dyDescent="0.35">
      <c r="A7" s="111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5" t="s">
        <v>63</v>
      </c>
      <c r="B9" s="254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" customHeight="1" x14ac:dyDescent="0.3">
      <c r="A11" s="110" t="str">
        <f t="shared" ref="A11:A15" si="2">HYPERLINK("#'"&amp;C11&amp;"'!A1",C11)</f>
        <v>LŽ Detail</v>
      </c>
      <c r="B11" s="63" t="s">
        <v>92</v>
      </c>
      <c r="C11" s="42" t="s">
        <v>68</v>
      </c>
    </row>
    <row r="12" spans="1:3" ht="14.4" customHeight="1" x14ac:dyDescent="0.3">
      <c r="A12" s="110" t="str">
        <f t="shared" si="2"/>
        <v>LŽ Statim</v>
      </c>
      <c r="B12" s="192" t="s">
        <v>123</v>
      </c>
      <c r="C12" s="42" t="s">
        <v>133</v>
      </c>
    </row>
    <row r="13" spans="1:3" ht="14.4" customHeight="1" x14ac:dyDescent="0.3">
      <c r="A13" s="112" t="str">
        <f t="shared" ref="A13" si="3">HYPERLINK("#'"&amp;C13&amp;"'!A1",C13)</f>
        <v>Materiál Žádanky</v>
      </c>
      <c r="B13" s="63" t="s">
        <v>77</v>
      </c>
      <c r="C13" s="42" t="s">
        <v>69</v>
      </c>
    </row>
    <row r="14" spans="1:3" ht="14.4" customHeight="1" x14ac:dyDescent="0.3">
      <c r="A14" s="110" t="str">
        <f t="shared" si="2"/>
        <v>MŽ Detail</v>
      </c>
      <c r="B14" s="63" t="s">
        <v>358</v>
      </c>
      <c r="C14" s="42" t="s">
        <v>70</v>
      </c>
    </row>
    <row r="15" spans="1:3" ht="14.4" customHeight="1" thickBot="1" x14ac:dyDescent="0.35">
      <c r="A15" s="112" t="str">
        <f t="shared" si="2"/>
        <v>Osobní náklady</v>
      </c>
      <c r="B15" s="63" t="s">
        <v>60</v>
      </c>
      <c r="C15" s="42" t="s">
        <v>71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6" t="s">
        <v>64</v>
      </c>
      <c r="B17" s="25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294" t="s">
        <v>358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4" customHeight="1" thickBot="1" x14ac:dyDescent="0.35">
      <c r="A2" s="170" t="s">
        <v>191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290"/>
      <c r="D3" s="291"/>
      <c r="E3" s="291"/>
      <c r="F3" s="291"/>
      <c r="G3" s="291"/>
      <c r="H3" s="107" t="s">
        <v>74</v>
      </c>
      <c r="I3" s="71">
        <f>IF(J3&lt;&gt;0,K3/J3,0)</f>
        <v>1.6495703125000001</v>
      </c>
      <c r="J3" s="71">
        <f>SUBTOTAL(9,J5:J1048576)</f>
        <v>12800</v>
      </c>
      <c r="K3" s="72">
        <f>SUBTOTAL(9,K5:K1048576)</f>
        <v>21114.5</v>
      </c>
    </row>
    <row r="4" spans="1:11" s="162" customFormat="1" ht="14.4" customHeight="1" thickBot="1" x14ac:dyDescent="0.35">
      <c r="A4" s="374" t="s">
        <v>3</v>
      </c>
      <c r="B4" s="375" t="s">
        <v>4</v>
      </c>
      <c r="C4" s="375" t="s">
        <v>0</v>
      </c>
      <c r="D4" s="375" t="s">
        <v>5</v>
      </c>
      <c r="E4" s="375" t="s">
        <v>6</v>
      </c>
      <c r="F4" s="375" t="s">
        <v>1</v>
      </c>
      <c r="G4" s="375" t="s">
        <v>53</v>
      </c>
      <c r="H4" s="377" t="s">
        <v>10</v>
      </c>
      <c r="I4" s="378" t="s">
        <v>80</v>
      </c>
      <c r="J4" s="378" t="s">
        <v>12</v>
      </c>
      <c r="K4" s="379" t="s">
        <v>88</v>
      </c>
    </row>
    <row r="5" spans="1:11" ht="14.4" customHeight="1" x14ac:dyDescent="0.3">
      <c r="A5" s="380" t="s">
        <v>325</v>
      </c>
      <c r="B5" s="381" t="s">
        <v>326</v>
      </c>
      <c r="C5" s="382" t="s">
        <v>331</v>
      </c>
      <c r="D5" s="383" t="s">
        <v>332</v>
      </c>
      <c r="E5" s="382" t="s">
        <v>352</v>
      </c>
      <c r="F5" s="383" t="s">
        <v>353</v>
      </c>
      <c r="G5" s="382" t="s">
        <v>354</v>
      </c>
      <c r="H5" s="382" t="s">
        <v>355</v>
      </c>
      <c r="I5" s="385">
        <v>1.6650000214576721</v>
      </c>
      <c r="J5" s="385">
        <v>9300</v>
      </c>
      <c r="K5" s="386">
        <v>15518.25</v>
      </c>
    </row>
    <row r="6" spans="1:11" ht="14.4" customHeight="1" thickBot="1" x14ac:dyDescent="0.35">
      <c r="A6" s="394" t="s">
        <v>325</v>
      </c>
      <c r="B6" s="395" t="s">
        <v>326</v>
      </c>
      <c r="C6" s="396" t="s">
        <v>331</v>
      </c>
      <c r="D6" s="397" t="s">
        <v>332</v>
      </c>
      <c r="E6" s="396" t="s">
        <v>352</v>
      </c>
      <c r="F6" s="397" t="s">
        <v>353</v>
      </c>
      <c r="G6" s="396" t="s">
        <v>356</v>
      </c>
      <c r="H6" s="396" t="s">
        <v>357</v>
      </c>
      <c r="I6" s="399">
        <v>1.6133333444595337</v>
      </c>
      <c r="J6" s="399">
        <v>3500</v>
      </c>
      <c r="K6" s="400">
        <v>5596.25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0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9" customWidth="1"/>
    <col min="18" max="18" width="7.33203125" style="204" customWidth="1"/>
    <col min="19" max="19" width="8" style="169" customWidth="1"/>
    <col min="21" max="21" width="11.21875" bestFit="1" customWidth="1"/>
  </cols>
  <sheetData>
    <row r="1" spans="1:19" ht="18.600000000000001" thickBot="1" x14ac:dyDescent="0.4">
      <c r="A1" s="302" t="s">
        <v>60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5" thickBot="1" x14ac:dyDescent="0.35">
      <c r="A2" s="170" t="s">
        <v>191</v>
      </c>
      <c r="B2" s="171"/>
    </row>
    <row r="3" spans="1:19" x14ac:dyDescent="0.3">
      <c r="A3" s="316" t="s">
        <v>118</v>
      </c>
      <c r="B3" s="317"/>
      <c r="C3" s="318" t="s">
        <v>107</v>
      </c>
      <c r="D3" s="319"/>
      <c r="E3" s="319"/>
      <c r="F3" s="320"/>
      <c r="G3" s="321" t="s">
        <v>108</v>
      </c>
      <c r="H3" s="322"/>
      <c r="I3" s="322"/>
      <c r="J3" s="323"/>
      <c r="K3" s="324" t="s">
        <v>117</v>
      </c>
      <c r="L3" s="325"/>
      <c r="M3" s="325"/>
      <c r="N3" s="325"/>
      <c r="O3" s="326"/>
      <c r="P3" s="322" t="s">
        <v>188</v>
      </c>
      <c r="Q3" s="322"/>
      <c r="R3" s="322"/>
      <c r="S3" s="323"/>
    </row>
    <row r="4" spans="1:19" ht="15" thickBot="1" x14ac:dyDescent="0.35">
      <c r="A4" s="335">
        <v>2017</v>
      </c>
      <c r="B4" s="336"/>
      <c r="C4" s="337" t="s">
        <v>187</v>
      </c>
      <c r="D4" s="339" t="s">
        <v>61</v>
      </c>
      <c r="E4" s="339" t="s">
        <v>56</v>
      </c>
      <c r="F4" s="314" t="s">
        <v>51</v>
      </c>
      <c r="G4" s="329" t="s">
        <v>109</v>
      </c>
      <c r="H4" s="331" t="s">
        <v>113</v>
      </c>
      <c r="I4" s="331" t="s">
        <v>186</v>
      </c>
      <c r="J4" s="333" t="s">
        <v>110</v>
      </c>
      <c r="K4" s="311" t="s">
        <v>185</v>
      </c>
      <c r="L4" s="312"/>
      <c r="M4" s="312"/>
      <c r="N4" s="313"/>
      <c r="O4" s="314" t="s">
        <v>184</v>
      </c>
      <c r="P4" s="303" t="s">
        <v>183</v>
      </c>
      <c r="Q4" s="303" t="s">
        <v>120</v>
      </c>
      <c r="R4" s="305" t="s">
        <v>56</v>
      </c>
      <c r="S4" s="307" t="s">
        <v>119</v>
      </c>
    </row>
    <row r="5" spans="1:19" s="239" customFormat="1" ht="19.2" customHeight="1" x14ac:dyDescent="0.3">
      <c r="A5" s="309" t="s">
        <v>182</v>
      </c>
      <c r="B5" s="310"/>
      <c r="C5" s="338"/>
      <c r="D5" s="340"/>
      <c r="E5" s="340"/>
      <c r="F5" s="315"/>
      <c r="G5" s="330"/>
      <c r="H5" s="332"/>
      <c r="I5" s="332"/>
      <c r="J5" s="334"/>
      <c r="K5" s="242" t="s">
        <v>111</v>
      </c>
      <c r="L5" s="241" t="s">
        <v>112</v>
      </c>
      <c r="M5" s="241" t="s">
        <v>181</v>
      </c>
      <c r="N5" s="240" t="s">
        <v>2</v>
      </c>
      <c r="O5" s="315"/>
      <c r="P5" s="304"/>
      <c r="Q5" s="304"/>
      <c r="R5" s="306"/>
      <c r="S5" s="308"/>
    </row>
    <row r="6" spans="1:19" ht="15" thickBot="1" x14ac:dyDescent="0.35">
      <c r="A6" s="327" t="s">
        <v>106</v>
      </c>
      <c r="B6" s="328"/>
      <c r="C6" s="238">
        <f ca="1">SUM(Tabulka[01 uv_sk])/2</f>
        <v>32.041666666666664</v>
      </c>
      <c r="D6" s="236"/>
      <c r="E6" s="236"/>
      <c r="F6" s="235"/>
      <c r="G6" s="237">
        <f ca="1">SUM(Tabulka[05 h_vram])/2</f>
        <v>53804.05</v>
      </c>
      <c r="H6" s="236">
        <f ca="1">SUM(Tabulka[06 h_naduv])/2</f>
        <v>168</v>
      </c>
      <c r="I6" s="236">
        <f ca="1">SUM(Tabulka[07 h_nadzk])/2</f>
        <v>46.33</v>
      </c>
      <c r="J6" s="235">
        <f ca="1">SUM(Tabulka[08 h_oon])/2</f>
        <v>0</v>
      </c>
      <c r="K6" s="237">
        <f ca="1">SUM(Tabulka[09 m_kl])/2</f>
        <v>0</v>
      </c>
      <c r="L6" s="236">
        <f ca="1">SUM(Tabulka[10 m_gr])/2</f>
        <v>0</v>
      </c>
      <c r="M6" s="236">
        <f ca="1">SUM(Tabulka[11 m_jo])/2</f>
        <v>614377</v>
      </c>
      <c r="N6" s="236">
        <f ca="1">SUM(Tabulka[12 m_oc])/2</f>
        <v>614377</v>
      </c>
      <c r="O6" s="235">
        <f ca="1">SUM(Tabulka[13 m_sk])/2</f>
        <v>10611074</v>
      </c>
      <c r="P6" s="234">
        <f ca="1">SUM(Tabulka[14_vzsk])/2</f>
        <v>4796</v>
      </c>
      <c r="Q6" s="234">
        <f ca="1">SUM(Tabulka[15_vzpl])/2</f>
        <v>0</v>
      </c>
      <c r="R6" s="233">
        <f ca="1">IF(Q6=0,0,P6/Q6)</f>
        <v>0</v>
      </c>
      <c r="S6" s="232">
        <f ca="1">Q6-P6</f>
        <v>-4796</v>
      </c>
    </row>
    <row r="7" spans="1:19" hidden="1" x14ac:dyDescent="0.3">
      <c r="A7" s="231" t="s">
        <v>180</v>
      </c>
      <c r="B7" s="230" t="s">
        <v>179</v>
      </c>
      <c r="C7" s="229" t="s">
        <v>178</v>
      </c>
      <c r="D7" s="228" t="s">
        <v>177</v>
      </c>
      <c r="E7" s="227" t="s">
        <v>176</v>
      </c>
      <c r="F7" s="226" t="s">
        <v>175</v>
      </c>
      <c r="G7" s="225" t="s">
        <v>174</v>
      </c>
      <c r="H7" s="223" t="s">
        <v>173</v>
      </c>
      <c r="I7" s="223" t="s">
        <v>172</v>
      </c>
      <c r="J7" s="222" t="s">
        <v>171</v>
      </c>
      <c r="K7" s="224" t="s">
        <v>170</v>
      </c>
      <c r="L7" s="223" t="s">
        <v>169</v>
      </c>
      <c r="M7" s="223" t="s">
        <v>168</v>
      </c>
      <c r="N7" s="222" t="s">
        <v>167</v>
      </c>
      <c r="O7" s="221" t="s">
        <v>166</v>
      </c>
      <c r="P7" s="220" t="s">
        <v>165</v>
      </c>
      <c r="Q7" s="219" t="s">
        <v>164</v>
      </c>
      <c r="R7" s="218" t="s">
        <v>163</v>
      </c>
      <c r="S7" s="217" t="s">
        <v>162</v>
      </c>
    </row>
    <row r="8" spans="1:19" x14ac:dyDescent="0.3">
      <c r="A8" s="214" t="s">
        <v>359</v>
      </c>
      <c r="B8" s="213"/>
      <c r="C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32.041666666666664</v>
      </c>
      <c r="D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53804.05</v>
      </c>
      <c r="H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</v>
      </c>
      <c r="I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46.330000000000005</v>
      </c>
      <c r="J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614377</v>
      </c>
      <c r="N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614377</v>
      </c>
      <c r="O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10611074</v>
      </c>
      <c r="P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4796</v>
      </c>
      <c r="Q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16" t="str">
        <f ca="1">IF(Tabulka[[#This Row],[15_vzpl]]=0,"",Tabulka[[#This Row],[14_vzsk]]/Tabulka[[#This Row],[15_vzpl]])</f>
        <v/>
      </c>
      <c r="S8" s="215">
        <f ca="1">IF(Tabulka[[#This Row],[15_vzpl]]-Tabulka[[#This Row],[14_vzsk]]=0,"",Tabulka[[#This Row],[15_vzpl]]-Tabulka[[#This Row],[14_vzsk]])</f>
        <v>-4796</v>
      </c>
    </row>
    <row r="9" spans="1:19" x14ac:dyDescent="0.3">
      <c r="A9" s="214">
        <v>303</v>
      </c>
      <c r="B9" s="213" t="s">
        <v>373</v>
      </c>
      <c r="C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11.104166666666666</v>
      </c>
      <c r="D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19459.3</v>
      </c>
      <c r="H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</v>
      </c>
      <c r="I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33.950000000000003</v>
      </c>
      <c r="J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221342</v>
      </c>
      <c r="N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221342</v>
      </c>
      <c r="O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4477587</v>
      </c>
      <c r="P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4796</v>
      </c>
      <c r="Q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16" t="str">
        <f ca="1">IF(Tabulka[[#This Row],[15_vzpl]]=0,"",Tabulka[[#This Row],[14_vzsk]]/Tabulka[[#This Row],[15_vzpl]])</f>
        <v/>
      </c>
      <c r="S9" s="215">
        <f ca="1">IF(Tabulka[[#This Row],[15_vzpl]]-Tabulka[[#This Row],[14_vzsk]]=0,"",Tabulka[[#This Row],[15_vzpl]]-Tabulka[[#This Row],[14_vzsk]])</f>
        <v>-4796</v>
      </c>
    </row>
    <row r="10" spans="1:19" x14ac:dyDescent="0.3">
      <c r="A10" s="214">
        <v>304</v>
      </c>
      <c r="B10" s="213" t="s">
        <v>374</v>
      </c>
      <c r="C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4.25</v>
      </c>
      <c r="D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7324.75</v>
      </c>
      <c r="H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129686</v>
      </c>
      <c r="N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129686</v>
      </c>
      <c r="O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1964814</v>
      </c>
      <c r="P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6" t="str">
        <f ca="1">IF(Tabulka[[#This Row],[15_vzpl]]=0,"",Tabulka[[#This Row],[14_vzsk]]/Tabulka[[#This Row],[15_vzpl]])</f>
        <v/>
      </c>
      <c r="S10" s="215" t="str">
        <f ca="1">IF(Tabulka[[#This Row],[15_vzpl]]-Tabulka[[#This Row],[14_vzsk]]=0,"",Tabulka[[#This Row],[15_vzpl]]-Tabulka[[#This Row],[14_vzsk]])</f>
        <v/>
      </c>
    </row>
    <row r="11" spans="1:19" x14ac:dyDescent="0.3">
      <c r="A11" s="214">
        <v>424</v>
      </c>
      <c r="B11" s="213" t="s">
        <v>375</v>
      </c>
      <c r="C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1.6666666666666667</v>
      </c>
      <c r="D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2483.25</v>
      </c>
      <c r="H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76202</v>
      </c>
      <c r="N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76202</v>
      </c>
      <c r="O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451764</v>
      </c>
      <c r="P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16" t="str">
        <f ca="1">IF(Tabulka[[#This Row],[15_vzpl]]=0,"",Tabulka[[#This Row],[14_vzsk]]/Tabulka[[#This Row],[15_vzpl]])</f>
        <v/>
      </c>
      <c r="S11" s="215" t="str">
        <f ca="1">IF(Tabulka[[#This Row],[15_vzpl]]-Tabulka[[#This Row],[14_vzsk]]=0,"",Tabulka[[#This Row],[15_vzpl]]-Tabulka[[#This Row],[14_vzsk]])</f>
        <v/>
      </c>
    </row>
    <row r="12" spans="1:19" x14ac:dyDescent="0.3">
      <c r="A12" s="214">
        <v>629</v>
      </c>
      <c r="B12" s="213" t="s">
        <v>376</v>
      </c>
      <c r="C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3.4166666666666665</v>
      </c>
      <c r="D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5813.25</v>
      </c>
      <c r="H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935764</v>
      </c>
      <c r="P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16" t="str">
        <f ca="1">IF(Tabulka[[#This Row],[15_vzpl]]=0,"",Tabulka[[#This Row],[14_vzsk]]/Tabulka[[#This Row],[15_vzpl]])</f>
        <v/>
      </c>
      <c r="S12" s="215" t="str">
        <f ca="1">IF(Tabulka[[#This Row],[15_vzpl]]-Tabulka[[#This Row],[14_vzsk]]=0,"",Tabulka[[#This Row],[15_vzpl]]-Tabulka[[#This Row],[14_vzsk]])</f>
        <v/>
      </c>
    </row>
    <row r="13" spans="1:19" x14ac:dyDescent="0.3">
      <c r="A13" s="214">
        <v>642</v>
      </c>
      <c r="B13" s="213" t="s">
        <v>377</v>
      </c>
      <c r="C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11.604166666666666</v>
      </c>
      <c r="D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18723.5</v>
      </c>
      <c r="H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I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12.38</v>
      </c>
      <c r="J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187147</v>
      </c>
      <c r="N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187147</v>
      </c>
      <c r="O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2781145</v>
      </c>
      <c r="P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6" t="str">
        <f ca="1">IF(Tabulka[[#This Row],[15_vzpl]]=0,"",Tabulka[[#This Row],[14_vzsk]]/Tabulka[[#This Row],[15_vzpl]])</f>
        <v/>
      </c>
      <c r="S13" s="215" t="str">
        <f ca="1">IF(Tabulka[[#This Row],[15_vzpl]]-Tabulka[[#This Row],[14_vzsk]]=0,"",Tabulka[[#This Row],[15_vzpl]]-Tabulka[[#This Row],[14_vzsk]])</f>
        <v/>
      </c>
    </row>
    <row r="14" spans="1:19" x14ac:dyDescent="0.3">
      <c r="A14" t="s">
        <v>190</v>
      </c>
    </row>
    <row r="15" spans="1:19" x14ac:dyDescent="0.3">
      <c r="A15" s="79" t="s">
        <v>89</v>
      </c>
    </row>
    <row r="16" spans="1:19" x14ac:dyDescent="0.3">
      <c r="A16" s="80" t="s">
        <v>161</v>
      </c>
    </row>
    <row r="17" spans="1:1" x14ac:dyDescent="0.3">
      <c r="A17" s="206" t="s">
        <v>160</v>
      </c>
    </row>
    <row r="18" spans="1:1" x14ac:dyDescent="0.3">
      <c r="A18" s="173" t="s">
        <v>116</v>
      </c>
    </row>
    <row r="19" spans="1:1" x14ac:dyDescent="0.3">
      <c r="A19" s="175" t="s">
        <v>121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3">
    <cfRule type="cellIs" dxfId="3" priority="3" operator="lessThan">
      <formula>0</formula>
    </cfRule>
  </conditionalFormatting>
  <conditionalFormatting sqref="R6:R13">
    <cfRule type="cellIs" dxfId="2" priority="4" operator="greaterThan">
      <formula>1</formula>
    </cfRule>
  </conditionalFormatting>
  <conditionalFormatting sqref="A8:S13">
    <cfRule type="expression" dxfId="1" priority="2">
      <formula>$B8=""</formula>
    </cfRule>
  </conditionalFormatting>
  <conditionalFormatting sqref="P8:S13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78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372</v>
      </c>
    </row>
    <row r="2" spans="1:19" x14ac:dyDescent="0.3">
      <c r="A2" s="170" t="s">
        <v>191</v>
      </c>
    </row>
    <row r="3" spans="1:19" x14ac:dyDescent="0.3">
      <c r="A3" s="252" t="s">
        <v>93</v>
      </c>
      <c r="B3" s="251" t="s">
        <v>159</v>
      </c>
      <c r="C3" t="s">
        <v>189</v>
      </c>
      <c r="D3" t="s">
        <v>180</v>
      </c>
      <c r="E3" t="s">
        <v>178</v>
      </c>
      <c r="F3" t="s">
        <v>177</v>
      </c>
      <c r="G3" t="s">
        <v>176</v>
      </c>
      <c r="H3" t="s">
        <v>175</v>
      </c>
      <c r="I3" t="s">
        <v>174</v>
      </c>
      <c r="J3" t="s">
        <v>173</v>
      </c>
      <c r="K3" t="s">
        <v>172</v>
      </c>
      <c r="L3" t="s">
        <v>171</v>
      </c>
      <c r="M3" t="s">
        <v>170</v>
      </c>
      <c r="N3" t="s">
        <v>169</v>
      </c>
      <c r="O3" t="s">
        <v>168</v>
      </c>
      <c r="P3" t="s">
        <v>167</v>
      </c>
      <c r="Q3" t="s">
        <v>166</v>
      </c>
      <c r="R3" t="s">
        <v>165</v>
      </c>
      <c r="S3" t="s">
        <v>164</v>
      </c>
    </row>
    <row r="4" spans="1:19" x14ac:dyDescent="0.3">
      <c r="A4" s="250" t="s">
        <v>94</v>
      </c>
      <c r="B4" s="249">
        <v>1</v>
      </c>
      <c r="C4" s="244">
        <v>1</v>
      </c>
      <c r="D4" s="244" t="s">
        <v>359</v>
      </c>
      <c r="E4" s="243">
        <v>32.75</v>
      </c>
      <c r="F4" s="243"/>
      <c r="G4" s="243"/>
      <c r="H4" s="243"/>
      <c r="I4" s="243">
        <v>5175.5</v>
      </c>
      <c r="J4" s="243"/>
      <c r="K4" s="243"/>
      <c r="L4" s="243"/>
      <c r="M4" s="243"/>
      <c r="N4" s="243"/>
      <c r="O4" s="243">
        <v>6144</v>
      </c>
      <c r="P4" s="243">
        <v>6144</v>
      </c>
      <c r="Q4" s="243">
        <v>863324</v>
      </c>
      <c r="R4" s="243"/>
      <c r="S4" s="243"/>
    </row>
    <row r="5" spans="1:19" x14ac:dyDescent="0.3">
      <c r="A5" s="248" t="s">
        <v>95</v>
      </c>
      <c r="B5" s="247">
        <v>2</v>
      </c>
      <c r="C5">
        <v>1</v>
      </c>
      <c r="D5">
        <v>303</v>
      </c>
      <c r="E5">
        <v>10.75</v>
      </c>
      <c r="I5">
        <v>1733.5</v>
      </c>
      <c r="Q5">
        <v>331776</v>
      </c>
    </row>
    <row r="6" spans="1:19" x14ac:dyDescent="0.3">
      <c r="A6" s="250" t="s">
        <v>96</v>
      </c>
      <c r="B6" s="249">
        <v>3</v>
      </c>
      <c r="C6">
        <v>1</v>
      </c>
      <c r="D6">
        <v>304</v>
      </c>
      <c r="E6">
        <v>5</v>
      </c>
      <c r="I6">
        <v>841</v>
      </c>
      <c r="Q6">
        <v>197955</v>
      </c>
    </row>
    <row r="7" spans="1:19" x14ac:dyDescent="0.3">
      <c r="A7" s="248" t="s">
        <v>97</v>
      </c>
      <c r="B7" s="247">
        <v>4</v>
      </c>
      <c r="C7">
        <v>1</v>
      </c>
      <c r="D7">
        <v>629</v>
      </c>
      <c r="E7">
        <v>5</v>
      </c>
      <c r="I7">
        <v>787.5</v>
      </c>
      <c r="Q7">
        <v>107536</v>
      </c>
    </row>
    <row r="8" spans="1:19" x14ac:dyDescent="0.3">
      <c r="A8" s="250" t="s">
        <v>98</v>
      </c>
      <c r="B8" s="249">
        <v>5</v>
      </c>
      <c r="C8">
        <v>1</v>
      </c>
      <c r="D8">
        <v>642</v>
      </c>
      <c r="E8">
        <v>12</v>
      </c>
      <c r="I8">
        <v>1813.5</v>
      </c>
      <c r="O8">
        <v>6144</v>
      </c>
      <c r="P8">
        <v>6144</v>
      </c>
      <c r="Q8">
        <v>226057</v>
      </c>
    </row>
    <row r="9" spans="1:19" x14ac:dyDescent="0.3">
      <c r="A9" s="248" t="s">
        <v>99</v>
      </c>
      <c r="B9" s="247">
        <v>6</v>
      </c>
      <c r="C9" t="s">
        <v>360</v>
      </c>
      <c r="E9">
        <v>32.75</v>
      </c>
      <c r="I9">
        <v>5175.5</v>
      </c>
      <c r="O9">
        <v>6144</v>
      </c>
      <c r="P9">
        <v>6144</v>
      </c>
      <c r="Q9">
        <v>863324</v>
      </c>
    </row>
    <row r="10" spans="1:19" x14ac:dyDescent="0.3">
      <c r="A10" s="250" t="s">
        <v>100</v>
      </c>
      <c r="B10" s="249">
        <v>7</v>
      </c>
      <c r="C10">
        <v>2</v>
      </c>
      <c r="D10" t="s">
        <v>359</v>
      </c>
      <c r="E10">
        <v>32.5</v>
      </c>
      <c r="I10">
        <v>4514</v>
      </c>
      <c r="O10">
        <v>6144</v>
      </c>
      <c r="P10">
        <v>6144</v>
      </c>
      <c r="Q10">
        <v>831041</v>
      </c>
    </row>
    <row r="11" spans="1:19" x14ac:dyDescent="0.3">
      <c r="A11" s="248" t="s">
        <v>101</v>
      </c>
      <c r="B11" s="247">
        <v>8</v>
      </c>
      <c r="C11">
        <v>2</v>
      </c>
      <c r="D11">
        <v>303</v>
      </c>
      <c r="E11">
        <v>10.75</v>
      </c>
      <c r="I11">
        <v>1594.5</v>
      </c>
      <c r="O11">
        <v>3100</v>
      </c>
      <c r="P11">
        <v>3100</v>
      </c>
      <c r="Q11">
        <v>329874</v>
      </c>
    </row>
    <row r="12" spans="1:19" x14ac:dyDescent="0.3">
      <c r="A12" s="250" t="s">
        <v>102</v>
      </c>
      <c r="B12" s="249">
        <v>9</v>
      </c>
      <c r="C12">
        <v>2</v>
      </c>
      <c r="D12">
        <v>304</v>
      </c>
      <c r="E12">
        <v>5</v>
      </c>
      <c r="I12">
        <v>765.75</v>
      </c>
      <c r="Q12">
        <v>198378</v>
      </c>
    </row>
    <row r="13" spans="1:19" x14ac:dyDescent="0.3">
      <c r="A13" s="248" t="s">
        <v>103</v>
      </c>
      <c r="B13" s="247">
        <v>10</v>
      </c>
      <c r="C13">
        <v>2</v>
      </c>
      <c r="D13">
        <v>424</v>
      </c>
      <c r="O13">
        <v>1544</v>
      </c>
      <c r="P13">
        <v>1544</v>
      </c>
    </row>
    <row r="14" spans="1:19" x14ac:dyDescent="0.3">
      <c r="A14" s="250" t="s">
        <v>104</v>
      </c>
      <c r="B14" s="249">
        <v>11</v>
      </c>
      <c r="C14">
        <v>2</v>
      </c>
      <c r="D14">
        <v>629</v>
      </c>
      <c r="E14">
        <v>5</v>
      </c>
      <c r="I14">
        <v>632.75</v>
      </c>
      <c r="Q14">
        <v>104158</v>
      </c>
    </row>
    <row r="15" spans="1:19" x14ac:dyDescent="0.3">
      <c r="A15" s="248" t="s">
        <v>105</v>
      </c>
      <c r="B15" s="247">
        <v>12</v>
      </c>
      <c r="C15">
        <v>2</v>
      </c>
      <c r="D15">
        <v>642</v>
      </c>
      <c r="E15">
        <v>11.75</v>
      </c>
      <c r="I15">
        <v>1521</v>
      </c>
      <c r="O15">
        <v>1500</v>
      </c>
      <c r="P15">
        <v>1500</v>
      </c>
      <c r="Q15">
        <v>198631</v>
      </c>
    </row>
    <row r="16" spans="1:19" x14ac:dyDescent="0.3">
      <c r="A16" s="246" t="s">
        <v>93</v>
      </c>
      <c r="B16" s="245">
        <v>2017</v>
      </c>
      <c r="C16" t="s">
        <v>361</v>
      </c>
      <c r="E16">
        <v>32.5</v>
      </c>
      <c r="I16">
        <v>4514</v>
      </c>
      <c r="O16">
        <v>6144</v>
      </c>
      <c r="P16">
        <v>6144</v>
      </c>
      <c r="Q16">
        <v>831041</v>
      </c>
    </row>
    <row r="17" spans="3:17" x14ac:dyDescent="0.3">
      <c r="C17">
        <v>3</v>
      </c>
      <c r="D17" t="s">
        <v>359</v>
      </c>
      <c r="E17">
        <v>32.5</v>
      </c>
      <c r="I17">
        <v>5038</v>
      </c>
      <c r="O17">
        <v>12288</v>
      </c>
      <c r="P17">
        <v>12288</v>
      </c>
      <c r="Q17">
        <v>836192</v>
      </c>
    </row>
    <row r="18" spans="3:17" x14ac:dyDescent="0.3">
      <c r="C18">
        <v>3</v>
      </c>
      <c r="D18">
        <v>303</v>
      </c>
      <c r="E18">
        <v>10.75</v>
      </c>
      <c r="I18">
        <v>1704</v>
      </c>
      <c r="Q18">
        <v>325041</v>
      </c>
    </row>
    <row r="19" spans="3:17" x14ac:dyDescent="0.3">
      <c r="C19">
        <v>3</v>
      </c>
      <c r="D19">
        <v>304</v>
      </c>
      <c r="E19">
        <v>5</v>
      </c>
      <c r="I19">
        <v>839.5</v>
      </c>
      <c r="O19">
        <v>5000</v>
      </c>
      <c r="P19">
        <v>5000</v>
      </c>
      <c r="Q19">
        <v>206522</v>
      </c>
    </row>
    <row r="20" spans="3:17" x14ac:dyDescent="0.3">
      <c r="C20">
        <v>3</v>
      </c>
      <c r="D20">
        <v>629</v>
      </c>
      <c r="E20">
        <v>5</v>
      </c>
      <c r="I20">
        <v>841</v>
      </c>
      <c r="Q20">
        <v>107328</v>
      </c>
    </row>
    <row r="21" spans="3:17" x14ac:dyDescent="0.3">
      <c r="C21">
        <v>3</v>
      </c>
      <c r="D21">
        <v>642</v>
      </c>
      <c r="E21">
        <v>11.75</v>
      </c>
      <c r="I21">
        <v>1653.5</v>
      </c>
      <c r="O21">
        <v>7288</v>
      </c>
      <c r="P21">
        <v>7288</v>
      </c>
      <c r="Q21">
        <v>197301</v>
      </c>
    </row>
    <row r="22" spans="3:17" x14ac:dyDescent="0.3">
      <c r="C22" t="s">
        <v>362</v>
      </c>
      <c r="E22">
        <v>32.5</v>
      </c>
      <c r="I22">
        <v>5038</v>
      </c>
      <c r="O22">
        <v>12288</v>
      </c>
      <c r="P22">
        <v>12288</v>
      </c>
      <c r="Q22">
        <v>836192</v>
      </c>
    </row>
    <row r="23" spans="3:17" x14ac:dyDescent="0.3">
      <c r="C23">
        <v>4</v>
      </c>
      <c r="D23" t="s">
        <v>359</v>
      </c>
      <c r="E23">
        <v>33.5</v>
      </c>
      <c r="I23">
        <v>4361.25</v>
      </c>
      <c r="O23">
        <v>6144</v>
      </c>
      <c r="P23">
        <v>6144</v>
      </c>
      <c r="Q23">
        <v>885039</v>
      </c>
    </row>
    <row r="24" spans="3:17" x14ac:dyDescent="0.3">
      <c r="C24">
        <v>4</v>
      </c>
      <c r="D24">
        <v>303</v>
      </c>
      <c r="E24">
        <v>10.75</v>
      </c>
      <c r="I24">
        <v>1442.75</v>
      </c>
      <c r="O24">
        <v>2000</v>
      </c>
      <c r="P24">
        <v>2000</v>
      </c>
      <c r="Q24">
        <v>331355</v>
      </c>
    </row>
    <row r="25" spans="3:17" x14ac:dyDescent="0.3">
      <c r="C25">
        <v>4</v>
      </c>
      <c r="D25">
        <v>304</v>
      </c>
      <c r="E25">
        <v>5</v>
      </c>
      <c r="I25">
        <v>765.5</v>
      </c>
      <c r="Q25">
        <v>201620</v>
      </c>
    </row>
    <row r="26" spans="3:17" x14ac:dyDescent="0.3">
      <c r="C26">
        <v>4</v>
      </c>
      <c r="D26">
        <v>424</v>
      </c>
      <c r="O26">
        <v>3000</v>
      </c>
      <c r="P26">
        <v>3000</v>
      </c>
    </row>
    <row r="27" spans="3:17" x14ac:dyDescent="0.3">
      <c r="C27">
        <v>4</v>
      </c>
      <c r="D27">
        <v>629</v>
      </c>
      <c r="E27">
        <v>6</v>
      </c>
      <c r="I27">
        <v>666.75</v>
      </c>
      <c r="Q27">
        <v>137400</v>
      </c>
    </row>
    <row r="28" spans="3:17" x14ac:dyDescent="0.3">
      <c r="C28">
        <v>4</v>
      </c>
      <c r="D28">
        <v>642</v>
      </c>
      <c r="E28">
        <v>11.75</v>
      </c>
      <c r="I28">
        <v>1486.25</v>
      </c>
      <c r="O28">
        <v>1144</v>
      </c>
      <c r="P28">
        <v>1144</v>
      </c>
      <c r="Q28">
        <v>214664</v>
      </c>
    </row>
    <row r="29" spans="3:17" x14ac:dyDescent="0.3">
      <c r="C29" t="s">
        <v>363</v>
      </c>
      <c r="E29">
        <v>33.5</v>
      </c>
      <c r="I29">
        <v>4361.25</v>
      </c>
      <c r="O29">
        <v>6144</v>
      </c>
      <c r="P29">
        <v>6144</v>
      </c>
      <c r="Q29">
        <v>885039</v>
      </c>
    </row>
    <row r="30" spans="3:17" x14ac:dyDescent="0.3">
      <c r="C30">
        <v>5</v>
      </c>
      <c r="D30" t="s">
        <v>359</v>
      </c>
      <c r="E30">
        <v>32.75</v>
      </c>
      <c r="I30">
        <v>4757.5</v>
      </c>
      <c r="O30">
        <v>25000</v>
      </c>
      <c r="P30">
        <v>25000</v>
      </c>
      <c r="Q30">
        <v>913263</v>
      </c>
    </row>
    <row r="31" spans="3:17" x14ac:dyDescent="0.3">
      <c r="C31">
        <v>5</v>
      </c>
      <c r="D31">
        <v>303</v>
      </c>
      <c r="E31">
        <v>11</v>
      </c>
      <c r="I31">
        <v>1608.5</v>
      </c>
      <c r="Q31">
        <v>330735</v>
      </c>
    </row>
    <row r="32" spans="3:17" x14ac:dyDescent="0.3">
      <c r="C32">
        <v>5</v>
      </c>
      <c r="D32">
        <v>304</v>
      </c>
      <c r="E32">
        <v>5</v>
      </c>
      <c r="I32">
        <v>745.25</v>
      </c>
      <c r="O32">
        <v>25000</v>
      </c>
      <c r="P32">
        <v>25000</v>
      </c>
      <c r="Q32">
        <v>241855</v>
      </c>
    </row>
    <row r="33" spans="3:17" x14ac:dyDescent="0.3">
      <c r="C33">
        <v>5</v>
      </c>
      <c r="D33">
        <v>629</v>
      </c>
      <c r="E33">
        <v>5</v>
      </c>
      <c r="I33">
        <v>780.75</v>
      </c>
      <c r="Q33">
        <v>134286</v>
      </c>
    </row>
    <row r="34" spans="3:17" x14ac:dyDescent="0.3">
      <c r="C34">
        <v>5</v>
      </c>
      <c r="D34">
        <v>642</v>
      </c>
      <c r="E34">
        <v>11.75</v>
      </c>
      <c r="I34">
        <v>1623</v>
      </c>
      <c r="Q34">
        <v>206387</v>
      </c>
    </row>
    <row r="35" spans="3:17" x14ac:dyDescent="0.3">
      <c r="C35" t="s">
        <v>364</v>
      </c>
      <c r="E35">
        <v>32.75</v>
      </c>
      <c r="I35">
        <v>4757.5</v>
      </c>
      <c r="O35">
        <v>25000</v>
      </c>
      <c r="P35">
        <v>25000</v>
      </c>
      <c r="Q35">
        <v>913263</v>
      </c>
    </row>
    <row r="36" spans="3:17" x14ac:dyDescent="0.3">
      <c r="C36">
        <v>6</v>
      </c>
      <c r="D36" t="s">
        <v>359</v>
      </c>
      <c r="E36">
        <v>30.75</v>
      </c>
      <c r="I36">
        <v>4679.5</v>
      </c>
      <c r="Q36">
        <v>784184</v>
      </c>
    </row>
    <row r="37" spans="3:17" x14ac:dyDescent="0.3">
      <c r="C37">
        <v>6</v>
      </c>
      <c r="D37">
        <v>303</v>
      </c>
      <c r="E37">
        <v>10</v>
      </c>
      <c r="I37">
        <v>1501.25</v>
      </c>
      <c r="Q37">
        <v>325880</v>
      </c>
    </row>
    <row r="38" spans="3:17" x14ac:dyDescent="0.3">
      <c r="C38">
        <v>6</v>
      </c>
      <c r="D38">
        <v>304</v>
      </c>
      <c r="E38">
        <v>4</v>
      </c>
      <c r="I38">
        <v>659.5</v>
      </c>
      <c r="Q38">
        <v>144084</v>
      </c>
    </row>
    <row r="39" spans="3:17" x14ac:dyDescent="0.3">
      <c r="C39">
        <v>6</v>
      </c>
      <c r="D39">
        <v>629</v>
      </c>
      <c r="E39">
        <v>5</v>
      </c>
      <c r="I39">
        <v>774.75</v>
      </c>
      <c r="Q39">
        <v>105270</v>
      </c>
    </row>
    <row r="40" spans="3:17" x14ac:dyDescent="0.3">
      <c r="C40">
        <v>6</v>
      </c>
      <c r="D40">
        <v>642</v>
      </c>
      <c r="E40">
        <v>11.75</v>
      </c>
      <c r="I40">
        <v>1744</v>
      </c>
      <c r="Q40">
        <v>208950</v>
      </c>
    </row>
    <row r="41" spans="3:17" x14ac:dyDescent="0.3">
      <c r="C41" t="s">
        <v>365</v>
      </c>
      <c r="E41">
        <v>30.75</v>
      </c>
      <c r="I41">
        <v>4679.5</v>
      </c>
      <c r="Q41">
        <v>784184</v>
      </c>
    </row>
    <row r="42" spans="3:17" x14ac:dyDescent="0.3">
      <c r="C42">
        <v>7</v>
      </c>
      <c r="D42" t="s">
        <v>359</v>
      </c>
      <c r="E42">
        <v>29.75</v>
      </c>
      <c r="I42">
        <v>3446.75</v>
      </c>
      <c r="O42">
        <v>260623</v>
      </c>
      <c r="P42">
        <v>260623</v>
      </c>
      <c r="Q42">
        <v>1019626</v>
      </c>
    </row>
    <row r="43" spans="3:17" x14ac:dyDescent="0.3">
      <c r="C43">
        <v>7</v>
      </c>
      <c r="D43">
        <v>303</v>
      </c>
      <c r="E43">
        <v>10</v>
      </c>
      <c r="I43">
        <v>1316.5</v>
      </c>
      <c r="O43">
        <v>91724</v>
      </c>
      <c r="P43">
        <v>91724</v>
      </c>
      <c r="Q43">
        <v>430820</v>
      </c>
    </row>
    <row r="44" spans="3:17" x14ac:dyDescent="0.3">
      <c r="C44">
        <v>7</v>
      </c>
      <c r="D44">
        <v>304</v>
      </c>
      <c r="E44">
        <v>4</v>
      </c>
      <c r="I44">
        <v>376.5</v>
      </c>
      <c r="O44">
        <v>55455</v>
      </c>
      <c r="P44">
        <v>55455</v>
      </c>
      <c r="Q44">
        <v>184213</v>
      </c>
    </row>
    <row r="45" spans="3:17" x14ac:dyDescent="0.3">
      <c r="C45">
        <v>7</v>
      </c>
      <c r="D45">
        <v>424</v>
      </c>
      <c r="O45">
        <v>26478</v>
      </c>
      <c r="P45">
        <v>26478</v>
      </c>
    </row>
    <row r="46" spans="3:17" x14ac:dyDescent="0.3">
      <c r="C46">
        <v>7</v>
      </c>
      <c r="D46">
        <v>629</v>
      </c>
      <c r="E46">
        <v>5</v>
      </c>
      <c r="I46">
        <v>541.25</v>
      </c>
      <c r="Q46">
        <v>132231</v>
      </c>
    </row>
    <row r="47" spans="3:17" x14ac:dyDescent="0.3">
      <c r="C47">
        <v>7</v>
      </c>
      <c r="D47">
        <v>642</v>
      </c>
      <c r="E47">
        <v>10.75</v>
      </c>
      <c r="I47">
        <v>1212.5</v>
      </c>
      <c r="O47">
        <v>86966</v>
      </c>
      <c r="P47">
        <v>86966</v>
      </c>
      <c r="Q47">
        <v>272362</v>
      </c>
    </row>
    <row r="48" spans="3:17" x14ac:dyDescent="0.3">
      <c r="C48" t="s">
        <v>366</v>
      </c>
      <c r="E48">
        <v>29.75</v>
      </c>
      <c r="I48">
        <v>3446.75</v>
      </c>
      <c r="O48">
        <v>260623</v>
      </c>
      <c r="P48">
        <v>260623</v>
      </c>
      <c r="Q48">
        <v>1019626</v>
      </c>
    </row>
    <row r="49" spans="3:18" x14ac:dyDescent="0.3">
      <c r="C49">
        <v>8</v>
      </c>
      <c r="D49" t="s">
        <v>359</v>
      </c>
      <c r="E49">
        <v>29.75</v>
      </c>
      <c r="I49">
        <v>4164</v>
      </c>
      <c r="Q49">
        <v>802684</v>
      </c>
      <c r="R49">
        <v>1650</v>
      </c>
    </row>
    <row r="50" spans="3:18" x14ac:dyDescent="0.3">
      <c r="C50">
        <v>8</v>
      </c>
      <c r="D50">
        <v>303</v>
      </c>
      <c r="E50">
        <v>10</v>
      </c>
      <c r="I50">
        <v>1317.5</v>
      </c>
      <c r="Q50">
        <v>329599</v>
      </c>
      <c r="R50">
        <v>1650</v>
      </c>
    </row>
    <row r="51" spans="3:18" x14ac:dyDescent="0.3">
      <c r="C51">
        <v>8</v>
      </c>
      <c r="D51">
        <v>304</v>
      </c>
      <c r="E51">
        <v>4</v>
      </c>
      <c r="I51">
        <v>647.25</v>
      </c>
      <c r="Q51">
        <v>145758</v>
      </c>
    </row>
    <row r="52" spans="3:18" x14ac:dyDescent="0.3">
      <c r="C52">
        <v>8</v>
      </c>
      <c r="D52">
        <v>629</v>
      </c>
      <c r="E52">
        <v>5</v>
      </c>
      <c r="I52">
        <v>788.5</v>
      </c>
      <c r="Q52">
        <v>107555</v>
      </c>
    </row>
    <row r="53" spans="3:18" x14ac:dyDescent="0.3">
      <c r="C53">
        <v>8</v>
      </c>
      <c r="D53">
        <v>642</v>
      </c>
      <c r="E53">
        <v>10.75</v>
      </c>
      <c r="I53">
        <v>1410.75</v>
      </c>
      <c r="Q53">
        <v>219772</v>
      </c>
    </row>
    <row r="54" spans="3:18" x14ac:dyDescent="0.3">
      <c r="C54" t="s">
        <v>367</v>
      </c>
      <c r="E54">
        <v>29.75</v>
      </c>
      <c r="I54">
        <v>4164</v>
      </c>
      <c r="Q54">
        <v>802684</v>
      </c>
      <c r="R54">
        <v>1650</v>
      </c>
    </row>
    <row r="55" spans="3:18" x14ac:dyDescent="0.3">
      <c r="C55">
        <v>9</v>
      </c>
      <c r="D55" t="s">
        <v>359</v>
      </c>
      <c r="E55">
        <v>32.5</v>
      </c>
      <c r="I55">
        <v>4500.75</v>
      </c>
      <c r="O55">
        <v>7500</v>
      </c>
      <c r="P55">
        <v>7500</v>
      </c>
      <c r="Q55">
        <v>860815</v>
      </c>
    </row>
    <row r="56" spans="3:18" x14ac:dyDescent="0.3">
      <c r="C56">
        <v>9</v>
      </c>
      <c r="D56">
        <v>303</v>
      </c>
      <c r="E56">
        <v>11.75</v>
      </c>
      <c r="I56">
        <v>1744</v>
      </c>
      <c r="Q56">
        <v>379422</v>
      </c>
    </row>
    <row r="57" spans="3:18" x14ac:dyDescent="0.3">
      <c r="C57">
        <v>9</v>
      </c>
      <c r="D57">
        <v>304</v>
      </c>
      <c r="E57">
        <v>4</v>
      </c>
      <c r="I57">
        <v>550</v>
      </c>
      <c r="O57">
        <v>7500</v>
      </c>
      <c r="P57">
        <v>7500</v>
      </c>
      <c r="Q57">
        <v>146398</v>
      </c>
    </row>
    <row r="58" spans="3:18" x14ac:dyDescent="0.3">
      <c r="C58">
        <v>9</v>
      </c>
      <c r="D58">
        <v>424</v>
      </c>
      <c r="E58">
        <v>5</v>
      </c>
      <c r="I58">
        <v>674</v>
      </c>
      <c r="Q58">
        <v>113534</v>
      </c>
    </row>
    <row r="59" spans="3:18" x14ac:dyDescent="0.3">
      <c r="C59">
        <v>9</v>
      </c>
      <c r="D59">
        <v>642</v>
      </c>
      <c r="E59">
        <v>11.75</v>
      </c>
      <c r="I59">
        <v>1532.75</v>
      </c>
      <c r="Q59">
        <v>221461</v>
      </c>
    </row>
    <row r="60" spans="3:18" x14ac:dyDescent="0.3">
      <c r="C60" t="s">
        <v>368</v>
      </c>
      <c r="E60">
        <v>32.5</v>
      </c>
      <c r="I60">
        <v>4500.75</v>
      </c>
      <c r="O60">
        <v>7500</v>
      </c>
      <c r="P60">
        <v>7500</v>
      </c>
      <c r="Q60">
        <v>860815</v>
      </c>
    </row>
    <row r="61" spans="3:18" x14ac:dyDescent="0.3">
      <c r="C61">
        <v>10</v>
      </c>
      <c r="D61" t="s">
        <v>359</v>
      </c>
      <c r="E61">
        <v>33.25</v>
      </c>
      <c r="I61">
        <v>4740.25</v>
      </c>
      <c r="O61">
        <v>15148</v>
      </c>
      <c r="P61">
        <v>15148</v>
      </c>
      <c r="Q61">
        <v>857420</v>
      </c>
    </row>
    <row r="62" spans="3:18" x14ac:dyDescent="0.3">
      <c r="C62">
        <v>10</v>
      </c>
      <c r="D62">
        <v>303</v>
      </c>
      <c r="E62">
        <v>12.5</v>
      </c>
      <c r="I62">
        <v>1893.25</v>
      </c>
      <c r="Q62">
        <v>388679</v>
      </c>
    </row>
    <row r="63" spans="3:18" x14ac:dyDescent="0.3">
      <c r="C63">
        <v>10</v>
      </c>
      <c r="D63">
        <v>304</v>
      </c>
      <c r="E63">
        <v>4</v>
      </c>
      <c r="I63">
        <v>470.5</v>
      </c>
      <c r="O63">
        <v>5000</v>
      </c>
      <c r="P63">
        <v>5000</v>
      </c>
      <c r="Q63">
        <v>123060</v>
      </c>
    </row>
    <row r="64" spans="3:18" x14ac:dyDescent="0.3">
      <c r="C64">
        <v>10</v>
      </c>
      <c r="D64">
        <v>424</v>
      </c>
      <c r="E64">
        <v>5</v>
      </c>
      <c r="I64">
        <v>621</v>
      </c>
      <c r="O64">
        <v>2988</v>
      </c>
      <c r="P64">
        <v>2988</v>
      </c>
      <c r="Q64">
        <v>98939</v>
      </c>
    </row>
    <row r="65" spans="3:18" x14ac:dyDescent="0.3">
      <c r="C65">
        <v>10</v>
      </c>
      <c r="D65">
        <v>642</v>
      </c>
      <c r="E65">
        <v>11.75</v>
      </c>
      <c r="I65">
        <v>1755.5</v>
      </c>
      <c r="O65">
        <v>7160</v>
      </c>
      <c r="P65">
        <v>7160</v>
      </c>
      <c r="Q65">
        <v>246742</v>
      </c>
    </row>
    <row r="66" spans="3:18" x14ac:dyDescent="0.3">
      <c r="C66" t="s">
        <v>369</v>
      </c>
      <c r="E66">
        <v>33.25</v>
      </c>
      <c r="I66">
        <v>4740.25</v>
      </c>
      <c r="O66">
        <v>15148</v>
      </c>
      <c r="P66">
        <v>15148</v>
      </c>
      <c r="Q66">
        <v>857420</v>
      </c>
    </row>
    <row r="67" spans="3:18" x14ac:dyDescent="0.3">
      <c r="C67">
        <v>11</v>
      </c>
      <c r="D67" t="s">
        <v>359</v>
      </c>
      <c r="E67">
        <v>32.25</v>
      </c>
      <c r="I67">
        <v>4616.5</v>
      </c>
      <c r="O67">
        <v>275386</v>
      </c>
      <c r="P67">
        <v>275386</v>
      </c>
      <c r="Q67">
        <v>1087448</v>
      </c>
    </row>
    <row r="68" spans="3:18" x14ac:dyDescent="0.3">
      <c r="C68">
        <v>11</v>
      </c>
      <c r="D68">
        <v>303</v>
      </c>
      <c r="E68">
        <v>12.5</v>
      </c>
      <c r="I68">
        <v>1976.25</v>
      </c>
      <c r="O68">
        <v>124518</v>
      </c>
      <c r="P68">
        <v>124518</v>
      </c>
      <c r="Q68">
        <v>532253</v>
      </c>
    </row>
    <row r="69" spans="3:18" x14ac:dyDescent="0.3">
      <c r="C69">
        <v>11</v>
      </c>
      <c r="D69">
        <v>304</v>
      </c>
      <c r="E69">
        <v>3</v>
      </c>
      <c r="I69">
        <v>352</v>
      </c>
      <c r="O69">
        <v>31731</v>
      </c>
      <c r="P69">
        <v>31731</v>
      </c>
      <c r="Q69">
        <v>102761</v>
      </c>
    </row>
    <row r="70" spans="3:18" x14ac:dyDescent="0.3">
      <c r="C70">
        <v>11</v>
      </c>
      <c r="D70">
        <v>424</v>
      </c>
      <c r="E70">
        <v>5</v>
      </c>
      <c r="I70">
        <v>568.5</v>
      </c>
      <c r="O70">
        <v>42192</v>
      </c>
      <c r="P70">
        <v>42192</v>
      </c>
      <c r="Q70">
        <v>136446</v>
      </c>
    </row>
    <row r="71" spans="3:18" x14ac:dyDescent="0.3">
      <c r="C71">
        <v>11</v>
      </c>
      <c r="D71">
        <v>642</v>
      </c>
      <c r="E71">
        <v>11.75</v>
      </c>
      <c r="I71">
        <v>1719.75</v>
      </c>
      <c r="O71">
        <v>76945</v>
      </c>
      <c r="P71">
        <v>76945</v>
      </c>
      <c r="Q71">
        <v>315988</v>
      </c>
    </row>
    <row r="72" spans="3:18" x14ac:dyDescent="0.3">
      <c r="C72" t="s">
        <v>370</v>
      </c>
      <c r="E72">
        <v>32.25</v>
      </c>
      <c r="I72">
        <v>4616.5</v>
      </c>
      <c r="O72">
        <v>275386</v>
      </c>
      <c r="P72">
        <v>275386</v>
      </c>
      <c r="Q72">
        <v>1087448</v>
      </c>
    </row>
    <row r="73" spans="3:18" x14ac:dyDescent="0.3">
      <c r="C73">
        <v>12</v>
      </c>
      <c r="D73" t="s">
        <v>359</v>
      </c>
      <c r="E73">
        <v>32.25</v>
      </c>
      <c r="I73">
        <v>3810.05</v>
      </c>
      <c r="J73">
        <v>168</v>
      </c>
      <c r="K73">
        <v>46.330000000000005</v>
      </c>
      <c r="Q73">
        <v>870038</v>
      </c>
      <c r="R73">
        <v>3146</v>
      </c>
    </row>
    <row r="74" spans="3:18" x14ac:dyDescent="0.3">
      <c r="C74">
        <v>12</v>
      </c>
      <c r="D74">
        <v>303</v>
      </c>
      <c r="E74">
        <v>12.5</v>
      </c>
      <c r="I74">
        <v>1627.3</v>
      </c>
      <c r="J74">
        <v>66</v>
      </c>
      <c r="K74">
        <v>33.950000000000003</v>
      </c>
      <c r="Q74">
        <v>442153</v>
      </c>
      <c r="R74">
        <v>3146</v>
      </c>
    </row>
    <row r="75" spans="3:18" x14ac:dyDescent="0.3">
      <c r="C75">
        <v>12</v>
      </c>
      <c r="D75">
        <v>304</v>
      </c>
      <c r="E75">
        <v>3</v>
      </c>
      <c r="I75">
        <v>312</v>
      </c>
      <c r="J75">
        <v>4</v>
      </c>
      <c r="Q75">
        <v>72210</v>
      </c>
    </row>
    <row r="76" spans="3:18" x14ac:dyDescent="0.3">
      <c r="C76">
        <v>12</v>
      </c>
      <c r="D76">
        <v>424</v>
      </c>
      <c r="E76">
        <v>5</v>
      </c>
      <c r="I76">
        <v>619.75</v>
      </c>
      <c r="J76">
        <v>10</v>
      </c>
      <c r="Q76">
        <v>102845</v>
      </c>
    </row>
    <row r="77" spans="3:18" x14ac:dyDescent="0.3">
      <c r="C77">
        <v>12</v>
      </c>
      <c r="D77">
        <v>642</v>
      </c>
      <c r="E77">
        <v>11.75</v>
      </c>
      <c r="I77">
        <v>1251</v>
      </c>
      <c r="J77">
        <v>88</v>
      </c>
      <c r="K77">
        <v>12.38</v>
      </c>
      <c r="Q77">
        <v>252830</v>
      </c>
    </row>
    <row r="78" spans="3:18" x14ac:dyDescent="0.3">
      <c r="C78" t="s">
        <v>371</v>
      </c>
      <c r="E78">
        <v>32.25</v>
      </c>
      <c r="I78">
        <v>3810.05</v>
      </c>
      <c r="J78">
        <v>168</v>
      </c>
      <c r="K78">
        <v>46.330000000000005</v>
      </c>
      <c r="Q78">
        <v>870038</v>
      </c>
      <c r="R78">
        <v>3146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57" t="s">
        <v>72</v>
      </c>
      <c r="B1" s="257"/>
      <c r="C1" s="258"/>
      <c r="D1" s="258"/>
      <c r="E1" s="258"/>
    </row>
    <row r="2" spans="1:5" ht="14.4" customHeight="1" thickBot="1" x14ac:dyDescent="0.35">
      <c r="A2" s="170" t="s">
        <v>191</v>
      </c>
      <c r="B2" s="114"/>
    </row>
    <row r="3" spans="1:5" ht="14.4" customHeight="1" thickBot="1" x14ac:dyDescent="0.35">
      <c r="A3" s="117"/>
      <c r="C3" s="118" t="s">
        <v>61</v>
      </c>
      <c r="D3" s="119" t="s">
        <v>54</v>
      </c>
      <c r="E3" s="120" t="s">
        <v>56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26829.449135818482</v>
      </c>
      <c r="D4" s="123">
        <f ca="1">IF(ISERROR(VLOOKUP("Náklady celkem",INDIRECT("HI!$A:$G"),5,0)),0,VLOOKUP("Náklady celkem",INDIRECT("HI!$A:$G"),5,0))</f>
        <v>27707.595719999994</v>
      </c>
      <c r="E4" s="124">
        <f ca="1">IF(C4=0,0,D4/C4)</f>
        <v>1.0327306975158557</v>
      </c>
    </row>
    <row r="5" spans="1:5" ht="14.4" customHeight="1" x14ac:dyDescent="0.3">
      <c r="A5" s="125" t="s">
        <v>81</v>
      </c>
      <c r="B5" s="126"/>
      <c r="C5" s="127"/>
      <c r="D5" s="127"/>
      <c r="E5" s="128"/>
    </row>
    <row r="6" spans="1:5" ht="14.4" customHeight="1" x14ac:dyDescent="0.3">
      <c r="A6" s="129" t="s">
        <v>86</v>
      </c>
      <c r="B6" s="130"/>
      <c r="C6" s="131"/>
      <c r="D6" s="131"/>
      <c r="E6" s="128"/>
    </row>
    <row r="7" spans="1:5" ht="14.4" customHeight="1" x14ac:dyDescent="0.3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69.674489257812496</v>
      </c>
      <c r="D7" s="131">
        <f>IF(ISERROR(HI!E5),"",HI!E5)</f>
        <v>66.953449999999989</v>
      </c>
      <c r="E7" s="128">
        <f t="shared" ref="E7:E12" si="0">IF(C7=0,0,D7/C7)</f>
        <v>0.96094640539460574</v>
      </c>
    </row>
    <row r="8" spans="1:5" ht="14.4" customHeight="1" x14ac:dyDescent="0.3">
      <c r="A8" s="195" t="str">
        <f>HYPERLINK("#'LŽ Statim'!A1","Podíl statimových žádanek (max. 30%)")</f>
        <v>Podíl statimových žádanek (max. 30%)</v>
      </c>
      <c r="B8" s="193" t="s">
        <v>133</v>
      </c>
      <c r="C8" s="194">
        <v>0.3</v>
      </c>
      <c r="D8" s="194">
        <f>IF('LŽ Statim'!G3="",0,'LŽ Statim'!G3)</f>
        <v>0</v>
      </c>
      <c r="E8" s="128">
        <f>IF(C8=0,0,D8/C8)</f>
        <v>0</v>
      </c>
    </row>
    <row r="9" spans="1:5" ht="14.4" customHeight="1" x14ac:dyDescent="0.3">
      <c r="A9" s="132" t="s">
        <v>82</v>
      </c>
      <c r="B9" s="130"/>
      <c r="C9" s="131"/>
      <c r="D9" s="131"/>
      <c r="E9" s="128"/>
    </row>
    <row r="10" spans="1:5" ht="14.4" customHeight="1" x14ac:dyDescent="0.3">
      <c r="A10" s="132" t="s">
        <v>83</v>
      </c>
      <c r="B10" s="130"/>
      <c r="C10" s="131"/>
      <c r="D10" s="131"/>
      <c r="E10" s="128"/>
    </row>
    <row r="11" spans="1:5" ht="14.4" customHeight="1" x14ac:dyDescent="0.3">
      <c r="A11" s="133" t="s">
        <v>87</v>
      </c>
      <c r="B11" s="130"/>
      <c r="C11" s="127"/>
      <c r="D11" s="127"/>
      <c r="E11" s="128"/>
    </row>
    <row r="12" spans="1:5" ht="14.4" customHeight="1" x14ac:dyDescent="0.3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65</v>
      </c>
      <c r="C12" s="131">
        <f>IF(ISERROR(HI!F6),"",HI!F6)</f>
        <v>20</v>
      </c>
      <c r="D12" s="131">
        <f>IF(ISERROR(HI!E6),"",HI!E6)</f>
        <v>26.5595</v>
      </c>
      <c r="E12" s="128">
        <f t="shared" si="0"/>
        <v>1.3279749999999999</v>
      </c>
    </row>
    <row r="13" spans="1:5" ht="14.4" customHeight="1" thickBot="1" x14ac:dyDescent="0.3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13272</v>
      </c>
      <c r="D13" s="127">
        <f ca="1">IF(ISERROR(VLOOKUP("Osobní náklady (Kč) *",INDIRECT("HI!$A:$G"),5,0)),0,VLOOKUP("Osobní náklady (Kč) *",INDIRECT("HI!$A:$G"),5,0))</f>
        <v>14470.10707</v>
      </c>
      <c r="E13" s="128">
        <f ca="1">IF(C13=0,0,D13/C13)</f>
        <v>1.0902732873719108</v>
      </c>
    </row>
    <row r="14" spans="1:5" ht="14.4" customHeight="1" thickBot="1" x14ac:dyDescent="0.35">
      <c r="A14" s="139"/>
      <c r="B14" s="140"/>
      <c r="C14" s="141"/>
      <c r="D14" s="141"/>
      <c r="E14" s="142"/>
    </row>
    <row r="15" spans="1:5" ht="14.4" customHeight="1" thickBot="1" x14ac:dyDescent="0.3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" customHeight="1" x14ac:dyDescent="0.3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" customHeight="1" x14ac:dyDescent="0.3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" customHeight="1" thickBot="1" x14ac:dyDescent="0.35">
      <c r="A18" s="149" t="s">
        <v>84</v>
      </c>
      <c r="B18" s="136"/>
      <c r="C18" s="137"/>
      <c r="D18" s="137"/>
      <c r="E18" s="138"/>
    </row>
    <row r="19" spans="1:5" ht="14.4" customHeight="1" thickBot="1" x14ac:dyDescent="0.35">
      <c r="A19" s="150"/>
      <c r="B19" s="151"/>
      <c r="C19" s="152"/>
      <c r="D19" s="152"/>
      <c r="E19" s="153"/>
    </row>
    <row r="20" spans="1:5" ht="14.4" customHeight="1" thickBot="1" x14ac:dyDescent="0.35">
      <c r="A20" s="154" t="s">
        <v>85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68" t="s">
        <v>75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14.4" customHeight="1" thickBot="1" x14ac:dyDescent="0.35">
      <c r="A2" s="170" t="s">
        <v>191</v>
      </c>
      <c r="B2" s="77"/>
      <c r="C2" s="77"/>
      <c r="D2" s="77"/>
      <c r="E2" s="77"/>
      <c r="F2" s="77"/>
    </row>
    <row r="3" spans="1:10" ht="14.4" customHeight="1" x14ac:dyDescent="0.3">
      <c r="A3" s="259"/>
      <c r="B3" s="73">
        <v>2015</v>
      </c>
      <c r="C3" s="40">
        <v>2016</v>
      </c>
      <c r="D3" s="7"/>
      <c r="E3" s="263">
        <v>2017</v>
      </c>
      <c r="F3" s="264"/>
      <c r="G3" s="264"/>
      <c r="H3" s="265"/>
      <c r="I3" s="266">
        <v>2017</v>
      </c>
      <c r="J3" s="267"/>
    </row>
    <row r="4" spans="1:10" ht="14.4" customHeight="1" thickBot="1" x14ac:dyDescent="0.35">
      <c r="A4" s="260"/>
      <c r="B4" s="261" t="s">
        <v>54</v>
      </c>
      <c r="C4" s="262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98" t="s">
        <v>157</v>
      </c>
      <c r="J4" s="199" t="s">
        <v>158</v>
      </c>
    </row>
    <row r="5" spans="1:10" ht="14.4" customHeight="1" x14ac:dyDescent="0.3">
      <c r="A5" s="78" t="str">
        <f>HYPERLINK("#'Léky Žádanky'!A1","Léky (Kč)")</f>
        <v>Léky (Kč)</v>
      </c>
      <c r="B5" s="27">
        <v>61.317900000000009</v>
      </c>
      <c r="C5" s="29">
        <v>58.6447</v>
      </c>
      <c r="D5" s="8"/>
      <c r="E5" s="83">
        <v>66.953449999999989</v>
      </c>
      <c r="F5" s="28">
        <v>69.674489257812496</v>
      </c>
      <c r="G5" s="82">
        <f>E5-F5</f>
        <v>-2.7210392578125067</v>
      </c>
      <c r="H5" s="88">
        <f>IF(F5&lt;0.00000001,"",E5/F5)</f>
        <v>0.96094640539460574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10.933999999999999</v>
      </c>
      <c r="C6" s="31">
        <v>18.534739999999999</v>
      </c>
      <c r="D6" s="8"/>
      <c r="E6" s="84">
        <v>26.5595</v>
      </c>
      <c r="F6" s="30">
        <v>20</v>
      </c>
      <c r="G6" s="85">
        <f>E6-F6</f>
        <v>6.5594999999999999</v>
      </c>
      <c r="H6" s="89">
        <f>IF(F6&lt;0.00000001,"",E6/F6)</f>
        <v>1.3279749999999999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12207.314469999999</v>
      </c>
      <c r="C7" s="31">
        <v>13310.073559999999</v>
      </c>
      <c r="D7" s="8"/>
      <c r="E7" s="84">
        <v>14470.10707</v>
      </c>
      <c r="F7" s="30">
        <v>13272</v>
      </c>
      <c r="G7" s="85">
        <f>E7-F7</f>
        <v>1198.10707</v>
      </c>
      <c r="H7" s="89">
        <f>IF(F7&lt;0.00000001,"",E7/F7)</f>
        <v>1.0902732873719108</v>
      </c>
    </row>
    <row r="8" spans="1:10" ht="14.4" customHeight="1" thickBot="1" x14ac:dyDescent="0.35">
      <c r="A8" s="1" t="s">
        <v>57</v>
      </c>
      <c r="B8" s="11">
        <v>13931.372600000004</v>
      </c>
      <c r="C8" s="33">
        <v>13918.254070000008</v>
      </c>
      <c r="D8" s="8"/>
      <c r="E8" s="86">
        <v>13143.975699999994</v>
      </c>
      <c r="F8" s="32">
        <v>13467.774646560671</v>
      </c>
      <c r="G8" s="87">
        <f>E8-F8</f>
        <v>-323.798946560677</v>
      </c>
      <c r="H8" s="90">
        <f>IF(F8&lt;0.00000001,"",E8/F8)</f>
        <v>0.9759575018844433</v>
      </c>
    </row>
    <row r="9" spans="1:10" ht="14.4" customHeight="1" thickBot="1" x14ac:dyDescent="0.35">
      <c r="A9" s="2" t="s">
        <v>58</v>
      </c>
      <c r="B9" s="3">
        <v>26210.938970000003</v>
      </c>
      <c r="C9" s="35">
        <v>27305.507070000007</v>
      </c>
      <c r="D9" s="8"/>
      <c r="E9" s="3">
        <v>27707.595719999994</v>
      </c>
      <c r="F9" s="34">
        <v>26829.449135818482</v>
      </c>
      <c r="G9" s="34">
        <f>E9-F9</f>
        <v>878.14658418151157</v>
      </c>
      <c r="H9" s="91">
        <f>IF(F9&lt;0.00000001,"",E9/F9)</f>
        <v>1.0327306975158557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89</v>
      </c>
    </row>
    <row r="18" spans="1:8" ht="14.4" customHeight="1" x14ac:dyDescent="0.3">
      <c r="A18" s="173" t="s">
        <v>115</v>
      </c>
      <c r="B18" s="174"/>
      <c r="C18" s="174"/>
      <c r="D18" s="174"/>
      <c r="E18" s="174"/>
      <c r="F18" s="174"/>
      <c r="G18" s="174"/>
      <c r="H18" s="174"/>
    </row>
    <row r="19" spans="1:8" x14ac:dyDescent="0.3">
      <c r="A19" s="172" t="s">
        <v>114</v>
      </c>
      <c r="B19" s="174"/>
      <c r="C19" s="174"/>
      <c r="D19" s="174"/>
      <c r="E19" s="174"/>
      <c r="F19" s="174"/>
      <c r="G19" s="174"/>
      <c r="H19" s="174"/>
    </row>
    <row r="20" spans="1:8" ht="14.4" customHeight="1" x14ac:dyDescent="0.3">
      <c r="A20" s="80" t="s">
        <v>134</v>
      </c>
    </row>
    <row r="21" spans="1:8" ht="14.4" customHeight="1" x14ac:dyDescent="0.3">
      <c r="A21" s="80" t="s">
        <v>90</v>
      </c>
    </row>
    <row r="22" spans="1:8" ht="14.4" customHeight="1" x14ac:dyDescent="0.3">
      <c r="A22" s="81" t="s">
        <v>156</v>
      </c>
    </row>
    <row r="23" spans="1:8" ht="14.4" customHeight="1" x14ac:dyDescent="0.3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69" t="s">
        <v>193</v>
      </c>
      <c r="B1" s="269"/>
      <c r="C1" s="269"/>
      <c r="D1" s="269"/>
      <c r="E1" s="269"/>
      <c r="F1" s="269"/>
      <c r="G1" s="269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s="158" customFormat="1" ht="14.4" customHeight="1" thickBot="1" x14ac:dyDescent="0.3">
      <c r="A2" s="170" t="s">
        <v>191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3"/>
      <c r="Q3" s="105"/>
    </row>
    <row r="4" spans="1:17" ht="14.4" customHeight="1" x14ac:dyDescent="0.3">
      <c r="A4" s="59"/>
      <c r="B4" s="20">
        <v>2017</v>
      </c>
      <c r="C4" s="104" t="s">
        <v>14</v>
      </c>
      <c r="D4" s="197" t="s">
        <v>135</v>
      </c>
      <c r="E4" s="197" t="s">
        <v>136</v>
      </c>
      <c r="F4" s="197" t="s">
        <v>137</v>
      </c>
      <c r="G4" s="197" t="s">
        <v>138</v>
      </c>
      <c r="H4" s="197" t="s">
        <v>139</v>
      </c>
      <c r="I4" s="197" t="s">
        <v>140</v>
      </c>
      <c r="J4" s="197" t="s">
        <v>141</v>
      </c>
      <c r="K4" s="197" t="s">
        <v>142</v>
      </c>
      <c r="L4" s="197" t="s">
        <v>143</v>
      </c>
      <c r="M4" s="197" t="s">
        <v>144</v>
      </c>
      <c r="N4" s="197" t="s">
        <v>145</v>
      </c>
      <c r="O4" s="197" t="s">
        <v>146</v>
      </c>
      <c r="P4" s="272" t="s">
        <v>2</v>
      </c>
      <c r="Q4" s="273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192</v>
      </c>
    </row>
    <row r="7" spans="1:17" ht="14.4" customHeight="1" x14ac:dyDescent="0.3">
      <c r="A7" s="15" t="s">
        <v>19</v>
      </c>
      <c r="B7" s="46">
        <v>69.674491983147007</v>
      </c>
      <c r="C7" s="47">
        <v>5.8062076652619998</v>
      </c>
      <c r="D7" s="47">
        <v>6.3456999999999999</v>
      </c>
      <c r="E7" s="47">
        <v>0.22505</v>
      </c>
      <c r="F7" s="47">
        <v>12.598990000000001</v>
      </c>
      <c r="G7" s="47">
        <v>0</v>
      </c>
      <c r="H7" s="47">
        <v>3.3151799999999998</v>
      </c>
      <c r="I7" s="47">
        <v>6.0927499999999997</v>
      </c>
      <c r="J7" s="47">
        <v>3.24309</v>
      </c>
      <c r="K7" s="47">
        <v>15.012230000000001</v>
      </c>
      <c r="L7" s="47">
        <v>5.8501099999999999</v>
      </c>
      <c r="M7" s="47">
        <v>3.3485499999999999</v>
      </c>
      <c r="N7" s="47">
        <v>7.3885899999989997</v>
      </c>
      <c r="O7" s="47">
        <v>3.5332099999989999</v>
      </c>
      <c r="P7" s="48">
        <v>66.953450000000004</v>
      </c>
      <c r="Q7" s="68">
        <v>0.96094636780599996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192</v>
      </c>
    </row>
    <row r="9" spans="1:17" ht="14.4" customHeight="1" x14ac:dyDescent="0.3">
      <c r="A9" s="15" t="s">
        <v>21</v>
      </c>
      <c r="B9" s="46">
        <v>20</v>
      </c>
      <c r="C9" s="47">
        <v>1.6666666666659999</v>
      </c>
      <c r="D9" s="47">
        <v>0</v>
      </c>
      <c r="E9" s="47">
        <v>0</v>
      </c>
      <c r="F9" s="47">
        <v>3.63</v>
      </c>
      <c r="G9" s="47">
        <v>0</v>
      </c>
      <c r="H9" s="47">
        <v>1.452</v>
      </c>
      <c r="I9" s="47">
        <v>0</v>
      </c>
      <c r="J9" s="47">
        <v>5.4450000000000003</v>
      </c>
      <c r="K9" s="47">
        <v>5.4450000000000003</v>
      </c>
      <c r="L9" s="47">
        <v>0</v>
      </c>
      <c r="M9" s="47">
        <v>3.0249999999999999</v>
      </c>
      <c r="N9" s="47">
        <v>3.0249999999989998</v>
      </c>
      <c r="O9" s="47">
        <v>4.5374999999989996</v>
      </c>
      <c r="P9" s="48">
        <v>26.5595</v>
      </c>
      <c r="Q9" s="68">
        <v>1.3279749999999999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192</v>
      </c>
    </row>
    <row r="11" spans="1:17" ht="14.4" customHeight="1" x14ac:dyDescent="0.3">
      <c r="A11" s="15" t="s">
        <v>23</v>
      </c>
      <c r="B11" s="46">
        <v>2638.6676235597702</v>
      </c>
      <c r="C11" s="47">
        <v>219.88896862998101</v>
      </c>
      <c r="D11" s="47">
        <v>100.90476</v>
      </c>
      <c r="E11" s="47">
        <v>173.74797000000001</v>
      </c>
      <c r="F11" s="47">
        <v>216.82832999999999</v>
      </c>
      <c r="G11" s="47">
        <v>106.20461</v>
      </c>
      <c r="H11" s="47">
        <v>180.79268999999999</v>
      </c>
      <c r="I11" s="47">
        <v>152.81681</v>
      </c>
      <c r="J11" s="47">
        <v>139.6249</v>
      </c>
      <c r="K11" s="47">
        <v>236.50918000000101</v>
      </c>
      <c r="L11" s="47">
        <v>85.185659999999999</v>
      </c>
      <c r="M11" s="47">
        <v>189.79322999999999</v>
      </c>
      <c r="N11" s="47">
        <v>363.27998999999897</v>
      </c>
      <c r="O11" s="47">
        <v>626.25809999999899</v>
      </c>
      <c r="P11" s="48">
        <v>2571.94623</v>
      </c>
      <c r="Q11" s="68">
        <v>0.97471398331299997</v>
      </c>
    </row>
    <row r="12" spans="1:17" ht="14.4" customHeight="1" x14ac:dyDescent="0.3">
      <c r="A12" s="15" t="s">
        <v>24</v>
      </c>
      <c r="B12" s="46">
        <v>81.592349997430006</v>
      </c>
      <c r="C12" s="47">
        <v>6.7993624997850004</v>
      </c>
      <c r="D12" s="47">
        <v>3.3000000000000002E-2</v>
      </c>
      <c r="E12" s="47">
        <v>2.0070000000000001E-2</v>
      </c>
      <c r="F12" s="47">
        <v>0.90700000000000003</v>
      </c>
      <c r="G12" s="47">
        <v>5.1299999999999998E-2</v>
      </c>
      <c r="H12" s="47">
        <v>0</v>
      </c>
      <c r="I12" s="47">
        <v>9.2027800000000006</v>
      </c>
      <c r="J12" s="47">
        <v>3.19319</v>
      </c>
      <c r="K12" s="47">
        <v>16.734300000000001</v>
      </c>
      <c r="L12" s="47">
        <v>0.318</v>
      </c>
      <c r="M12" s="47">
        <v>0</v>
      </c>
      <c r="N12" s="47">
        <v>-1.0496700000000001</v>
      </c>
      <c r="O12" s="47">
        <v>2.8899999999999999E-2</v>
      </c>
      <c r="P12" s="48">
        <v>29.438870000000001</v>
      </c>
      <c r="Q12" s="68">
        <v>0.36080429109899997</v>
      </c>
    </row>
    <row r="13" spans="1:17" ht="14.4" customHeight="1" x14ac:dyDescent="0.3">
      <c r="A13" s="15" t="s">
        <v>25</v>
      </c>
      <c r="B13" s="46">
        <v>269.43326292088602</v>
      </c>
      <c r="C13" s="47">
        <v>22.452771910073</v>
      </c>
      <c r="D13" s="47">
        <v>15.15615</v>
      </c>
      <c r="E13" s="47">
        <v>20.498249999999999</v>
      </c>
      <c r="F13" s="47">
        <v>14.17474</v>
      </c>
      <c r="G13" s="47">
        <v>18.711020000000001</v>
      </c>
      <c r="H13" s="47">
        <v>18.718959999999999</v>
      </c>
      <c r="I13" s="47">
        <v>17.74663</v>
      </c>
      <c r="J13" s="47">
        <v>11.5725</v>
      </c>
      <c r="K13" s="47">
        <v>20.638380000000002</v>
      </c>
      <c r="L13" s="47">
        <v>1.60117</v>
      </c>
      <c r="M13" s="47">
        <v>22.047820000000002</v>
      </c>
      <c r="N13" s="47">
        <v>40.904429999999003</v>
      </c>
      <c r="O13" s="47">
        <v>76.714599999998995</v>
      </c>
      <c r="P13" s="48">
        <v>278.48464999999999</v>
      </c>
      <c r="Q13" s="68">
        <v>1.033594170894</v>
      </c>
    </row>
    <row r="14" spans="1:17" ht="14.4" customHeight="1" x14ac:dyDescent="0.3">
      <c r="A14" s="15" t="s">
        <v>26</v>
      </c>
      <c r="B14" s="46">
        <v>6366.0415846921596</v>
      </c>
      <c r="C14" s="47">
        <v>530.50346539101395</v>
      </c>
      <c r="D14" s="47">
        <v>899.59299999999996</v>
      </c>
      <c r="E14" s="47">
        <v>685.75800000000004</v>
      </c>
      <c r="F14" s="47">
        <v>612.27900000000102</v>
      </c>
      <c r="G14" s="47">
        <v>484.88099999999997</v>
      </c>
      <c r="H14" s="47">
        <v>401.74099999999999</v>
      </c>
      <c r="I14" s="47">
        <v>296.65800000000002</v>
      </c>
      <c r="J14" s="47">
        <v>278.94099999999997</v>
      </c>
      <c r="K14" s="47">
        <v>306.859000000001</v>
      </c>
      <c r="L14" s="47">
        <v>362.29</v>
      </c>
      <c r="M14" s="47">
        <v>506.50799999999998</v>
      </c>
      <c r="N14" s="47">
        <v>615.78299999999899</v>
      </c>
      <c r="O14" s="47">
        <v>685.01099999999894</v>
      </c>
      <c r="P14" s="48">
        <v>6136.3019999999997</v>
      </c>
      <c r="Q14" s="68">
        <v>0.96391170531299997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192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192</v>
      </c>
    </row>
    <row r="17" spans="1:17" ht="14.4" customHeight="1" x14ac:dyDescent="0.3">
      <c r="A17" s="15" t="s">
        <v>29</v>
      </c>
      <c r="B17" s="46">
        <v>510.60969277632898</v>
      </c>
      <c r="C17" s="47">
        <v>42.550807731360003</v>
      </c>
      <c r="D17" s="47">
        <v>44.281170000000003</v>
      </c>
      <c r="E17" s="47">
        <v>51.75526</v>
      </c>
      <c r="F17" s="47">
        <v>44.905970000000003</v>
      </c>
      <c r="G17" s="47">
        <v>34.922080000000001</v>
      </c>
      <c r="H17" s="47">
        <v>53.153410000000001</v>
      </c>
      <c r="I17" s="47">
        <v>56.570369999999997</v>
      </c>
      <c r="J17" s="47">
        <v>120.49003</v>
      </c>
      <c r="K17" s="47">
        <v>61.09984</v>
      </c>
      <c r="L17" s="47">
        <v>101.34386000000001</v>
      </c>
      <c r="M17" s="47">
        <v>31.067299999999999</v>
      </c>
      <c r="N17" s="47">
        <v>105.28131</v>
      </c>
      <c r="O17" s="47">
        <v>16.78246</v>
      </c>
      <c r="P17" s="48">
        <v>721.65305999999998</v>
      </c>
      <c r="Q17" s="68">
        <v>1.413316414101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1.151</v>
      </c>
      <c r="I18" s="47">
        <v>2.4209999999999998</v>
      </c>
      <c r="J18" s="47">
        <v>0</v>
      </c>
      <c r="K18" s="47">
        <v>0</v>
      </c>
      <c r="L18" s="47">
        <v>1.66</v>
      </c>
      <c r="M18" s="47">
        <v>0</v>
      </c>
      <c r="N18" s="47">
        <v>0</v>
      </c>
      <c r="O18" s="47">
        <v>0</v>
      </c>
      <c r="P18" s="48">
        <v>5.2320000000000002</v>
      </c>
      <c r="Q18" s="68" t="s">
        <v>192</v>
      </c>
    </row>
    <row r="19" spans="1:17" ht="14.4" customHeight="1" x14ac:dyDescent="0.3">
      <c r="A19" s="15" t="s">
        <v>31</v>
      </c>
      <c r="B19" s="46">
        <v>1800.43009459875</v>
      </c>
      <c r="C19" s="47">
        <v>150.035841216563</v>
      </c>
      <c r="D19" s="47">
        <v>43.875720000000001</v>
      </c>
      <c r="E19" s="47">
        <v>76.03049</v>
      </c>
      <c r="F19" s="47">
        <v>96.289529999999999</v>
      </c>
      <c r="G19" s="47">
        <v>79.450959999999995</v>
      </c>
      <c r="H19" s="47">
        <v>83.190690000000004</v>
      </c>
      <c r="I19" s="47">
        <v>180.65099000000001</v>
      </c>
      <c r="J19" s="47">
        <v>59.235770000000002</v>
      </c>
      <c r="K19" s="47">
        <v>333.61567000000099</v>
      </c>
      <c r="L19" s="47">
        <v>85.427639999999997</v>
      </c>
      <c r="M19" s="47">
        <v>275.22572000000002</v>
      </c>
      <c r="N19" s="47">
        <v>159.58078</v>
      </c>
      <c r="O19" s="47">
        <v>84.294929999998999</v>
      </c>
      <c r="P19" s="48">
        <v>1556.86889</v>
      </c>
      <c r="Q19" s="68">
        <v>0.86472054353500005</v>
      </c>
    </row>
    <row r="20" spans="1:17" ht="14.4" customHeight="1" x14ac:dyDescent="0.3">
      <c r="A20" s="15" t="s">
        <v>32</v>
      </c>
      <c r="B20" s="46">
        <v>13272</v>
      </c>
      <c r="C20" s="47">
        <v>1106</v>
      </c>
      <c r="D20" s="47">
        <v>1172.3376499999999</v>
      </c>
      <c r="E20" s="47">
        <v>1127.16957</v>
      </c>
      <c r="F20" s="47">
        <v>1136.45191</v>
      </c>
      <c r="G20" s="47">
        <v>1202.2929799999999</v>
      </c>
      <c r="H20" s="47">
        <v>1239.60833</v>
      </c>
      <c r="I20" s="47">
        <v>1066.4939300000001</v>
      </c>
      <c r="J20" s="47">
        <v>1436.37383</v>
      </c>
      <c r="K20" s="47">
        <v>1091.6459600000001</v>
      </c>
      <c r="L20" s="47">
        <v>1178.96765</v>
      </c>
      <c r="M20" s="47">
        <v>1161.5439699999999</v>
      </c>
      <c r="N20" s="47">
        <v>1478.93084</v>
      </c>
      <c r="O20" s="47">
        <v>1178.29045</v>
      </c>
      <c r="P20" s="48">
        <v>14470.10707</v>
      </c>
      <c r="Q20" s="68">
        <v>1.0902732873709999</v>
      </c>
    </row>
    <row r="21" spans="1:17" ht="14.4" customHeight="1" x14ac:dyDescent="0.3">
      <c r="A21" s="16" t="s">
        <v>33</v>
      </c>
      <c r="B21" s="46">
        <v>1801</v>
      </c>
      <c r="C21" s="47">
        <v>150.083333333334</v>
      </c>
      <c r="D21" s="47">
        <v>212.67099999999999</v>
      </c>
      <c r="E21" s="47">
        <v>212.69499999999999</v>
      </c>
      <c r="F21" s="47">
        <v>212.732</v>
      </c>
      <c r="G21" s="47">
        <v>135.42400000000001</v>
      </c>
      <c r="H21" s="47">
        <v>135.518</v>
      </c>
      <c r="I21" s="47">
        <v>135.423</v>
      </c>
      <c r="J21" s="47">
        <v>136.315</v>
      </c>
      <c r="K21" s="47">
        <v>130.334</v>
      </c>
      <c r="L21" s="47">
        <v>130.71100000000001</v>
      </c>
      <c r="M21" s="47">
        <v>130.71100000000001</v>
      </c>
      <c r="N21" s="47">
        <v>118.31399999999999</v>
      </c>
      <c r="O21" s="47">
        <v>118.68300000000001</v>
      </c>
      <c r="P21" s="48">
        <v>1809.5309999999999</v>
      </c>
      <c r="Q21" s="68">
        <v>1.0047368128809999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192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192</v>
      </c>
    </row>
    <row r="24" spans="1:17" ht="14.4" customHeight="1" x14ac:dyDescent="0.3">
      <c r="A24" s="16" t="s">
        <v>36</v>
      </c>
      <c r="B24" s="46">
        <v>0</v>
      </c>
      <c r="C24" s="47">
        <v>0</v>
      </c>
      <c r="D24" s="47">
        <v>-4.5474735088646402E-13</v>
      </c>
      <c r="E24" s="47">
        <v>-4.5474735088646402E-13</v>
      </c>
      <c r="F24" s="47">
        <v>0</v>
      </c>
      <c r="G24" s="47">
        <v>21.835000000000001</v>
      </c>
      <c r="H24" s="47">
        <v>7.8879999999989998</v>
      </c>
      <c r="I24" s="47">
        <v>0</v>
      </c>
      <c r="J24" s="47">
        <v>1.649999999999</v>
      </c>
      <c r="K24" s="47">
        <v>-4.5474735088646402E-13</v>
      </c>
      <c r="L24" s="47">
        <v>-4.5474735088646402E-13</v>
      </c>
      <c r="M24" s="47">
        <v>-4.5474735088646402E-13</v>
      </c>
      <c r="N24" s="47">
        <v>-4.5474735088646402E-13</v>
      </c>
      <c r="O24" s="47">
        <v>3.1459999999999999</v>
      </c>
      <c r="P24" s="48">
        <v>34.518999999997</v>
      </c>
      <c r="Q24" s="68"/>
    </row>
    <row r="25" spans="1:17" ht="14.4" customHeight="1" x14ac:dyDescent="0.3">
      <c r="A25" s="17" t="s">
        <v>37</v>
      </c>
      <c r="B25" s="49">
        <v>26829.449100528502</v>
      </c>
      <c r="C25" s="50">
        <v>2235.78742504404</v>
      </c>
      <c r="D25" s="50">
        <v>2495.1981500000002</v>
      </c>
      <c r="E25" s="50">
        <v>2347.89966</v>
      </c>
      <c r="F25" s="50">
        <v>2350.79747</v>
      </c>
      <c r="G25" s="50">
        <v>2083.77295</v>
      </c>
      <c r="H25" s="50">
        <v>2126.5292599999998</v>
      </c>
      <c r="I25" s="50">
        <v>1924.07626</v>
      </c>
      <c r="J25" s="50">
        <v>2196.0843100000002</v>
      </c>
      <c r="K25" s="50">
        <v>2217.89356000001</v>
      </c>
      <c r="L25" s="50">
        <v>1953.35509</v>
      </c>
      <c r="M25" s="50">
        <v>2323.2705900000001</v>
      </c>
      <c r="N25" s="50">
        <v>2891.4382699999901</v>
      </c>
      <c r="O25" s="50">
        <v>2797.28015</v>
      </c>
      <c r="P25" s="51">
        <v>27707.595720000001</v>
      </c>
      <c r="Q25" s="69">
        <v>1.0327306988739999</v>
      </c>
    </row>
    <row r="26" spans="1:17" ht="14.4" customHeight="1" x14ac:dyDescent="0.3">
      <c r="A26" s="15" t="s">
        <v>38</v>
      </c>
      <c r="B26" s="46">
        <v>2296.1491037083601</v>
      </c>
      <c r="C26" s="47">
        <v>191.34575864236299</v>
      </c>
      <c r="D26" s="47">
        <v>168.65123</v>
      </c>
      <c r="E26" s="47">
        <v>160.56172000000001</v>
      </c>
      <c r="F26" s="47">
        <v>194.67744999999999</v>
      </c>
      <c r="G26" s="47">
        <v>189.86098000000001</v>
      </c>
      <c r="H26" s="47">
        <v>204.47426999999999</v>
      </c>
      <c r="I26" s="47">
        <v>204.69988000000001</v>
      </c>
      <c r="J26" s="47">
        <v>207.16822999999999</v>
      </c>
      <c r="K26" s="47">
        <v>296.97545000000002</v>
      </c>
      <c r="L26" s="47">
        <v>182.04085000000001</v>
      </c>
      <c r="M26" s="47">
        <v>234.83410000000001</v>
      </c>
      <c r="N26" s="47">
        <v>226.10679999999999</v>
      </c>
      <c r="O26" s="47">
        <v>209.67959999999999</v>
      </c>
      <c r="P26" s="48">
        <v>2479.73056</v>
      </c>
      <c r="Q26" s="68">
        <v>1.079951888139</v>
      </c>
    </row>
    <row r="27" spans="1:17" ht="14.4" customHeight="1" x14ac:dyDescent="0.3">
      <c r="A27" s="18" t="s">
        <v>39</v>
      </c>
      <c r="B27" s="49">
        <v>29125.598204236801</v>
      </c>
      <c r="C27" s="50">
        <v>2427.1331836864001</v>
      </c>
      <c r="D27" s="50">
        <v>2663.8493800000001</v>
      </c>
      <c r="E27" s="50">
        <v>2508.4613800000002</v>
      </c>
      <c r="F27" s="50">
        <v>2545.4749200000001</v>
      </c>
      <c r="G27" s="50">
        <v>2273.63393</v>
      </c>
      <c r="H27" s="50">
        <v>2331.00353</v>
      </c>
      <c r="I27" s="50">
        <v>2128.7761399999999</v>
      </c>
      <c r="J27" s="50">
        <v>2403.25254</v>
      </c>
      <c r="K27" s="50">
        <v>2514.8690100000099</v>
      </c>
      <c r="L27" s="50">
        <v>2135.3959399999999</v>
      </c>
      <c r="M27" s="50">
        <v>2558.1046900000001</v>
      </c>
      <c r="N27" s="50">
        <v>3117.5450699999901</v>
      </c>
      <c r="O27" s="50">
        <v>3006.95975</v>
      </c>
      <c r="P27" s="51">
        <v>30187.326280000001</v>
      </c>
      <c r="Q27" s="69">
        <v>1.0364534341339999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192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192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147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4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1" s="55" customFormat="1" ht="14.4" customHeight="1" thickBot="1" x14ac:dyDescent="0.35">
      <c r="A2" s="170" t="s">
        <v>191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1" ht="14.4" customHeight="1" x14ac:dyDescent="0.3">
      <c r="A4" s="59"/>
      <c r="B4" s="275"/>
      <c r="C4" s="276"/>
      <c r="D4" s="276"/>
      <c r="E4" s="276"/>
      <c r="F4" s="279" t="s">
        <v>148</v>
      </c>
      <c r="G4" s="281" t="s">
        <v>48</v>
      </c>
      <c r="H4" s="106" t="s">
        <v>79</v>
      </c>
      <c r="I4" s="279" t="s">
        <v>49</v>
      </c>
      <c r="J4" s="281" t="s">
        <v>155</v>
      </c>
      <c r="K4" s="282" t="s">
        <v>149</v>
      </c>
    </row>
    <row r="5" spans="1:11" ht="42" thickBot="1" x14ac:dyDescent="0.35">
      <c r="A5" s="60"/>
      <c r="B5" s="24" t="s">
        <v>151</v>
      </c>
      <c r="C5" s="25" t="s">
        <v>152</v>
      </c>
      <c r="D5" s="26" t="s">
        <v>153</v>
      </c>
      <c r="E5" s="26" t="s">
        <v>154</v>
      </c>
      <c r="F5" s="280"/>
      <c r="G5" s="280"/>
      <c r="H5" s="25" t="s">
        <v>150</v>
      </c>
      <c r="I5" s="280"/>
      <c r="J5" s="280"/>
      <c r="K5" s="283"/>
    </row>
    <row r="6" spans="1:11" ht="14.4" customHeight="1" thickBot="1" x14ac:dyDescent="0.35">
      <c r="A6" s="359" t="s">
        <v>194</v>
      </c>
      <c r="B6" s="341">
        <v>25702.393919469501</v>
      </c>
      <c r="C6" s="341">
        <v>27305.50707</v>
      </c>
      <c r="D6" s="342">
        <v>1603.11315053051</v>
      </c>
      <c r="E6" s="343">
        <v>1.062372133722</v>
      </c>
      <c r="F6" s="341">
        <v>26829.449100528502</v>
      </c>
      <c r="G6" s="342">
        <v>26829.449100528502</v>
      </c>
      <c r="H6" s="344">
        <v>2797.28015</v>
      </c>
      <c r="I6" s="341">
        <v>27707.595720000001</v>
      </c>
      <c r="J6" s="342">
        <v>878.14661947151797</v>
      </c>
      <c r="K6" s="345">
        <v>1.0327306988739999</v>
      </c>
    </row>
    <row r="7" spans="1:11" ht="14.4" customHeight="1" thickBot="1" x14ac:dyDescent="0.35">
      <c r="A7" s="360" t="s">
        <v>195</v>
      </c>
      <c r="B7" s="341">
        <v>8971.3021312641195</v>
      </c>
      <c r="C7" s="341">
        <v>9171.3235399999994</v>
      </c>
      <c r="D7" s="342">
        <v>200.02140873587999</v>
      </c>
      <c r="E7" s="343">
        <v>1.0222956941820001</v>
      </c>
      <c r="F7" s="341">
        <v>9445.4093131533991</v>
      </c>
      <c r="G7" s="342">
        <v>9445.4093131533991</v>
      </c>
      <c r="H7" s="344">
        <v>1396.08331</v>
      </c>
      <c r="I7" s="341">
        <v>9109.6846999999998</v>
      </c>
      <c r="J7" s="342">
        <v>-335.72461315339802</v>
      </c>
      <c r="K7" s="345">
        <v>0.96445631925200004</v>
      </c>
    </row>
    <row r="8" spans="1:11" ht="14.4" customHeight="1" thickBot="1" x14ac:dyDescent="0.35">
      <c r="A8" s="361" t="s">
        <v>196</v>
      </c>
      <c r="B8" s="341">
        <v>2914.4699964042002</v>
      </c>
      <c r="C8" s="341">
        <v>2884.9345400000002</v>
      </c>
      <c r="D8" s="342">
        <v>-29.535456404196999</v>
      </c>
      <c r="E8" s="343">
        <v>0.98986592538499996</v>
      </c>
      <c r="F8" s="341">
        <v>3079.3677284612299</v>
      </c>
      <c r="G8" s="342">
        <v>3079.3677284612299</v>
      </c>
      <c r="H8" s="344">
        <v>711.07230999999899</v>
      </c>
      <c r="I8" s="341">
        <v>2973.3827000000001</v>
      </c>
      <c r="J8" s="342">
        <v>-105.98502846123</v>
      </c>
      <c r="K8" s="345">
        <v>0.96558221108700004</v>
      </c>
    </row>
    <row r="9" spans="1:11" ht="14.4" customHeight="1" thickBot="1" x14ac:dyDescent="0.35">
      <c r="A9" s="362" t="s">
        <v>197</v>
      </c>
      <c r="B9" s="346">
        <v>55.000004965370998</v>
      </c>
      <c r="C9" s="346">
        <v>58.6447</v>
      </c>
      <c r="D9" s="347">
        <v>3.644695034628</v>
      </c>
      <c r="E9" s="348">
        <v>1.066267176465</v>
      </c>
      <c r="F9" s="346">
        <v>69.674491983147007</v>
      </c>
      <c r="G9" s="347">
        <v>69.674491983147007</v>
      </c>
      <c r="H9" s="349">
        <v>3.5332099999989999</v>
      </c>
      <c r="I9" s="346">
        <v>66.953450000000004</v>
      </c>
      <c r="J9" s="347">
        <v>-2.7210419831469999</v>
      </c>
      <c r="K9" s="350">
        <v>0.96094636780599996</v>
      </c>
    </row>
    <row r="10" spans="1:11" ht="14.4" customHeight="1" thickBot="1" x14ac:dyDescent="0.35">
      <c r="A10" s="363" t="s">
        <v>198</v>
      </c>
      <c r="B10" s="341">
        <v>55.000004965370998</v>
      </c>
      <c r="C10" s="341">
        <v>58.6447</v>
      </c>
      <c r="D10" s="342">
        <v>3.644695034628</v>
      </c>
      <c r="E10" s="343">
        <v>1.066267176465</v>
      </c>
      <c r="F10" s="341">
        <v>69.674491983147007</v>
      </c>
      <c r="G10" s="342">
        <v>69.674491983147007</v>
      </c>
      <c r="H10" s="344">
        <v>3.5332099999989999</v>
      </c>
      <c r="I10" s="341">
        <v>66.953450000000004</v>
      </c>
      <c r="J10" s="342">
        <v>-2.7210419831469999</v>
      </c>
      <c r="K10" s="345">
        <v>0.96094636780599996</v>
      </c>
    </row>
    <row r="11" spans="1:11" ht="14.4" customHeight="1" thickBot="1" x14ac:dyDescent="0.35">
      <c r="A11" s="362" t="s">
        <v>199</v>
      </c>
      <c r="B11" s="346">
        <v>20.999999139313001</v>
      </c>
      <c r="C11" s="346">
        <v>18.534739999999999</v>
      </c>
      <c r="D11" s="347">
        <v>-2.4652591393119998</v>
      </c>
      <c r="E11" s="348">
        <v>0.88260670283999998</v>
      </c>
      <c r="F11" s="346">
        <v>20</v>
      </c>
      <c r="G11" s="347">
        <v>20</v>
      </c>
      <c r="H11" s="349">
        <v>4.5374999999989996</v>
      </c>
      <c r="I11" s="346">
        <v>26.5595</v>
      </c>
      <c r="J11" s="347">
        <v>6.5594999999999999</v>
      </c>
      <c r="K11" s="350">
        <v>1.3279749999999999</v>
      </c>
    </row>
    <row r="12" spans="1:11" ht="14.4" customHeight="1" thickBot="1" x14ac:dyDescent="0.35">
      <c r="A12" s="363" t="s">
        <v>200</v>
      </c>
      <c r="B12" s="341">
        <v>20.999999139313001</v>
      </c>
      <c r="C12" s="341">
        <v>18.534739999999999</v>
      </c>
      <c r="D12" s="342">
        <v>-2.4652591393119998</v>
      </c>
      <c r="E12" s="343">
        <v>0.88260670283999998</v>
      </c>
      <c r="F12" s="341">
        <v>20</v>
      </c>
      <c r="G12" s="342">
        <v>20</v>
      </c>
      <c r="H12" s="344">
        <v>4.5374999999989996</v>
      </c>
      <c r="I12" s="341">
        <v>26.5595</v>
      </c>
      <c r="J12" s="342">
        <v>6.5594999999999999</v>
      </c>
      <c r="K12" s="345">
        <v>1.3279749999999999</v>
      </c>
    </row>
    <row r="13" spans="1:11" ht="14.4" customHeight="1" thickBot="1" x14ac:dyDescent="0.35">
      <c r="A13" s="362" t="s">
        <v>201</v>
      </c>
      <c r="B13" s="346">
        <v>2692.1090662463498</v>
      </c>
      <c r="C13" s="346">
        <v>2580.4676100000001</v>
      </c>
      <c r="D13" s="347">
        <v>-111.64145624635201</v>
      </c>
      <c r="E13" s="348">
        <v>0.95853011393700005</v>
      </c>
      <c r="F13" s="346">
        <v>2638.6676235597702</v>
      </c>
      <c r="G13" s="347">
        <v>2638.6676235597702</v>
      </c>
      <c r="H13" s="349">
        <v>626.25809999999899</v>
      </c>
      <c r="I13" s="346">
        <v>2571.94623</v>
      </c>
      <c r="J13" s="347">
        <v>-66.721393559766994</v>
      </c>
      <c r="K13" s="350">
        <v>0.97471398331299997</v>
      </c>
    </row>
    <row r="14" spans="1:11" ht="14.4" customHeight="1" thickBot="1" x14ac:dyDescent="0.35">
      <c r="A14" s="363" t="s">
        <v>202</v>
      </c>
      <c r="B14" s="341">
        <v>0</v>
      </c>
      <c r="C14" s="341">
        <v>0</v>
      </c>
      <c r="D14" s="342">
        <v>0</v>
      </c>
      <c r="E14" s="351" t="s">
        <v>192</v>
      </c>
      <c r="F14" s="341">
        <v>0</v>
      </c>
      <c r="G14" s="342">
        <v>0</v>
      </c>
      <c r="H14" s="344">
        <v>0</v>
      </c>
      <c r="I14" s="341">
        <v>18.507560000000002</v>
      </c>
      <c r="J14" s="342">
        <v>18.507560000000002</v>
      </c>
      <c r="K14" s="352" t="s">
        <v>192</v>
      </c>
    </row>
    <row r="15" spans="1:11" ht="14.4" customHeight="1" thickBot="1" x14ac:dyDescent="0.35">
      <c r="A15" s="363" t="s">
        <v>203</v>
      </c>
      <c r="B15" s="341">
        <v>92.000008305712001</v>
      </c>
      <c r="C15" s="341">
        <v>25.640239999999999</v>
      </c>
      <c r="D15" s="342">
        <v>-66.359768305711995</v>
      </c>
      <c r="E15" s="343">
        <v>0.27869823570800001</v>
      </c>
      <c r="F15" s="341">
        <v>30</v>
      </c>
      <c r="G15" s="342">
        <v>30</v>
      </c>
      <c r="H15" s="344">
        <v>12.64269</v>
      </c>
      <c r="I15" s="341">
        <v>24.771409999999999</v>
      </c>
      <c r="J15" s="342">
        <v>-5.2285899999999996</v>
      </c>
      <c r="K15" s="345">
        <v>0.82571366666599999</v>
      </c>
    </row>
    <row r="16" spans="1:11" ht="14.4" customHeight="1" thickBot="1" x14ac:dyDescent="0.35">
      <c r="A16" s="363" t="s">
        <v>204</v>
      </c>
      <c r="B16" s="341">
        <v>141.249614967425</v>
      </c>
      <c r="C16" s="341">
        <v>220.86199999999999</v>
      </c>
      <c r="D16" s="342">
        <v>79.612385032575006</v>
      </c>
      <c r="E16" s="343">
        <v>1.563629041048</v>
      </c>
      <c r="F16" s="341">
        <v>249.460907107011</v>
      </c>
      <c r="G16" s="342">
        <v>249.460907107011</v>
      </c>
      <c r="H16" s="344">
        <v>14.397830000000001</v>
      </c>
      <c r="I16" s="341">
        <v>152.70932999999999</v>
      </c>
      <c r="J16" s="342">
        <v>-96.751577107011002</v>
      </c>
      <c r="K16" s="345">
        <v>0.61215735872499999</v>
      </c>
    </row>
    <row r="17" spans="1:11" ht="14.4" customHeight="1" thickBot="1" x14ac:dyDescent="0.35">
      <c r="A17" s="363" t="s">
        <v>205</v>
      </c>
      <c r="B17" s="341">
        <v>29.522955257069999</v>
      </c>
      <c r="C17" s="341">
        <v>50.166910000000001</v>
      </c>
      <c r="D17" s="342">
        <v>20.643954742929001</v>
      </c>
      <c r="E17" s="343">
        <v>1.699250957879</v>
      </c>
      <c r="F17" s="341">
        <v>50</v>
      </c>
      <c r="G17" s="342">
        <v>50</v>
      </c>
      <c r="H17" s="344">
        <v>37.528499999998999</v>
      </c>
      <c r="I17" s="341">
        <v>80.828179999998994</v>
      </c>
      <c r="J17" s="342">
        <v>30.828179999999001</v>
      </c>
      <c r="K17" s="345">
        <v>1.6165636000000001</v>
      </c>
    </row>
    <row r="18" spans="1:11" ht="14.4" customHeight="1" thickBot="1" x14ac:dyDescent="0.35">
      <c r="A18" s="363" t="s">
        <v>206</v>
      </c>
      <c r="B18" s="341">
        <v>13.439650414111</v>
      </c>
      <c r="C18" s="341">
        <v>9.3964800000000004</v>
      </c>
      <c r="D18" s="342">
        <v>-4.0431704141109996</v>
      </c>
      <c r="E18" s="343">
        <v>0.69916104291900005</v>
      </c>
      <c r="F18" s="341">
        <v>10.345099381901999</v>
      </c>
      <c r="G18" s="342">
        <v>10.345099381901999</v>
      </c>
      <c r="H18" s="344">
        <v>1.7739199999999999</v>
      </c>
      <c r="I18" s="341">
        <v>4.4746499999999996</v>
      </c>
      <c r="J18" s="342">
        <v>-5.8704493819019996</v>
      </c>
      <c r="K18" s="345">
        <v>0.43253813567299998</v>
      </c>
    </row>
    <row r="19" spans="1:11" ht="14.4" customHeight="1" thickBot="1" x14ac:dyDescent="0.35">
      <c r="A19" s="363" t="s">
        <v>207</v>
      </c>
      <c r="B19" s="341">
        <v>0</v>
      </c>
      <c r="C19" s="341">
        <v>15.87589</v>
      </c>
      <c r="D19" s="342">
        <v>15.87589</v>
      </c>
      <c r="E19" s="351" t="s">
        <v>192</v>
      </c>
      <c r="F19" s="341">
        <v>0</v>
      </c>
      <c r="G19" s="342">
        <v>0</v>
      </c>
      <c r="H19" s="344">
        <v>4.1863999999989998</v>
      </c>
      <c r="I19" s="341">
        <v>18.521470000000001</v>
      </c>
      <c r="J19" s="342">
        <v>18.521470000000001</v>
      </c>
      <c r="K19" s="352" t="s">
        <v>192</v>
      </c>
    </row>
    <row r="20" spans="1:11" ht="14.4" customHeight="1" thickBot="1" x14ac:dyDescent="0.35">
      <c r="A20" s="363" t="s">
        <v>208</v>
      </c>
      <c r="B20" s="341">
        <v>3.8768614765349998</v>
      </c>
      <c r="C20" s="341">
        <v>0</v>
      </c>
      <c r="D20" s="342">
        <v>-3.8768614765349998</v>
      </c>
      <c r="E20" s="343">
        <v>0</v>
      </c>
      <c r="F20" s="341">
        <v>0</v>
      </c>
      <c r="G20" s="342">
        <v>0</v>
      </c>
      <c r="H20" s="344">
        <v>0</v>
      </c>
      <c r="I20" s="341">
        <v>4.7856899999989997</v>
      </c>
      <c r="J20" s="342">
        <v>4.7856899999989997</v>
      </c>
      <c r="K20" s="352" t="s">
        <v>209</v>
      </c>
    </row>
    <row r="21" spans="1:11" ht="14.4" customHeight="1" thickBot="1" x14ac:dyDescent="0.35">
      <c r="A21" s="363" t="s">
        <v>210</v>
      </c>
      <c r="B21" s="341">
        <v>2305.8927384783601</v>
      </c>
      <c r="C21" s="341">
        <v>2158.8143300000002</v>
      </c>
      <c r="D21" s="342">
        <v>-147.07840847835399</v>
      </c>
      <c r="E21" s="343">
        <v>0.93621628359999998</v>
      </c>
      <c r="F21" s="341">
        <v>2200</v>
      </c>
      <c r="G21" s="342">
        <v>2200</v>
      </c>
      <c r="H21" s="344">
        <v>546.67983999999899</v>
      </c>
      <c r="I21" s="341">
        <v>2153.59447</v>
      </c>
      <c r="J21" s="342">
        <v>-46.405529999999999</v>
      </c>
      <c r="K21" s="345">
        <v>0.97890657727200003</v>
      </c>
    </row>
    <row r="22" spans="1:11" ht="14.4" customHeight="1" thickBot="1" x14ac:dyDescent="0.35">
      <c r="A22" s="363" t="s">
        <v>211</v>
      </c>
      <c r="B22" s="341">
        <v>7.8115606171319998</v>
      </c>
      <c r="C22" s="341">
        <v>3.4448699999999999</v>
      </c>
      <c r="D22" s="342">
        <v>-4.3666906171319999</v>
      </c>
      <c r="E22" s="343">
        <v>0.44099638584900003</v>
      </c>
      <c r="F22" s="341">
        <v>3.8616170708530002</v>
      </c>
      <c r="G22" s="342">
        <v>3.8616170708530002</v>
      </c>
      <c r="H22" s="344">
        <v>0.19117999999999999</v>
      </c>
      <c r="I22" s="341">
        <v>9.8519299999999994</v>
      </c>
      <c r="J22" s="342">
        <v>5.9903129291460004</v>
      </c>
      <c r="K22" s="345">
        <v>2.551244677873</v>
      </c>
    </row>
    <row r="23" spans="1:11" ht="14.4" customHeight="1" thickBot="1" x14ac:dyDescent="0.35">
      <c r="A23" s="363" t="s">
        <v>212</v>
      </c>
      <c r="B23" s="341">
        <v>0</v>
      </c>
      <c r="C23" s="341">
        <v>1.99</v>
      </c>
      <c r="D23" s="342">
        <v>1.99</v>
      </c>
      <c r="E23" s="351" t="s">
        <v>209</v>
      </c>
      <c r="F23" s="341">
        <v>0</v>
      </c>
      <c r="G23" s="342">
        <v>0</v>
      </c>
      <c r="H23" s="344">
        <v>0</v>
      </c>
      <c r="I23" s="341">
        <v>0</v>
      </c>
      <c r="J23" s="342">
        <v>0</v>
      </c>
      <c r="K23" s="352" t="s">
        <v>192</v>
      </c>
    </row>
    <row r="24" spans="1:11" ht="14.4" customHeight="1" thickBot="1" x14ac:dyDescent="0.35">
      <c r="A24" s="363" t="s">
        <v>213</v>
      </c>
      <c r="B24" s="341">
        <v>98.315676730011006</v>
      </c>
      <c r="C24" s="341">
        <v>94.276889999999995</v>
      </c>
      <c r="D24" s="342">
        <v>-4.03878673001</v>
      </c>
      <c r="E24" s="343">
        <v>0.95892021634400004</v>
      </c>
      <c r="F24" s="341">
        <v>95</v>
      </c>
      <c r="G24" s="342">
        <v>95</v>
      </c>
      <c r="H24" s="344">
        <v>8.8577399999989996</v>
      </c>
      <c r="I24" s="341">
        <v>103.90154</v>
      </c>
      <c r="J24" s="342">
        <v>8.9015399999990006</v>
      </c>
      <c r="K24" s="345">
        <v>1.093700421052</v>
      </c>
    </row>
    <row r="25" spans="1:11" ht="14.4" customHeight="1" thickBot="1" x14ac:dyDescent="0.35">
      <c r="A25" s="362" t="s">
        <v>214</v>
      </c>
      <c r="B25" s="346">
        <v>9.3898256564979992</v>
      </c>
      <c r="C25" s="346">
        <v>81.783550000000005</v>
      </c>
      <c r="D25" s="347">
        <v>72.393724343501006</v>
      </c>
      <c r="E25" s="348">
        <v>8.7098049518509999</v>
      </c>
      <c r="F25" s="346">
        <v>81.592349997430006</v>
      </c>
      <c r="G25" s="347">
        <v>81.592349997430006</v>
      </c>
      <c r="H25" s="349">
        <v>2.8899999999999999E-2</v>
      </c>
      <c r="I25" s="346">
        <v>29.438870000000001</v>
      </c>
      <c r="J25" s="347">
        <v>-52.153479997429997</v>
      </c>
      <c r="K25" s="350">
        <v>0.36080429109899997</v>
      </c>
    </row>
    <row r="26" spans="1:11" ht="14.4" customHeight="1" thickBot="1" x14ac:dyDescent="0.35">
      <c r="A26" s="363" t="s">
        <v>215</v>
      </c>
      <c r="B26" s="341">
        <v>0</v>
      </c>
      <c r="C26" s="341">
        <v>2.9312999999999998</v>
      </c>
      <c r="D26" s="342">
        <v>2.9312999999999998</v>
      </c>
      <c r="E26" s="351" t="s">
        <v>209</v>
      </c>
      <c r="F26" s="341">
        <v>0</v>
      </c>
      <c r="G26" s="342">
        <v>0</v>
      </c>
      <c r="H26" s="344">
        <v>0</v>
      </c>
      <c r="I26" s="341">
        <v>0</v>
      </c>
      <c r="J26" s="342">
        <v>0</v>
      </c>
      <c r="K26" s="352" t="s">
        <v>192</v>
      </c>
    </row>
    <row r="27" spans="1:11" ht="14.4" customHeight="1" thickBot="1" x14ac:dyDescent="0.35">
      <c r="A27" s="363" t="s">
        <v>216</v>
      </c>
      <c r="B27" s="341">
        <v>0</v>
      </c>
      <c r="C27" s="341">
        <v>20.440000000000001</v>
      </c>
      <c r="D27" s="342">
        <v>20.440000000000001</v>
      </c>
      <c r="E27" s="351" t="s">
        <v>209</v>
      </c>
      <c r="F27" s="341">
        <v>26.652509484155001</v>
      </c>
      <c r="G27" s="342">
        <v>26.652509484155001</v>
      </c>
      <c r="H27" s="344">
        <v>0</v>
      </c>
      <c r="I27" s="341">
        <v>20.766490000000001</v>
      </c>
      <c r="J27" s="342">
        <v>-5.8860194841549998</v>
      </c>
      <c r="K27" s="345">
        <v>0.77915702505700002</v>
      </c>
    </row>
    <row r="28" spans="1:11" ht="14.4" customHeight="1" thickBot="1" x14ac:dyDescent="0.35">
      <c r="A28" s="363" t="s">
        <v>217</v>
      </c>
      <c r="B28" s="341">
        <v>0.90833615026799996</v>
      </c>
      <c r="C28" s="341">
        <v>50.460999999999999</v>
      </c>
      <c r="D28" s="342">
        <v>49.552663849730997</v>
      </c>
      <c r="E28" s="343">
        <v>55.553222213052997</v>
      </c>
      <c r="F28" s="341">
        <v>54.006322088216997</v>
      </c>
      <c r="G28" s="342">
        <v>54.006322088216997</v>
      </c>
      <c r="H28" s="344">
        <v>0</v>
      </c>
      <c r="I28" s="341">
        <v>1.7763568394002501E-14</v>
      </c>
      <c r="J28" s="342">
        <v>-54.006322088216997</v>
      </c>
      <c r="K28" s="345">
        <v>3.2891646213171499E-16</v>
      </c>
    </row>
    <row r="29" spans="1:11" ht="14.4" customHeight="1" thickBot="1" x14ac:dyDescent="0.35">
      <c r="A29" s="363" t="s">
        <v>218</v>
      </c>
      <c r="B29" s="341">
        <v>0</v>
      </c>
      <c r="C29" s="341">
        <v>7.1117999999999997</v>
      </c>
      <c r="D29" s="342">
        <v>7.1117999999999997</v>
      </c>
      <c r="E29" s="351" t="s">
        <v>192</v>
      </c>
      <c r="F29" s="341">
        <v>0.152039614209</v>
      </c>
      <c r="G29" s="342">
        <v>0.152039614209</v>
      </c>
      <c r="H29" s="344">
        <v>0</v>
      </c>
      <c r="I29" s="341">
        <v>0</v>
      </c>
      <c r="J29" s="342">
        <v>-0.152039614209</v>
      </c>
      <c r="K29" s="345">
        <v>0</v>
      </c>
    </row>
    <row r="30" spans="1:11" ht="14.4" customHeight="1" thickBot="1" x14ac:dyDescent="0.35">
      <c r="A30" s="363" t="s">
        <v>219</v>
      </c>
      <c r="B30" s="341">
        <v>8.48148950623</v>
      </c>
      <c r="C30" s="341">
        <v>0.83945000000000003</v>
      </c>
      <c r="D30" s="342">
        <v>-7.6420395062299997</v>
      </c>
      <c r="E30" s="343">
        <v>9.8974360503E-2</v>
      </c>
      <c r="F30" s="341">
        <v>0.78147881084699999</v>
      </c>
      <c r="G30" s="342">
        <v>0.78147881084699999</v>
      </c>
      <c r="H30" s="344">
        <v>2.8899999999999999E-2</v>
      </c>
      <c r="I30" s="341">
        <v>8.6723799999990003</v>
      </c>
      <c r="J30" s="342">
        <v>7.8909011891520002</v>
      </c>
      <c r="K30" s="345">
        <v>11.097396218065001</v>
      </c>
    </row>
    <row r="31" spans="1:11" ht="14.4" customHeight="1" thickBot="1" x14ac:dyDescent="0.35">
      <c r="A31" s="362" t="s">
        <v>220</v>
      </c>
      <c r="B31" s="346">
        <v>136.97110039666299</v>
      </c>
      <c r="C31" s="346">
        <v>145.50394</v>
      </c>
      <c r="D31" s="347">
        <v>8.5328396033370009</v>
      </c>
      <c r="E31" s="348">
        <v>1.0622966419819999</v>
      </c>
      <c r="F31" s="346">
        <v>269.43326292088602</v>
      </c>
      <c r="G31" s="347">
        <v>269.43326292088602</v>
      </c>
      <c r="H31" s="349">
        <v>76.714599999998995</v>
      </c>
      <c r="I31" s="346">
        <v>278.48464999999999</v>
      </c>
      <c r="J31" s="347">
        <v>9.0513870791130007</v>
      </c>
      <c r="K31" s="350">
        <v>1.033594170894</v>
      </c>
    </row>
    <row r="32" spans="1:11" ht="14.4" customHeight="1" thickBot="1" x14ac:dyDescent="0.35">
      <c r="A32" s="363" t="s">
        <v>221</v>
      </c>
      <c r="B32" s="341">
        <v>0</v>
      </c>
      <c r="C32" s="341">
        <v>10.025</v>
      </c>
      <c r="D32" s="342">
        <v>10.025</v>
      </c>
      <c r="E32" s="351" t="s">
        <v>192</v>
      </c>
      <c r="F32" s="341">
        <v>13</v>
      </c>
      <c r="G32" s="342">
        <v>13</v>
      </c>
      <c r="H32" s="344">
        <v>2.74397</v>
      </c>
      <c r="I32" s="341">
        <v>22.674289999999999</v>
      </c>
      <c r="J32" s="342">
        <v>9.6742899999990009</v>
      </c>
      <c r="K32" s="345">
        <v>1.7441761538460001</v>
      </c>
    </row>
    <row r="33" spans="1:11" ht="14.4" customHeight="1" thickBot="1" x14ac:dyDescent="0.35">
      <c r="A33" s="363" t="s">
        <v>222</v>
      </c>
      <c r="B33" s="341">
        <v>0</v>
      </c>
      <c r="C33" s="341">
        <v>0</v>
      </c>
      <c r="D33" s="342">
        <v>0</v>
      </c>
      <c r="E33" s="343">
        <v>1</v>
      </c>
      <c r="F33" s="341">
        <v>0</v>
      </c>
      <c r="G33" s="342">
        <v>0</v>
      </c>
      <c r="H33" s="344">
        <v>0</v>
      </c>
      <c r="I33" s="341">
        <v>0.41159999999899999</v>
      </c>
      <c r="J33" s="342">
        <v>0.41159999999899999</v>
      </c>
      <c r="K33" s="352" t="s">
        <v>209</v>
      </c>
    </row>
    <row r="34" spans="1:11" ht="14.4" customHeight="1" thickBot="1" x14ac:dyDescent="0.35">
      <c r="A34" s="363" t="s">
        <v>223</v>
      </c>
      <c r="B34" s="341">
        <v>135.79364930070599</v>
      </c>
      <c r="C34" s="341">
        <v>135.47893999999999</v>
      </c>
      <c r="D34" s="342">
        <v>-0.31470930070600001</v>
      </c>
      <c r="E34" s="343">
        <v>0.99768244463300004</v>
      </c>
      <c r="F34" s="341">
        <v>255.43326292088599</v>
      </c>
      <c r="G34" s="342">
        <v>255.43326292088599</v>
      </c>
      <c r="H34" s="344">
        <v>73.970629999999005</v>
      </c>
      <c r="I34" s="341">
        <v>254.77575999999999</v>
      </c>
      <c r="J34" s="342">
        <v>-0.65750292088600004</v>
      </c>
      <c r="K34" s="345">
        <v>0.99742593069700003</v>
      </c>
    </row>
    <row r="35" spans="1:11" ht="14.4" customHeight="1" thickBot="1" x14ac:dyDescent="0.35">
      <c r="A35" s="363" t="s">
        <v>224</v>
      </c>
      <c r="B35" s="341">
        <v>1.1774510959560001</v>
      </c>
      <c r="C35" s="341">
        <v>0</v>
      </c>
      <c r="D35" s="342">
        <v>-1.1774510959560001</v>
      </c>
      <c r="E35" s="343">
        <v>0</v>
      </c>
      <c r="F35" s="341">
        <v>1</v>
      </c>
      <c r="G35" s="342">
        <v>1</v>
      </c>
      <c r="H35" s="344">
        <v>0</v>
      </c>
      <c r="I35" s="341">
        <v>0.623</v>
      </c>
      <c r="J35" s="342">
        <v>-0.377</v>
      </c>
      <c r="K35" s="345">
        <v>0.623</v>
      </c>
    </row>
    <row r="36" spans="1:11" ht="14.4" customHeight="1" thickBot="1" x14ac:dyDescent="0.35">
      <c r="A36" s="361" t="s">
        <v>26</v>
      </c>
      <c r="B36" s="341">
        <v>6056.8321348599302</v>
      </c>
      <c r="C36" s="341">
        <v>6286.3890000000001</v>
      </c>
      <c r="D36" s="342">
        <v>229.55686514007601</v>
      </c>
      <c r="E36" s="343">
        <v>1.0379004832930001</v>
      </c>
      <c r="F36" s="341">
        <v>6366.0415846921596</v>
      </c>
      <c r="G36" s="342">
        <v>6366.0415846921596</v>
      </c>
      <c r="H36" s="344">
        <v>685.01099999999894</v>
      </c>
      <c r="I36" s="341">
        <v>6136.3019999999997</v>
      </c>
      <c r="J36" s="342">
        <v>-229.73958469216501</v>
      </c>
      <c r="K36" s="345">
        <v>0.96391170531299997</v>
      </c>
    </row>
    <row r="37" spans="1:11" ht="14.4" customHeight="1" thickBot="1" x14ac:dyDescent="0.35">
      <c r="A37" s="362" t="s">
        <v>225</v>
      </c>
      <c r="B37" s="346">
        <v>6056.8321348599302</v>
      </c>
      <c r="C37" s="346">
        <v>6286.3890000000001</v>
      </c>
      <c r="D37" s="347">
        <v>229.55686514007601</v>
      </c>
      <c r="E37" s="348">
        <v>1.0379004832930001</v>
      </c>
      <c r="F37" s="346">
        <v>6366.0415846921596</v>
      </c>
      <c r="G37" s="347">
        <v>6366.0415846921596</v>
      </c>
      <c r="H37" s="349">
        <v>685.01099999999894</v>
      </c>
      <c r="I37" s="346">
        <v>6136.3019999999997</v>
      </c>
      <c r="J37" s="347">
        <v>-229.73958469216501</v>
      </c>
      <c r="K37" s="350">
        <v>0.96391170531299997</v>
      </c>
    </row>
    <row r="38" spans="1:11" ht="14.4" customHeight="1" thickBot="1" x14ac:dyDescent="0.35">
      <c r="A38" s="363" t="s">
        <v>226</v>
      </c>
      <c r="B38" s="341">
        <v>367.81505741042002</v>
      </c>
      <c r="C38" s="341">
        <v>334.21199999999999</v>
      </c>
      <c r="D38" s="342">
        <v>-33.60305741042</v>
      </c>
      <c r="E38" s="343">
        <v>0.90864143070400005</v>
      </c>
      <c r="F38" s="341">
        <v>344.99999999999898</v>
      </c>
      <c r="G38" s="342">
        <v>344.99999999999898</v>
      </c>
      <c r="H38" s="344">
        <v>30.482999999998999</v>
      </c>
      <c r="I38" s="341">
        <v>351.23500000000001</v>
      </c>
      <c r="J38" s="342">
        <v>6.2350000000010004</v>
      </c>
      <c r="K38" s="345">
        <v>1.0180724637680001</v>
      </c>
    </row>
    <row r="39" spans="1:11" ht="14.4" customHeight="1" thickBot="1" x14ac:dyDescent="0.35">
      <c r="A39" s="363" t="s">
        <v>227</v>
      </c>
      <c r="B39" s="341">
        <v>1404.7846305745099</v>
      </c>
      <c r="C39" s="341">
        <v>1504.5540000000001</v>
      </c>
      <c r="D39" s="342">
        <v>99.769369425492002</v>
      </c>
      <c r="E39" s="343">
        <v>1.0710211140220001</v>
      </c>
      <c r="F39" s="341">
        <v>1625.0415846921901</v>
      </c>
      <c r="G39" s="342">
        <v>1625.0415846921901</v>
      </c>
      <c r="H39" s="344">
        <v>101.012</v>
      </c>
      <c r="I39" s="341">
        <v>1484.085</v>
      </c>
      <c r="J39" s="342">
        <v>-140.956584692186</v>
      </c>
      <c r="K39" s="345">
        <v>0.91325970607700002</v>
      </c>
    </row>
    <row r="40" spans="1:11" ht="14.4" customHeight="1" thickBot="1" x14ac:dyDescent="0.35">
      <c r="A40" s="363" t="s">
        <v>228</v>
      </c>
      <c r="B40" s="341">
        <v>4284.2324468750003</v>
      </c>
      <c r="C40" s="341">
        <v>4447.6229999999996</v>
      </c>
      <c r="D40" s="342">
        <v>163.390553125004</v>
      </c>
      <c r="E40" s="343">
        <v>1.03813764896</v>
      </c>
      <c r="F40" s="341">
        <v>4395.99999999998</v>
      </c>
      <c r="G40" s="342">
        <v>4395.99999999998</v>
      </c>
      <c r="H40" s="344">
        <v>553.51599999999905</v>
      </c>
      <c r="I40" s="341">
        <v>4300.982</v>
      </c>
      <c r="J40" s="342">
        <v>-95.017999999981996</v>
      </c>
      <c r="K40" s="345">
        <v>0.978385350318</v>
      </c>
    </row>
    <row r="41" spans="1:11" ht="14.4" customHeight="1" thickBot="1" x14ac:dyDescent="0.35">
      <c r="A41" s="364" t="s">
        <v>229</v>
      </c>
      <c r="B41" s="346">
        <v>1923.7838805280701</v>
      </c>
      <c r="C41" s="346">
        <v>2237.5191300000001</v>
      </c>
      <c r="D41" s="347">
        <v>313.73524947192902</v>
      </c>
      <c r="E41" s="348">
        <v>1.1630823777279999</v>
      </c>
      <c r="F41" s="346">
        <v>2311.0397873750799</v>
      </c>
      <c r="G41" s="347">
        <v>2311.0397873750799</v>
      </c>
      <c r="H41" s="349">
        <v>101.07738999999999</v>
      </c>
      <c r="I41" s="346">
        <v>2283.7539499999998</v>
      </c>
      <c r="J41" s="347">
        <v>-27.285837375078</v>
      </c>
      <c r="K41" s="350">
        <v>0.98819326368799998</v>
      </c>
    </row>
    <row r="42" spans="1:11" ht="14.4" customHeight="1" thickBot="1" x14ac:dyDescent="0.35">
      <c r="A42" s="361" t="s">
        <v>29</v>
      </c>
      <c r="B42" s="341">
        <v>443.544766645359</v>
      </c>
      <c r="C42" s="341">
        <v>530.83978999999999</v>
      </c>
      <c r="D42" s="342">
        <v>87.295023354641003</v>
      </c>
      <c r="E42" s="343">
        <v>1.196812204582</v>
      </c>
      <c r="F42" s="341">
        <v>510.60969277632898</v>
      </c>
      <c r="G42" s="342">
        <v>510.60969277632898</v>
      </c>
      <c r="H42" s="344">
        <v>16.78246</v>
      </c>
      <c r="I42" s="341">
        <v>721.65305999999998</v>
      </c>
      <c r="J42" s="342">
        <v>211.043367223671</v>
      </c>
      <c r="K42" s="345">
        <v>1.413316414101</v>
      </c>
    </row>
    <row r="43" spans="1:11" ht="14.4" customHeight="1" thickBot="1" x14ac:dyDescent="0.35">
      <c r="A43" s="365" t="s">
        <v>230</v>
      </c>
      <c r="B43" s="341">
        <v>443.544766645359</v>
      </c>
      <c r="C43" s="341">
        <v>530.83978999999999</v>
      </c>
      <c r="D43" s="342">
        <v>87.295023354641003</v>
      </c>
      <c r="E43" s="343">
        <v>1.196812204582</v>
      </c>
      <c r="F43" s="341">
        <v>510.60969277632898</v>
      </c>
      <c r="G43" s="342">
        <v>510.60969277632898</v>
      </c>
      <c r="H43" s="344">
        <v>16.78246</v>
      </c>
      <c r="I43" s="341">
        <v>721.65305999999998</v>
      </c>
      <c r="J43" s="342">
        <v>211.043367223671</v>
      </c>
      <c r="K43" s="345">
        <v>1.413316414101</v>
      </c>
    </row>
    <row r="44" spans="1:11" ht="14.4" customHeight="1" thickBot="1" x14ac:dyDescent="0.35">
      <c r="A44" s="363" t="s">
        <v>231</v>
      </c>
      <c r="B44" s="341">
        <v>349.74122439192399</v>
      </c>
      <c r="C44" s="341">
        <v>502.37607000000003</v>
      </c>
      <c r="D44" s="342">
        <v>152.63484560807601</v>
      </c>
      <c r="E44" s="343">
        <v>1.4364222315320001</v>
      </c>
      <c r="F44" s="341">
        <v>481.195364143809</v>
      </c>
      <c r="G44" s="342">
        <v>481.195364143809</v>
      </c>
      <c r="H44" s="344">
        <v>16.327500000000001</v>
      </c>
      <c r="I44" s="341">
        <v>505.3116</v>
      </c>
      <c r="J44" s="342">
        <v>24.116235856191</v>
      </c>
      <c r="K44" s="345">
        <v>1.0501173486969999</v>
      </c>
    </row>
    <row r="45" spans="1:11" ht="14.4" customHeight="1" thickBot="1" x14ac:dyDescent="0.35">
      <c r="A45" s="363" t="s">
        <v>232</v>
      </c>
      <c r="B45" s="341">
        <v>57.532935068405997</v>
      </c>
      <c r="C45" s="341">
        <v>2.68912</v>
      </c>
      <c r="D45" s="342">
        <v>-54.843815068406002</v>
      </c>
      <c r="E45" s="343">
        <v>4.6740532128000001E-2</v>
      </c>
      <c r="F45" s="341">
        <v>2.6834651097119999</v>
      </c>
      <c r="G45" s="342">
        <v>2.6834651097119999</v>
      </c>
      <c r="H45" s="344">
        <v>0</v>
      </c>
      <c r="I45" s="341">
        <v>143.655</v>
      </c>
      <c r="J45" s="342">
        <v>140.97153489028699</v>
      </c>
      <c r="K45" s="345">
        <v>0</v>
      </c>
    </row>
    <row r="46" spans="1:11" ht="14.4" customHeight="1" thickBot="1" x14ac:dyDescent="0.35">
      <c r="A46" s="363" t="s">
        <v>233</v>
      </c>
      <c r="B46" s="341">
        <v>15.562822619087999</v>
      </c>
      <c r="C46" s="341">
        <v>3.6177999999999999</v>
      </c>
      <c r="D46" s="342">
        <v>-11.945022619088</v>
      </c>
      <c r="E46" s="343">
        <v>0.23246425719399999</v>
      </c>
      <c r="F46" s="341">
        <v>4.7308635228069997</v>
      </c>
      <c r="G46" s="342">
        <v>4.7308635228069997</v>
      </c>
      <c r="H46" s="344">
        <v>0</v>
      </c>
      <c r="I46" s="341">
        <v>39.73856</v>
      </c>
      <c r="J46" s="342">
        <v>35.007696477191999</v>
      </c>
      <c r="K46" s="345">
        <v>8.3998533900669994</v>
      </c>
    </row>
    <row r="47" spans="1:11" ht="14.4" customHeight="1" thickBot="1" x14ac:dyDescent="0.35">
      <c r="A47" s="363" t="s">
        <v>234</v>
      </c>
      <c r="B47" s="341">
        <v>20.707784565939001</v>
      </c>
      <c r="C47" s="341">
        <v>22.1568</v>
      </c>
      <c r="D47" s="342">
        <v>1.4490154340600001</v>
      </c>
      <c r="E47" s="343">
        <v>1.0699744306029999</v>
      </c>
      <c r="F47" s="341">
        <v>21.999999999999002</v>
      </c>
      <c r="G47" s="342">
        <v>21.999999999999002</v>
      </c>
      <c r="H47" s="344">
        <v>0.454959999999</v>
      </c>
      <c r="I47" s="341">
        <v>32.947899999999997</v>
      </c>
      <c r="J47" s="342">
        <v>10.947900000000001</v>
      </c>
      <c r="K47" s="345">
        <v>1.497631818181</v>
      </c>
    </row>
    <row r="48" spans="1:11" ht="14.4" customHeight="1" thickBot="1" x14ac:dyDescent="0.35">
      <c r="A48" s="366" t="s">
        <v>30</v>
      </c>
      <c r="B48" s="346">
        <v>0</v>
      </c>
      <c r="C48" s="346">
        <v>3.5510000000000002</v>
      </c>
      <c r="D48" s="347">
        <v>3.5510000000000002</v>
      </c>
      <c r="E48" s="353" t="s">
        <v>192</v>
      </c>
      <c r="F48" s="346">
        <v>0</v>
      </c>
      <c r="G48" s="347">
        <v>0</v>
      </c>
      <c r="H48" s="349">
        <v>0</v>
      </c>
      <c r="I48" s="346">
        <v>5.2320000000000002</v>
      </c>
      <c r="J48" s="347">
        <v>5.2320000000000002</v>
      </c>
      <c r="K48" s="354" t="s">
        <v>192</v>
      </c>
    </row>
    <row r="49" spans="1:11" ht="14.4" customHeight="1" thickBot="1" x14ac:dyDescent="0.35">
      <c r="A49" s="362" t="s">
        <v>235</v>
      </c>
      <c r="B49" s="346">
        <v>0</v>
      </c>
      <c r="C49" s="346">
        <v>3.5510000000000002</v>
      </c>
      <c r="D49" s="347">
        <v>3.5510000000000002</v>
      </c>
      <c r="E49" s="353" t="s">
        <v>192</v>
      </c>
      <c r="F49" s="346">
        <v>0</v>
      </c>
      <c r="G49" s="347">
        <v>0</v>
      </c>
      <c r="H49" s="349">
        <v>0</v>
      </c>
      <c r="I49" s="346">
        <v>5.2320000000000002</v>
      </c>
      <c r="J49" s="347">
        <v>5.2320000000000002</v>
      </c>
      <c r="K49" s="354" t="s">
        <v>192</v>
      </c>
    </row>
    <row r="50" spans="1:11" ht="14.4" customHeight="1" thickBot="1" x14ac:dyDescent="0.35">
      <c r="A50" s="363" t="s">
        <v>236</v>
      </c>
      <c r="B50" s="341">
        <v>0</v>
      </c>
      <c r="C50" s="341">
        <v>3.5510000000000002</v>
      </c>
      <c r="D50" s="342">
        <v>3.5510000000000002</v>
      </c>
      <c r="E50" s="351" t="s">
        <v>192</v>
      </c>
      <c r="F50" s="341">
        <v>0</v>
      </c>
      <c r="G50" s="342">
        <v>0</v>
      </c>
      <c r="H50" s="344">
        <v>0</v>
      </c>
      <c r="I50" s="341">
        <v>3.5720000000000001</v>
      </c>
      <c r="J50" s="342">
        <v>3.5720000000000001</v>
      </c>
      <c r="K50" s="352" t="s">
        <v>192</v>
      </c>
    </row>
    <row r="51" spans="1:11" ht="14.4" customHeight="1" thickBot="1" x14ac:dyDescent="0.35">
      <c r="A51" s="363" t="s">
        <v>237</v>
      </c>
      <c r="B51" s="341">
        <v>0</v>
      </c>
      <c r="C51" s="341">
        <v>0</v>
      </c>
      <c r="D51" s="342">
        <v>0</v>
      </c>
      <c r="E51" s="343">
        <v>1</v>
      </c>
      <c r="F51" s="341">
        <v>0</v>
      </c>
      <c r="G51" s="342">
        <v>0</v>
      </c>
      <c r="H51" s="344">
        <v>0</v>
      </c>
      <c r="I51" s="341">
        <v>1.66</v>
      </c>
      <c r="J51" s="342">
        <v>1.66</v>
      </c>
      <c r="K51" s="352" t="s">
        <v>209</v>
      </c>
    </row>
    <row r="52" spans="1:11" ht="14.4" customHeight="1" thickBot="1" x14ac:dyDescent="0.35">
      <c r="A52" s="361" t="s">
        <v>31</v>
      </c>
      <c r="B52" s="341">
        <v>1480.2391138827099</v>
      </c>
      <c r="C52" s="341">
        <v>1703.12834</v>
      </c>
      <c r="D52" s="342">
        <v>222.88922611728799</v>
      </c>
      <c r="E52" s="343">
        <v>1.150576500801</v>
      </c>
      <c r="F52" s="341">
        <v>1800.43009459875</v>
      </c>
      <c r="G52" s="342">
        <v>1800.43009459875</v>
      </c>
      <c r="H52" s="344">
        <v>84.294929999998999</v>
      </c>
      <c r="I52" s="341">
        <v>1556.86889</v>
      </c>
      <c r="J52" s="342">
        <v>-243.56120459875001</v>
      </c>
      <c r="K52" s="345">
        <v>0.86472054353500005</v>
      </c>
    </row>
    <row r="53" spans="1:11" ht="14.4" customHeight="1" thickBot="1" x14ac:dyDescent="0.35">
      <c r="A53" s="362" t="s">
        <v>238</v>
      </c>
      <c r="B53" s="346">
        <v>6.9938277921200003</v>
      </c>
      <c r="C53" s="346">
        <v>4.3068499999999998</v>
      </c>
      <c r="D53" s="347">
        <v>-2.68697779212</v>
      </c>
      <c r="E53" s="348">
        <v>0.61580727006900005</v>
      </c>
      <c r="F53" s="346">
        <v>4.8589922706040003</v>
      </c>
      <c r="G53" s="347">
        <v>4.8589922706040003</v>
      </c>
      <c r="H53" s="349">
        <v>0.17785999999999999</v>
      </c>
      <c r="I53" s="346">
        <v>2.90734</v>
      </c>
      <c r="J53" s="347">
        <v>-1.951652270604</v>
      </c>
      <c r="K53" s="350">
        <v>0.59834217427900005</v>
      </c>
    </row>
    <row r="54" spans="1:11" ht="14.4" customHeight="1" thickBot="1" x14ac:dyDescent="0.35">
      <c r="A54" s="363" t="s">
        <v>239</v>
      </c>
      <c r="B54" s="341">
        <v>0.67196376455999995</v>
      </c>
      <c r="C54" s="341">
        <v>0.87590000000000001</v>
      </c>
      <c r="D54" s="342">
        <v>0.203936235439</v>
      </c>
      <c r="E54" s="343">
        <v>1.3034929057110001</v>
      </c>
      <c r="F54" s="341">
        <v>0.78388929277599995</v>
      </c>
      <c r="G54" s="342">
        <v>0.78388929277599995</v>
      </c>
      <c r="H54" s="344">
        <v>0</v>
      </c>
      <c r="I54" s="341">
        <v>8.5300000000000001E-2</v>
      </c>
      <c r="J54" s="342">
        <v>-0.69858929277600001</v>
      </c>
      <c r="K54" s="345">
        <v>0.108816386173</v>
      </c>
    </row>
    <row r="55" spans="1:11" ht="14.4" customHeight="1" thickBot="1" x14ac:dyDescent="0.35">
      <c r="A55" s="363" t="s">
        <v>240</v>
      </c>
      <c r="B55" s="341">
        <v>6.3218640275590001</v>
      </c>
      <c r="C55" s="341">
        <v>3.4309500000000002</v>
      </c>
      <c r="D55" s="342">
        <v>-2.890914027559</v>
      </c>
      <c r="E55" s="343">
        <v>0.54271176745299998</v>
      </c>
      <c r="F55" s="341">
        <v>4.0751029778280001</v>
      </c>
      <c r="G55" s="342">
        <v>4.0751029778280001</v>
      </c>
      <c r="H55" s="344">
        <v>0.17785999999999999</v>
      </c>
      <c r="I55" s="341">
        <v>2.8220399999999999</v>
      </c>
      <c r="J55" s="342">
        <v>-1.253062977828</v>
      </c>
      <c r="K55" s="345">
        <v>0.69250765326700003</v>
      </c>
    </row>
    <row r="56" spans="1:11" ht="14.4" customHeight="1" thickBot="1" x14ac:dyDescent="0.35">
      <c r="A56" s="362" t="s">
        <v>241</v>
      </c>
      <c r="B56" s="346">
        <v>1.999996816928</v>
      </c>
      <c r="C56" s="346">
        <v>1.62</v>
      </c>
      <c r="D56" s="347">
        <v>-0.37999681692800003</v>
      </c>
      <c r="E56" s="348">
        <v>0.81000128914500003</v>
      </c>
      <c r="F56" s="346">
        <v>2</v>
      </c>
      <c r="G56" s="347">
        <v>2</v>
      </c>
      <c r="H56" s="349">
        <v>0</v>
      </c>
      <c r="I56" s="346">
        <v>1.62</v>
      </c>
      <c r="J56" s="347">
        <v>-0.38</v>
      </c>
      <c r="K56" s="350">
        <v>0.80999999999899996</v>
      </c>
    </row>
    <row r="57" spans="1:11" ht="14.4" customHeight="1" thickBot="1" x14ac:dyDescent="0.35">
      <c r="A57" s="363" t="s">
        <v>242</v>
      </c>
      <c r="B57" s="341">
        <v>1.999996816928</v>
      </c>
      <c r="C57" s="341">
        <v>1.62</v>
      </c>
      <c r="D57" s="342">
        <v>-0.37999681692800003</v>
      </c>
      <c r="E57" s="343">
        <v>0.81000128914500003</v>
      </c>
      <c r="F57" s="341">
        <v>2</v>
      </c>
      <c r="G57" s="342">
        <v>2</v>
      </c>
      <c r="H57" s="344">
        <v>0</v>
      </c>
      <c r="I57" s="341">
        <v>1.62</v>
      </c>
      <c r="J57" s="342">
        <v>-0.38</v>
      </c>
      <c r="K57" s="345">
        <v>0.80999999999899996</v>
      </c>
    </row>
    <row r="58" spans="1:11" ht="14.4" customHeight="1" thickBot="1" x14ac:dyDescent="0.35">
      <c r="A58" s="362" t="s">
        <v>243</v>
      </c>
      <c r="B58" s="346">
        <v>436.59616931502097</v>
      </c>
      <c r="C58" s="346">
        <v>475.72815000000003</v>
      </c>
      <c r="D58" s="347">
        <v>39.131980684978998</v>
      </c>
      <c r="E58" s="348">
        <v>1.089629693147</v>
      </c>
      <c r="F58" s="346">
        <v>442.38043361208099</v>
      </c>
      <c r="G58" s="347">
        <v>442.38043361208099</v>
      </c>
      <c r="H58" s="349">
        <v>40.319919999999001</v>
      </c>
      <c r="I58" s="346">
        <v>435.66162000000003</v>
      </c>
      <c r="J58" s="347">
        <v>-6.7188136120799999</v>
      </c>
      <c r="K58" s="350">
        <v>0.98481213656400002</v>
      </c>
    </row>
    <row r="59" spans="1:11" ht="14.4" customHeight="1" thickBot="1" x14ac:dyDescent="0.35">
      <c r="A59" s="363" t="s">
        <v>244</v>
      </c>
      <c r="B59" s="341">
        <v>426.476451106936</v>
      </c>
      <c r="C59" s="341">
        <v>418.49767000000003</v>
      </c>
      <c r="D59" s="342">
        <v>-7.9787811069350001</v>
      </c>
      <c r="E59" s="343">
        <v>0.98129139115099995</v>
      </c>
      <c r="F59" s="341">
        <v>433</v>
      </c>
      <c r="G59" s="342">
        <v>433</v>
      </c>
      <c r="H59" s="344">
        <v>39.319919999999001</v>
      </c>
      <c r="I59" s="341">
        <v>426.06162</v>
      </c>
      <c r="J59" s="342">
        <v>-6.9383800000000004</v>
      </c>
      <c r="K59" s="345">
        <v>0.98397602771299997</v>
      </c>
    </row>
    <row r="60" spans="1:11" ht="14.4" customHeight="1" thickBot="1" x14ac:dyDescent="0.35">
      <c r="A60" s="363" t="s">
        <v>245</v>
      </c>
      <c r="B60" s="341">
        <v>0</v>
      </c>
      <c r="C60" s="341">
        <v>49.630479999999999</v>
      </c>
      <c r="D60" s="342">
        <v>49.630479999999999</v>
      </c>
      <c r="E60" s="351" t="s">
        <v>209</v>
      </c>
      <c r="F60" s="341">
        <v>0</v>
      </c>
      <c r="G60" s="342">
        <v>0</v>
      </c>
      <c r="H60" s="344">
        <v>0</v>
      </c>
      <c r="I60" s="341">
        <v>0</v>
      </c>
      <c r="J60" s="342">
        <v>0</v>
      </c>
      <c r="K60" s="352" t="s">
        <v>192</v>
      </c>
    </row>
    <row r="61" spans="1:11" ht="14.4" customHeight="1" thickBot="1" x14ac:dyDescent="0.35">
      <c r="A61" s="363" t="s">
        <v>246</v>
      </c>
      <c r="B61" s="341">
        <v>10.119718208084</v>
      </c>
      <c r="C61" s="341">
        <v>7.6</v>
      </c>
      <c r="D61" s="342">
        <v>-2.5197182080839999</v>
      </c>
      <c r="E61" s="343">
        <v>0.75100905417700003</v>
      </c>
      <c r="F61" s="341">
        <v>9.3804336120799992</v>
      </c>
      <c r="G61" s="342">
        <v>9.3804336120799992</v>
      </c>
      <c r="H61" s="344">
        <v>0.99999999999900002</v>
      </c>
      <c r="I61" s="341">
        <v>9.6</v>
      </c>
      <c r="J61" s="342">
        <v>0.21956638791899999</v>
      </c>
      <c r="K61" s="345">
        <v>1.0234068484459999</v>
      </c>
    </row>
    <row r="62" spans="1:11" ht="14.4" customHeight="1" thickBot="1" x14ac:dyDescent="0.35">
      <c r="A62" s="362" t="s">
        <v>247</v>
      </c>
      <c r="B62" s="346">
        <v>1007.8274608605</v>
      </c>
      <c r="C62" s="346">
        <v>1197.9883400000001</v>
      </c>
      <c r="D62" s="347">
        <v>190.160879139504</v>
      </c>
      <c r="E62" s="348">
        <v>1.1886839628050001</v>
      </c>
      <c r="F62" s="346">
        <v>1321.1906687160699</v>
      </c>
      <c r="G62" s="347">
        <v>1321.1906687160699</v>
      </c>
      <c r="H62" s="349">
        <v>21.41215</v>
      </c>
      <c r="I62" s="346">
        <v>1094.29493</v>
      </c>
      <c r="J62" s="347">
        <v>-226.89573871606501</v>
      </c>
      <c r="K62" s="350">
        <v>0.82826419827999997</v>
      </c>
    </row>
    <row r="63" spans="1:11" ht="14.4" customHeight="1" thickBot="1" x14ac:dyDescent="0.35">
      <c r="A63" s="363" t="s">
        <v>248</v>
      </c>
      <c r="B63" s="341">
        <v>4.9999920423219999</v>
      </c>
      <c r="C63" s="341">
        <v>2.8090000000000002</v>
      </c>
      <c r="D63" s="342">
        <v>-2.1909920423220002</v>
      </c>
      <c r="E63" s="343">
        <v>0.56180089412599998</v>
      </c>
      <c r="F63" s="341">
        <v>24.975999999999001</v>
      </c>
      <c r="G63" s="342">
        <v>24.975999999999001</v>
      </c>
      <c r="H63" s="344">
        <v>0</v>
      </c>
      <c r="I63" s="341">
        <v>25.425999999999998</v>
      </c>
      <c r="J63" s="342">
        <v>0.45</v>
      </c>
      <c r="K63" s="345">
        <v>1.018017296604</v>
      </c>
    </row>
    <row r="64" spans="1:11" ht="14.4" customHeight="1" thickBot="1" x14ac:dyDescent="0.35">
      <c r="A64" s="363" t="s">
        <v>249</v>
      </c>
      <c r="B64" s="341">
        <v>933.15222193161696</v>
      </c>
      <c r="C64" s="341">
        <v>1115.6534999999999</v>
      </c>
      <c r="D64" s="342">
        <v>182.50127806838401</v>
      </c>
      <c r="E64" s="343">
        <v>1.195575034575</v>
      </c>
      <c r="F64" s="341">
        <v>1172.40101218922</v>
      </c>
      <c r="G64" s="342">
        <v>1172.40101218922</v>
      </c>
      <c r="H64" s="344">
        <v>15.30315</v>
      </c>
      <c r="I64" s="341">
        <v>983.65268000000106</v>
      </c>
      <c r="J64" s="342">
        <v>-188.74833218921901</v>
      </c>
      <c r="K64" s="345">
        <v>0.83900702044099995</v>
      </c>
    </row>
    <row r="65" spans="1:11" ht="14.4" customHeight="1" thickBot="1" x14ac:dyDescent="0.35">
      <c r="A65" s="363" t="s">
        <v>250</v>
      </c>
      <c r="B65" s="341">
        <v>3.9999936338570001</v>
      </c>
      <c r="C65" s="341">
        <v>0</v>
      </c>
      <c r="D65" s="342">
        <v>-3.9999936338570001</v>
      </c>
      <c r="E65" s="343">
        <v>0</v>
      </c>
      <c r="F65" s="341">
        <v>4</v>
      </c>
      <c r="G65" s="342">
        <v>4</v>
      </c>
      <c r="H65" s="344">
        <v>0</v>
      </c>
      <c r="I65" s="341">
        <v>0</v>
      </c>
      <c r="J65" s="342">
        <v>-4</v>
      </c>
      <c r="K65" s="345">
        <v>0</v>
      </c>
    </row>
    <row r="66" spans="1:11" ht="14.4" customHeight="1" thickBot="1" x14ac:dyDescent="0.35">
      <c r="A66" s="363" t="s">
        <v>251</v>
      </c>
      <c r="B66" s="341">
        <v>65.675253252698994</v>
      </c>
      <c r="C66" s="341">
        <v>79.525840000000002</v>
      </c>
      <c r="D66" s="342">
        <v>13.8505867473</v>
      </c>
      <c r="E66" s="343">
        <v>1.210895064142</v>
      </c>
      <c r="F66" s="341">
        <v>119.813656526846</v>
      </c>
      <c r="G66" s="342">
        <v>119.813656526846</v>
      </c>
      <c r="H66" s="344">
        <v>6.1089999999989999</v>
      </c>
      <c r="I66" s="341">
        <v>81.045349999999999</v>
      </c>
      <c r="J66" s="342">
        <v>-38.768306526845002</v>
      </c>
      <c r="K66" s="345">
        <v>0.67642831668199999</v>
      </c>
    </row>
    <row r="67" spans="1:11" ht="14.4" customHeight="1" thickBot="1" x14ac:dyDescent="0.35">
      <c r="A67" s="363" t="s">
        <v>252</v>
      </c>
      <c r="B67" s="341">
        <v>0</v>
      </c>
      <c r="C67" s="341">
        <v>0</v>
      </c>
      <c r="D67" s="342">
        <v>0</v>
      </c>
      <c r="E67" s="343">
        <v>1</v>
      </c>
      <c r="F67" s="341">
        <v>0</v>
      </c>
      <c r="G67" s="342">
        <v>0</v>
      </c>
      <c r="H67" s="344">
        <v>0</v>
      </c>
      <c r="I67" s="341">
        <v>4.1708999999999996</v>
      </c>
      <c r="J67" s="342">
        <v>4.1708999999999996</v>
      </c>
      <c r="K67" s="352" t="s">
        <v>209</v>
      </c>
    </row>
    <row r="68" spans="1:11" ht="14.4" customHeight="1" thickBot="1" x14ac:dyDescent="0.35">
      <c r="A68" s="362" t="s">
        <v>253</v>
      </c>
      <c r="B68" s="346">
        <v>26.821659098146</v>
      </c>
      <c r="C68" s="346">
        <v>23.484999999999999</v>
      </c>
      <c r="D68" s="347">
        <v>-3.3366590981459998</v>
      </c>
      <c r="E68" s="348">
        <v>0.87559833320000002</v>
      </c>
      <c r="F68" s="346">
        <v>30</v>
      </c>
      <c r="G68" s="347">
        <v>30</v>
      </c>
      <c r="H68" s="349">
        <v>22.385000000000002</v>
      </c>
      <c r="I68" s="346">
        <v>22.385000000000002</v>
      </c>
      <c r="J68" s="347">
        <v>-7.6150000000000002</v>
      </c>
      <c r="K68" s="350">
        <v>0.74616666666599996</v>
      </c>
    </row>
    <row r="69" spans="1:11" ht="14.4" customHeight="1" thickBot="1" x14ac:dyDescent="0.35">
      <c r="A69" s="363" t="s">
        <v>254</v>
      </c>
      <c r="B69" s="341">
        <v>1.8216988865329999</v>
      </c>
      <c r="C69" s="341">
        <v>1.1000000000000001</v>
      </c>
      <c r="D69" s="342">
        <v>-0.72169888653299996</v>
      </c>
      <c r="E69" s="343">
        <v>0.60383195495700004</v>
      </c>
      <c r="F69" s="341">
        <v>5</v>
      </c>
      <c r="G69" s="342">
        <v>5</v>
      </c>
      <c r="H69" s="344">
        <v>0</v>
      </c>
      <c r="I69" s="341">
        <v>0</v>
      </c>
      <c r="J69" s="342">
        <v>-5</v>
      </c>
      <c r="K69" s="345">
        <v>0</v>
      </c>
    </row>
    <row r="70" spans="1:11" ht="14.4" customHeight="1" thickBot="1" x14ac:dyDescent="0.35">
      <c r="A70" s="363" t="s">
        <v>255</v>
      </c>
      <c r="B70" s="341">
        <v>24.999960211611999</v>
      </c>
      <c r="C70" s="341">
        <v>22.385000000000002</v>
      </c>
      <c r="D70" s="342">
        <v>-2.6149602116119999</v>
      </c>
      <c r="E70" s="343">
        <v>0.89540142506300002</v>
      </c>
      <c r="F70" s="341">
        <v>25</v>
      </c>
      <c r="G70" s="342">
        <v>25</v>
      </c>
      <c r="H70" s="344">
        <v>22.385000000000002</v>
      </c>
      <c r="I70" s="341">
        <v>22.385000000000002</v>
      </c>
      <c r="J70" s="342">
        <v>-2.6150000000000002</v>
      </c>
      <c r="K70" s="345">
        <v>0.895399999999</v>
      </c>
    </row>
    <row r="71" spans="1:11" ht="14.4" customHeight="1" thickBot="1" x14ac:dyDescent="0.35">
      <c r="A71" s="360" t="s">
        <v>32</v>
      </c>
      <c r="B71" s="341">
        <v>12221.0011033057</v>
      </c>
      <c r="C71" s="341">
        <v>13310.073560000001</v>
      </c>
      <c r="D71" s="342">
        <v>1089.0724566943099</v>
      </c>
      <c r="E71" s="343">
        <v>1.0891148317129999</v>
      </c>
      <c r="F71" s="341">
        <v>13272</v>
      </c>
      <c r="G71" s="342">
        <v>13272</v>
      </c>
      <c r="H71" s="344">
        <v>1178.29045</v>
      </c>
      <c r="I71" s="341">
        <v>14470.10707</v>
      </c>
      <c r="J71" s="342">
        <v>1198.10707</v>
      </c>
      <c r="K71" s="345">
        <v>1.0902732873709999</v>
      </c>
    </row>
    <row r="72" spans="1:11" ht="14.4" customHeight="1" thickBot="1" x14ac:dyDescent="0.35">
      <c r="A72" s="366" t="s">
        <v>256</v>
      </c>
      <c r="B72" s="346">
        <v>9026.0008148627094</v>
      </c>
      <c r="C72" s="346">
        <v>9831.6970000000001</v>
      </c>
      <c r="D72" s="347">
        <v>805.69618513729404</v>
      </c>
      <c r="E72" s="348">
        <v>1.0892639167289999</v>
      </c>
      <c r="F72" s="346">
        <v>9766.0000000000091</v>
      </c>
      <c r="G72" s="347">
        <v>9766.0000000000091</v>
      </c>
      <c r="H72" s="349">
        <v>870.03799999999899</v>
      </c>
      <c r="I72" s="346">
        <v>10656.074000000001</v>
      </c>
      <c r="J72" s="347">
        <v>890.07399999999495</v>
      </c>
      <c r="K72" s="350">
        <v>1.0911400778210001</v>
      </c>
    </row>
    <row r="73" spans="1:11" ht="14.4" customHeight="1" thickBot="1" x14ac:dyDescent="0.35">
      <c r="A73" s="362" t="s">
        <v>257</v>
      </c>
      <c r="B73" s="346">
        <v>9000.00081251544</v>
      </c>
      <c r="C73" s="346">
        <v>9796.7060000000001</v>
      </c>
      <c r="D73" s="347">
        <v>796.70518748456197</v>
      </c>
      <c r="E73" s="348">
        <v>1.0885227906170001</v>
      </c>
      <c r="F73" s="346">
        <v>9738.0000000000091</v>
      </c>
      <c r="G73" s="347">
        <v>9738.0000000000091</v>
      </c>
      <c r="H73" s="349">
        <v>855.46299999999803</v>
      </c>
      <c r="I73" s="346">
        <v>10548.585999999999</v>
      </c>
      <c r="J73" s="347">
        <v>810.58599999999399</v>
      </c>
      <c r="K73" s="350">
        <v>1.0832394742239999</v>
      </c>
    </row>
    <row r="74" spans="1:11" ht="14.4" customHeight="1" thickBot="1" x14ac:dyDescent="0.35">
      <c r="A74" s="363" t="s">
        <v>258</v>
      </c>
      <c r="B74" s="341">
        <v>9000.00081251544</v>
      </c>
      <c r="C74" s="341">
        <v>9796.7060000000001</v>
      </c>
      <c r="D74" s="342">
        <v>796.70518748456197</v>
      </c>
      <c r="E74" s="343">
        <v>1.0885227906170001</v>
      </c>
      <c r="F74" s="341">
        <v>9738.0000000000091</v>
      </c>
      <c r="G74" s="342">
        <v>9738.0000000000091</v>
      </c>
      <c r="H74" s="344">
        <v>855.46299999999803</v>
      </c>
      <c r="I74" s="341">
        <v>10548.585999999999</v>
      </c>
      <c r="J74" s="342">
        <v>810.58599999999399</v>
      </c>
      <c r="K74" s="345">
        <v>1.0832394742239999</v>
      </c>
    </row>
    <row r="75" spans="1:11" ht="14.4" customHeight="1" thickBot="1" x14ac:dyDescent="0.35">
      <c r="A75" s="362" t="s">
        <v>259</v>
      </c>
      <c r="B75" s="346">
        <v>26.000002347266001</v>
      </c>
      <c r="C75" s="346">
        <v>34.991</v>
      </c>
      <c r="D75" s="347">
        <v>8.9909976527330002</v>
      </c>
      <c r="E75" s="348">
        <v>1.345807570808</v>
      </c>
      <c r="F75" s="346">
        <v>28</v>
      </c>
      <c r="G75" s="347">
        <v>28</v>
      </c>
      <c r="H75" s="349">
        <v>14.574999999999999</v>
      </c>
      <c r="I75" s="346">
        <v>62.488</v>
      </c>
      <c r="J75" s="347">
        <v>34.487999999998998</v>
      </c>
      <c r="K75" s="350">
        <v>2.2317142857140002</v>
      </c>
    </row>
    <row r="76" spans="1:11" ht="14.4" customHeight="1" thickBot="1" x14ac:dyDescent="0.35">
      <c r="A76" s="363" t="s">
        <v>260</v>
      </c>
      <c r="B76" s="341">
        <v>26.000002347266001</v>
      </c>
      <c r="C76" s="341">
        <v>34.991</v>
      </c>
      <c r="D76" s="342">
        <v>8.9909976527330002</v>
      </c>
      <c r="E76" s="343">
        <v>1.345807570808</v>
      </c>
      <c r="F76" s="341">
        <v>28</v>
      </c>
      <c r="G76" s="342">
        <v>28</v>
      </c>
      <c r="H76" s="344">
        <v>14.574999999999999</v>
      </c>
      <c r="I76" s="341">
        <v>62.488</v>
      </c>
      <c r="J76" s="342">
        <v>34.487999999998998</v>
      </c>
      <c r="K76" s="345">
        <v>2.2317142857140002</v>
      </c>
    </row>
    <row r="77" spans="1:11" ht="14.4" customHeight="1" thickBot="1" x14ac:dyDescent="0.35">
      <c r="A77" s="365" t="s">
        <v>261</v>
      </c>
      <c r="B77" s="341">
        <v>0</v>
      </c>
      <c r="C77" s="341">
        <v>0</v>
      </c>
      <c r="D77" s="342">
        <v>0</v>
      </c>
      <c r="E77" s="343">
        <v>1</v>
      </c>
      <c r="F77" s="341">
        <v>0</v>
      </c>
      <c r="G77" s="342">
        <v>0</v>
      </c>
      <c r="H77" s="344">
        <v>0</v>
      </c>
      <c r="I77" s="341">
        <v>45</v>
      </c>
      <c r="J77" s="342">
        <v>45</v>
      </c>
      <c r="K77" s="352" t="s">
        <v>209</v>
      </c>
    </row>
    <row r="78" spans="1:11" ht="14.4" customHeight="1" thickBot="1" x14ac:dyDescent="0.35">
      <c r="A78" s="363" t="s">
        <v>262</v>
      </c>
      <c r="B78" s="341">
        <v>0</v>
      </c>
      <c r="C78" s="341">
        <v>0</v>
      </c>
      <c r="D78" s="342">
        <v>0</v>
      </c>
      <c r="E78" s="343">
        <v>1</v>
      </c>
      <c r="F78" s="341">
        <v>0</v>
      </c>
      <c r="G78" s="342">
        <v>0</v>
      </c>
      <c r="H78" s="344">
        <v>0</v>
      </c>
      <c r="I78" s="341">
        <v>45</v>
      </c>
      <c r="J78" s="342">
        <v>45</v>
      </c>
      <c r="K78" s="352" t="s">
        <v>209</v>
      </c>
    </row>
    <row r="79" spans="1:11" ht="14.4" customHeight="1" thickBot="1" x14ac:dyDescent="0.35">
      <c r="A79" s="361" t="s">
        <v>263</v>
      </c>
      <c r="B79" s="341">
        <v>3060.0002762552499</v>
      </c>
      <c r="C79" s="341">
        <v>3330.8935000000001</v>
      </c>
      <c r="D79" s="342">
        <v>270.89322374475103</v>
      </c>
      <c r="E79" s="343">
        <v>1.0885271893099999</v>
      </c>
      <c r="F79" s="341">
        <v>3311</v>
      </c>
      <c r="G79" s="342">
        <v>3311</v>
      </c>
      <c r="H79" s="344">
        <v>290.85575</v>
      </c>
      <c r="I79" s="341">
        <v>3601.8135000000002</v>
      </c>
      <c r="J79" s="342">
        <v>290.81350000000498</v>
      </c>
      <c r="K79" s="345">
        <v>1.087832527937</v>
      </c>
    </row>
    <row r="80" spans="1:11" ht="14.4" customHeight="1" thickBot="1" x14ac:dyDescent="0.35">
      <c r="A80" s="362" t="s">
        <v>264</v>
      </c>
      <c r="B80" s="346">
        <v>810.00007312639002</v>
      </c>
      <c r="C80" s="346">
        <v>881.71700000000101</v>
      </c>
      <c r="D80" s="347">
        <v>71.716926873610007</v>
      </c>
      <c r="E80" s="348">
        <v>1.0885394078999999</v>
      </c>
      <c r="F80" s="346">
        <v>875.99999999999602</v>
      </c>
      <c r="G80" s="347">
        <v>875.99999999999602</v>
      </c>
      <c r="H80" s="349">
        <v>76.989999999999</v>
      </c>
      <c r="I80" s="346">
        <v>953.41700000000003</v>
      </c>
      <c r="J80" s="347">
        <v>77.417000000003</v>
      </c>
      <c r="K80" s="350">
        <v>1.0883755707759999</v>
      </c>
    </row>
    <row r="81" spans="1:11" ht="14.4" customHeight="1" thickBot="1" x14ac:dyDescent="0.35">
      <c r="A81" s="363" t="s">
        <v>265</v>
      </c>
      <c r="B81" s="341">
        <v>810.00007312639002</v>
      </c>
      <c r="C81" s="341">
        <v>881.71700000000101</v>
      </c>
      <c r="D81" s="342">
        <v>71.716926873610007</v>
      </c>
      <c r="E81" s="343">
        <v>1.0885394078999999</v>
      </c>
      <c r="F81" s="341">
        <v>875.99999999999602</v>
      </c>
      <c r="G81" s="342">
        <v>875.99999999999602</v>
      </c>
      <c r="H81" s="344">
        <v>76.989999999999</v>
      </c>
      <c r="I81" s="341">
        <v>953.41700000000003</v>
      </c>
      <c r="J81" s="342">
        <v>77.417000000003</v>
      </c>
      <c r="K81" s="345">
        <v>1.0883755707759999</v>
      </c>
    </row>
    <row r="82" spans="1:11" ht="14.4" customHeight="1" thickBot="1" x14ac:dyDescent="0.35">
      <c r="A82" s="362" t="s">
        <v>266</v>
      </c>
      <c r="B82" s="346">
        <v>2250.00020312886</v>
      </c>
      <c r="C82" s="346">
        <v>2449.1765</v>
      </c>
      <c r="D82" s="347">
        <v>199.17629687114001</v>
      </c>
      <c r="E82" s="348">
        <v>1.0885227906170001</v>
      </c>
      <c r="F82" s="346">
        <v>2435</v>
      </c>
      <c r="G82" s="347">
        <v>2435</v>
      </c>
      <c r="H82" s="349">
        <v>213.86574999999999</v>
      </c>
      <c r="I82" s="346">
        <v>2648.3964999999998</v>
      </c>
      <c r="J82" s="347">
        <v>213.3965</v>
      </c>
      <c r="K82" s="350">
        <v>1.0876371663240001</v>
      </c>
    </row>
    <row r="83" spans="1:11" ht="14.4" customHeight="1" thickBot="1" x14ac:dyDescent="0.35">
      <c r="A83" s="363" t="s">
        <v>267</v>
      </c>
      <c r="B83" s="341">
        <v>2250.00020312886</v>
      </c>
      <c r="C83" s="341">
        <v>2449.1765</v>
      </c>
      <c r="D83" s="342">
        <v>199.17629687114001</v>
      </c>
      <c r="E83" s="343">
        <v>1.0885227906170001</v>
      </c>
      <c r="F83" s="341">
        <v>2435</v>
      </c>
      <c r="G83" s="342">
        <v>2435</v>
      </c>
      <c r="H83" s="344">
        <v>213.86574999999999</v>
      </c>
      <c r="I83" s="341">
        <v>2648.3964999999998</v>
      </c>
      <c r="J83" s="342">
        <v>213.3965</v>
      </c>
      <c r="K83" s="345">
        <v>1.0876371663240001</v>
      </c>
    </row>
    <row r="84" spans="1:11" ht="14.4" customHeight="1" thickBot="1" x14ac:dyDescent="0.35">
      <c r="A84" s="361" t="s">
        <v>268</v>
      </c>
      <c r="B84" s="341">
        <v>135.00001218773201</v>
      </c>
      <c r="C84" s="341">
        <v>147.48305999999999</v>
      </c>
      <c r="D84" s="342">
        <v>12.483047812268</v>
      </c>
      <c r="E84" s="343">
        <v>1.092467012483</v>
      </c>
      <c r="F84" s="341">
        <v>195</v>
      </c>
      <c r="G84" s="342">
        <v>195</v>
      </c>
      <c r="H84" s="344">
        <v>17.396699999999999</v>
      </c>
      <c r="I84" s="341">
        <v>212.21957</v>
      </c>
      <c r="J84" s="342">
        <v>17.219569999998999</v>
      </c>
      <c r="K84" s="345">
        <v>1.0883054871790001</v>
      </c>
    </row>
    <row r="85" spans="1:11" ht="14.4" customHeight="1" thickBot="1" x14ac:dyDescent="0.35">
      <c r="A85" s="362" t="s">
        <v>269</v>
      </c>
      <c r="B85" s="346">
        <v>135.00001218773201</v>
      </c>
      <c r="C85" s="346">
        <v>147.48305999999999</v>
      </c>
      <c r="D85" s="347">
        <v>12.483047812268</v>
      </c>
      <c r="E85" s="348">
        <v>1.092467012483</v>
      </c>
      <c r="F85" s="346">
        <v>195</v>
      </c>
      <c r="G85" s="347">
        <v>195</v>
      </c>
      <c r="H85" s="349">
        <v>17.396699999999999</v>
      </c>
      <c r="I85" s="346">
        <v>212.21957</v>
      </c>
      <c r="J85" s="347">
        <v>17.219569999998999</v>
      </c>
      <c r="K85" s="350">
        <v>1.0883054871790001</v>
      </c>
    </row>
    <row r="86" spans="1:11" ht="14.4" customHeight="1" thickBot="1" x14ac:dyDescent="0.35">
      <c r="A86" s="363" t="s">
        <v>270</v>
      </c>
      <c r="B86" s="341">
        <v>135.00001218773201</v>
      </c>
      <c r="C86" s="341">
        <v>147.48305999999999</v>
      </c>
      <c r="D86" s="342">
        <v>12.483047812268</v>
      </c>
      <c r="E86" s="343">
        <v>1.092467012483</v>
      </c>
      <c r="F86" s="341">
        <v>195</v>
      </c>
      <c r="G86" s="342">
        <v>195</v>
      </c>
      <c r="H86" s="344">
        <v>17.396699999999999</v>
      </c>
      <c r="I86" s="341">
        <v>212.21957</v>
      </c>
      <c r="J86" s="342">
        <v>17.219569999998999</v>
      </c>
      <c r="K86" s="345">
        <v>1.0883054871790001</v>
      </c>
    </row>
    <row r="87" spans="1:11" ht="14.4" customHeight="1" thickBot="1" x14ac:dyDescent="0.35">
      <c r="A87" s="360" t="s">
        <v>271</v>
      </c>
      <c r="B87" s="341">
        <v>0</v>
      </c>
      <c r="C87" s="341">
        <v>0.77583999999999997</v>
      </c>
      <c r="D87" s="342">
        <v>0.77583999999999997</v>
      </c>
      <c r="E87" s="351" t="s">
        <v>192</v>
      </c>
      <c r="F87" s="341">
        <v>0</v>
      </c>
      <c r="G87" s="342">
        <v>0</v>
      </c>
      <c r="H87" s="344">
        <v>3.1459999999989998</v>
      </c>
      <c r="I87" s="341">
        <v>34.518999999999998</v>
      </c>
      <c r="J87" s="342">
        <v>34.518999999999998</v>
      </c>
      <c r="K87" s="352" t="s">
        <v>192</v>
      </c>
    </row>
    <row r="88" spans="1:11" ht="14.4" customHeight="1" thickBot="1" x14ac:dyDescent="0.35">
      <c r="A88" s="361" t="s">
        <v>272</v>
      </c>
      <c r="B88" s="341">
        <v>0</v>
      </c>
      <c r="C88" s="341">
        <v>0.77583999999999997</v>
      </c>
      <c r="D88" s="342">
        <v>0.77583999999999997</v>
      </c>
      <c r="E88" s="351" t="s">
        <v>192</v>
      </c>
      <c r="F88" s="341">
        <v>0</v>
      </c>
      <c r="G88" s="342">
        <v>0</v>
      </c>
      <c r="H88" s="344">
        <v>3.1459999999989998</v>
      </c>
      <c r="I88" s="341">
        <v>34.518999999999998</v>
      </c>
      <c r="J88" s="342">
        <v>34.518999999999998</v>
      </c>
      <c r="K88" s="352" t="s">
        <v>192</v>
      </c>
    </row>
    <row r="89" spans="1:11" ht="14.4" customHeight="1" thickBot="1" x14ac:dyDescent="0.35">
      <c r="A89" s="362" t="s">
        <v>273</v>
      </c>
      <c r="B89" s="346">
        <v>0</v>
      </c>
      <c r="C89" s="346">
        <v>0.17584</v>
      </c>
      <c r="D89" s="347">
        <v>0.17584</v>
      </c>
      <c r="E89" s="353" t="s">
        <v>209</v>
      </c>
      <c r="F89" s="346">
        <v>0</v>
      </c>
      <c r="G89" s="347">
        <v>0</v>
      </c>
      <c r="H89" s="349">
        <v>3.1459999999989998</v>
      </c>
      <c r="I89" s="346">
        <v>12.683999999999999</v>
      </c>
      <c r="J89" s="347">
        <v>12.683999999999999</v>
      </c>
      <c r="K89" s="354" t="s">
        <v>192</v>
      </c>
    </row>
    <row r="90" spans="1:11" ht="14.4" customHeight="1" thickBot="1" x14ac:dyDescent="0.35">
      <c r="A90" s="363" t="s">
        <v>274</v>
      </c>
      <c r="B90" s="341">
        <v>0</v>
      </c>
      <c r="C90" s="341">
        <v>0.17584</v>
      </c>
      <c r="D90" s="342">
        <v>0.17584</v>
      </c>
      <c r="E90" s="351" t="s">
        <v>209</v>
      </c>
      <c r="F90" s="341">
        <v>0</v>
      </c>
      <c r="G90" s="342">
        <v>0</v>
      </c>
      <c r="H90" s="344">
        <v>0</v>
      </c>
      <c r="I90" s="341">
        <v>0</v>
      </c>
      <c r="J90" s="342">
        <v>0</v>
      </c>
      <c r="K90" s="352" t="s">
        <v>192</v>
      </c>
    </row>
    <row r="91" spans="1:11" ht="14.4" customHeight="1" thickBot="1" x14ac:dyDescent="0.35">
      <c r="A91" s="363" t="s">
        <v>275</v>
      </c>
      <c r="B91" s="341">
        <v>0</v>
      </c>
      <c r="C91" s="341">
        <v>0</v>
      </c>
      <c r="D91" s="342">
        <v>0</v>
      </c>
      <c r="E91" s="343">
        <v>1</v>
      </c>
      <c r="F91" s="341">
        <v>0</v>
      </c>
      <c r="G91" s="342">
        <v>0</v>
      </c>
      <c r="H91" s="344">
        <v>3.1459999999989998</v>
      </c>
      <c r="I91" s="341">
        <v>12.683999999999999</v>
      </c>
      <c r="J91" s="342">
        <v>12.683999999999999</v>
      </c>
      <c r="K91" s="352" t="s">
        <v>209</v>
      </c>
    </row>
    <row r="92" spans="1:11" ht="14.4" customHeight="1" thickBot="1" x14ac:dyDescent="0.35">
      <c r="A92" s="365" t="s">
        <v>276</v>
      </c>
      <c r="B92" s="341">
        <v>0</v>
      </c>
      <c r="C92" s="341">
        <v>0</v>
      </c>
      <c r="D92" s="342">
        <v>0</v>
      </c>
      <c r="E92" s="351" t="s">
        <v>192</v>
      </c>
      <c r="F92" s="341">
        <v>0</v>
      </c>
      <c r="G92" s="342">
        <v>0</v>
      </c>
      <c r="H92" s="344">
        <v>0</v>
      </c>
      <c r="I92" s="341">
        <v>21.835000000000001</v>
      </c>
      <c r="J92" s="342">
        <v>21.835000000000001</v>
      </c>
      <c r="K92" s="352" t="s">
        <v>209</v>
      </c>
    </row>
    <row r="93" spans="1:11" ht="14.4" customHeight="1" thickBot="1" x14ac:dyDescent="0.35">
      <c r="A93" s="363" t="s">
        <v>277</v>
      </c>
      <c r="B93" s="341">
        <v>0</v>
      </c>
      <c r="C93" s="341">
        <v>0</v>
      </c>
      <c r="D93" s="342">
        <v>0</v>
      </c>
      <c r="E93" s="351" t="s">
        <v>192</v>
      </c>
      <c r="F93" s="341">
        <v>0</v>
      </c>
      <c r="G93" s="342">
        <v>0</v>
      </c>
      <c r="H93" s="344">
        <v>0</v>
      </c>
      <c r="I93" s="341">
        <v>21.835000000000001</v>
      </c>
      <c r="J93" s="342">
        <v>21.835000000000001</v>
      </c>
      <c r="K93" s="352" t="s">
        <v>209</v>
      </c>
    </row>
    <row r="94" spans="1:11" ht="14.4" customHeight="1" thickBot="1" x14ac:dyDescent="0.35">
      <c r="A94" s="365" t="s">
        <v>278</v>
      </c>
      <c r="B94" s="341">
        <v>0</v>
      </c>
      <c r="C94" s="341">
        <v>0.6</v>
      </c>
      <c r="D94" s="342">
        <v>0.6</v>
      </c>
      <c r="E94" s="351" t="s">
        <v>192</v>
      </c>
      <c r="F94" s="341">
        <v>0</v>
      </c>
      <c r="G94" s="342">
        <v>0</v>
      </c>
      <c r="H94" s="344">
        <v>0</v>
      </c>
      <c r="I94" s="341">
        <v>0</v>
      </c>
      <c r="J94" s="342">
        <v>0</v>
      </c>
      <c r="K94" s="352" t="s">
        <v>192</v>
      </c>
    </row>
    <row r="95" spans="1:11" ht="14.4" customHeight="1" thickBot="1" x14ac:dyDescent="0.35">
      <c r="A95" s="363" t="s">
        <v>279</v>
      </c>
      <c r="B95" s="341">
        <v>0</v>
      </c>
      <c r="C95" s="341">
        <v>0.6</v>
      </c>
      <c r="D95" s="342">
        <v>0.6</v>
      </c>
      <c r="E95" s="351" t="s">
        <v>192</v>
      </c>
      <c r="F95" s="341">
        <v>0</v>
      </c>
      <c r="G95" s="342">
        <v>0</v>
      </c>
      <c r="H95" s="344">
        <v>0</v>
      </c>
      <c r="I95" s="341">
        <v>0</v>
      </c>
      <c r="J95" s="342">
        <v>0</v>
      </c>
      <c r="K95" s="352" t="s">
        <v>192</v>
      </c>
    </row>
    <row r="96" spans="1:11" ht="14.4" customHeight="1" thickBot="1" x14ac:dyDescent="0.35">
      <c r="A96" s="360" t="s">
        <v>280</v>
      </c>
      <c r="B96" s="341">
        <v>2586.3068043716198</v>
      </c>
      <c r="C96" s="341">
        <v>2585.8150000000001</v>
      </c>
      <c r="D96" s="342">
        <v>-0.49180437161700002</v>
      </c>
      <c r="E96" s="343">
        <v>0.99980984298800002</v>
      </c>
      <c r="F96" s="341">
        <v>1801</v>
      </c>
      <c r="G96" s="342">
        <v>1801</v>
      </c>
      <c r="H96" s="344">
        <v>118.68300000000001</v>
      </c>
      <c r="I96" s="341">
        <v>1809.5309999999999</v>
      </c>
      <c r="J96" s="342">
        <v>8.5309999999970003</v>
      </c>
      <c r="K96" s="345">
        <v>1.0047368128809999</v>
      </c>
    </row>
    <row r="97" spans="1:11" ht="14.4" customHeight="1" thickBot="1" x14ac:dyDescent="0.35">
      <c r="A97" s="361" t="s">
        <v>281</v>
      </c>
      <c r="B97" s="341">
        <v>2564.00592094175</v>
      </c>
      <c r="C97" s="341">
        <v>2569.48</v>
      </c>
      <c r="D97" s="342">
        <v>5.4740790582479999</v>
      </c>
      <c r="E97" s="343">
        <v>1.0021349713009999</v>
      </c>
      <c r="F97" s="341">
        <v>1801</v>
      </c>
      <c r="G97" s="342">
        <v>1801</v>
      </c>
      <c r="H97" s="344">
        <v>118.68300000000001</v>
      </c>
      <c r="I97" s="341">
        <v>1809.5309999999999</v>
      </c>
      <c r="J97" s="342">
        <v>8.5309999999970003</v>
      </c>
      <c r="K97" s="345">
        <v>1.0047368128809999</v>
      </c>
    </row>
    <row r="98" spans="1:11" ht="14.4" customHeight="1" thickBot="1" x14ac:dyDescent="0.35">
      <c r="A98" s="362" t="s">
        <v>282</v>
      </c>
      <c r="B98" s="346">
        <v>2564.00592094175</v>
      </c>
      <c r="C98" s="346">
        <v>2569.2890000000002</v>
      </c>
      <c r="D98" s="347">
        <v>5.2830790582480001</v>
      </c>
      <c r="E98" s="348">
        <v>1.0020604784930001</v>
      </c>
      <c r="F98" s="346">
        <v>1801</v>
      </c>
      <c r="G98" s="347">
        <v>1801</v>
      </c>
      <c r="H98" s="349">
        <v>118.68300000000001</v>
      </c>
      <c r="I98" s="346">
        <v>1809.4159999999999</v>
      </c>
      <c r="J98" s="347">
        <v>8.4159999999970001</v>
      </c>
      <c r="K98" s="350">
        <v>1.004672959466</v>
      </c>
    </row>
    <row r="99" spans="1:11" ht="14.4" customHeight="1" thickBot="1" x14ac:dyDescent="0.35">
      <c r="A99" s="363" t="s">
        <v>283</v>
      </c>
      <c r="B99" s="341">
        <v>109.00025170930201</v>
      </c>
      <c r="C99" s="341">
        <v>109.87</v>
      </c>
      <c r="D99" s="342">
        <v>0.86974829069699999</v>
      </c>
      <c r="E99" s="343">
        <v>1.0079793236900001</v>
      </c>
      <c r="F99" s="341">
        <v>114</v>
      </c>
      <c r="G99" s="342">
        <v>114</v>
      </c>
      <c r="H99" s="344">
        <v>10.145</v>
      </c>
      <c r="I99" s="341">
        <v>115.976</v>
      </c>
      <c r="J99" s="342">
        <v>1.9759999999989999</v>
      </c>
      <c r="K99" s="345">
        <v>1.0173333333329999</v>
      </c>
    </row>
    <row r="100" spans="1:11" ht="14.4" customHeight="1" thickBot="1" x14ac:dyDescent="0.35">
      <c r="A100" s="363" t="s">
        <v>284</v>
      </c>
      <c r="B100" s="341">
        <v>355.00081978717702</v>
      </c>
      <c r="C100" s="341">
        <v>355.589</v>
      </c>
      <c r="D100" s="342">
        <v>0.58818021282199995</v>
      </c>
      <c r="E100" s="343">
        <v>1.0016568418430001</v>
      </c>
      <c r="F100" s="341">
        <v>296</v>
      </c>
      <c r="G100" s="342">
        <v>296</v>
      </c>
      <c r="H100" s="344">
        <v>22.113</v>
      </c>
      <c r="I100" s="341">
        <v>301.89499999999998</v>
      </c>
      <c r="J100" s="342">
        <v>5.8949999999990004</v>
      </c>
      <c r="K100" s="345">
        <v>1.01991554054</v>
      </c>
    </row>
    <row r="101" spans="1:11" ht="14.4" customHeight="1" thickBot="1" x14ac:dyDescent="0.35">
      <c r="A101" s="363" t="s">
        <v>285</v>
      </c>
      <c r="B101" s="341">
        <v>198.000457233411</v>
      </c>
      <c r="C101" s="341">
        <v>197.47499999999999</v>
      </c>
      <c r="D101" s="342">
        <v>-0.52545723341100004</v>
      </c>
      <c r="E101" s="343">
        <v>0.99734618171699996</v>
      </c>
      <c r="F101" s="341">
        <v>173</v>
      </c>
      <c r="G101" s="342">
        <v>173</v>
      </c>
      <c r="H101" s="344">
        <v>4.0579999999989997</v>
      </c>
      <c r="I101" s="341">
        <v>172.666</v>
      </c>
      <c r="J101" s="342">
        <v>-0.33400000000000002</v>
      </c>
      <c r="K101" s="345">
        <v>0.99806936416100001</v>
      </c>
    </row>
    <row r="102" spans="1:11" ht="14.4" customHeight="1" thickBot="1" x14ac:dyDescent="0.35">
      <c r="A102" s="363" t="s">
        <v>286</v>
      </c>
      <c r="B102" s="341">
        <v>655.00151256507297</v>
      </c>
      <c r="C102" s="341">
        <v>659.06</v>
      </c>
      <c r="D102" s="342">
        <v>4.0584874349259996</v>
      </c>
      <c r="E102" s="343">
        <v>1.006196149714</v>
      </c>
      <c r="F102" s="341">
        <v>666.00000000000102</v>
      </c>
      <c r="G102" s="342">
        <v>666.00000000000102</v>
      </c>
      <c r="H102" s="344">
        <v>55.715999999998999</v>
      </c>
      <c r="I102" s="341">
        <v>667.19899999999996</v>
      </c>
      <c r="J102" s="342">
        <v>1.198999999999</v>
      </c>
      <c r="K102" s="345">
        <v>1.0018003003</v>
      </c>
    </row>
    <row r="103" spans="1:11" ht="14.4" customHeight="1" thickBot="1" x14ac:dyDescent="0.35">
      <c r="A103" s="363" t="s">
        <v>287</v>
      </c>
      <c r="B103" s="341">
        <v>1134.0026187004501</v>
      </c>
      <c r="C103" s="341">
        <v>1134.1469999999999</v>
      </c>
      <c r="D103" s="342">
        <v>0.14438129955199999</v>
      </c>
      <c r="E103" s="343">
        <v>1.000127320075</v>
      </c>
      <c r="F103" s="341">
        <v>461.00000000000102</v>
      </c>
      <c r="G103" s="342">
        <v>461.00000000000102</v>
      </c>
      <c r="H103" s="344">
        <v>19.658000000000001</v>
      </c>
      <c r="I103" s="341">
        <v>460.45600000000002</v>
      </c>
      <c r="J103" s="342">
        <v>-0.54400000000000004</v>
      </c>
      <c r="K103" s="345">
        <v>0.99881995661599998</v>
      </c>
    </row>
    <row r="104" spans="1:11" ht="14.4" customHeight="1" thickBot="1" x14ac:dyDescent="0.35">
      <c r="A104" s="363" t="s">
        <v>288</v>
      </c>
      <c r="B104" s="341">
        <v>113.000260946341</v>
      </c>
      <c r="C104" s="341">
        <v>113.148</v>
      </c>
      <c r="D104" s="342">
        <v>0.147739053659</v>
      </c>
      <c r="E104" s="343">
        <v>1.0013074222339999</v>
      </c>
      <c r="F104" s="341">
        <v>91</v>
      </c>
      <c r="G104" s="342">
        <v>91</v>
      </c>
      <c r="H104" s="344">
        <v>6.9929999999990002</v>
      </c>
      <c r="I104" s="341">
        <v>91.224000000000004</v>
      </c>
      <c r="J104" s="342">
        <v>0.223999999999</v>
      </c>
      <c r="K104" s="345">
        <v>1.0024615384610001</v>
      </c>
    </row>
    <row r="105" spans="1:11" ht="14.4" customHeight="1" thickBot="1" x14ac:dyDescent="0.35">
      <c r="A105" s="362" t="s">
        <v>289</v>
      </c>
      <c r="B105" s="346">
        <v>0</v>
      </c>
      <c r="C105" s="346">
        <v>0.191</v>
      </c>
      <c r="D105" s="347">
        <v>0.191</v>
      </c>
      <c r="E105" s="353" t="s">
        <v>192</v>
      </c>
      <c r="F105" s="346">
        <v>0</v>
      </c>
      <c r="G105" s="347">
        <v>0</v>
      </c>
      <c r="H105" s="349">
        <v>0</v>
      </c>
      <c r="I105" s="346">
        <v>0.115</v>
      </c>
      <c r="J105" s="347">
        <v>0.115</v>
      </c>
      <c r="K105" s="354" t="s">
        <v>192</v>
      </c>
    </row>
    <row r="106" spans="1:11" ht="14.4" customHeight="1" thickBot="1" x14ac:dyDescent="0.35">
      <c r="A106" s="363" t="s">
        <v>290</v>
      </c>
      <c r="B106" s="341">
        <v>0</v>
      </c>
      <c r="C106" s="341">
        <v>0.191</v>
      </c>
      <c r="D106" s="342">
        <v>0.191</v>
      </c>
      <c r="E106" s="351" t="s">
        <v>192</v>
      </c>
      <c r="F106" s="341">
        <v>0</v>
      </c>
      <c r="G106" s="342">
        <v>0</v>
      </c>
      <c r="H106" s="344">
        <v>0</v>
      </c>
      <c r="I106" s="341">
        <v>9.5000000000000001E-2</v>
      </c>
      <c r="J106" s="342">
        <v>9.5000000000000001E-2</v>
      </c>
      <c r="K106" s="352" t="s">
        <v>192</v>
      </c>
    </row>
    <row r="107" spans="1:11" ht="14.4" customHeight="1" thickBot="1" x14ac:dyDescent="0.35">
      <c r="A107" s="363" t="s">
        <v>291</v>
      </c>
      <c r="B107" s="341">
        <v>0</v>
      </c>
      <c r="C107" s="341">
        <v>0</v>
      </c>
      <c r="D107" s="342">
        <v>0</v>
      </c>
      <c r="E107" s="343">
        <v>1</v>
      </c>
      <c r="F107" s="341">
        <v>0</v>
      </c>
      <c r="G107" s="342">
        <v>0</v>
      </c>
      <c r="H107" s="344">
        <v>0</v>
      </c>
      <c r="I107" s="341">
        <v>0.02</v>
      </c>
      <c r="J107" s="342">
        <v>0.02</v>
      </c>
      <c r="K107" s="352" t="s">
        <v>209</v>
      </c>
    </row>
    <row r="108" spans="1:11" ht="14.4" customHeight="1" thickBot="1" x14ac:dyDescent="0.35">
      <c r="A108" s="361" t="s">
        <v>292</v>
      </c>
      <c r="B108" s="341">
        <v>22.300883429864999</v>
      </c>
      <c r="C108" s="341">
        <v>16.335000000000001</v>
      </c>
      <c r="D108" s="342">
        <v>-5.9658834298650003</v>
      </c>
      <c r="E108" s="343">
        <v>0.73248219297499995</v>
      </c>
      <c r="F108" s="341">
        <v>0</v>
      </c>
      <c r="G108" s="342">
        <v>0</v>
      </c>
      <c r="H108" s="344">
        <v>0</v>
      </c>
      <c r="I108" s="341">
        <v>0</v>
      </c>
      <c r="J108" s="342">
        <v>0</v>
      </c>
      <c r="K108" s="352" t="s">
        <v>192</v>
      </c>
    </row>
    <row r="109" spans="1:11" ht="14.4" customHeight="1" thickBot="1" x14ac:dyDescent="0.35">
      <c r="A109" s="362" t="s">
        <v>293</v>
      </c>
      <c r="B109" s="346">
        <v>22.300883429864999</v>
      </c>
      <c r="C109" s="346">
        <v>9.0749999999999993</v>
      </c>
      <c r="D109" s="347">
        <v>-13.225883429865</v>
      </c>
      <c r="E109" s="348">
        <v>0.40693455165300002</v>
      </c>
      <c r="F109" s="346">
        <v>0</v>
      </c>
      <c r="G109" s="347">
        <v>0</v>
      </c>
      <c r="H109" s="349">
        <v>0</v>
      </c>
      <c r="I109" s="346">
        <v>0</v>
      </c>
      <c r="J109" s="347">
        <v>0</v>
      </c>
      <c r="K109" s="354" t="s">
        <v>192</v>
      </c>
    </row>
    <row r="110" spans="1:11" ht="14.4" customHeight="1" thickBot="1" x14ac:dyDescent="0.35">
      <c r="A110" s="363" t="s">
        <v>294</v>
      </c>
      <c r="B110" s="341">
        <v>22.300883429864999</v>
      </c>
      <c r="C110" s="341">
        <v>9.0749999999999993</v>
      </c>
      <c r="D110" s="342">
        <v>-13.225883429865</v>
      </c>
      <c r="E110" s="343">
        <v>0.40693455165300002</v>
      </c>
      <c r="F110" s="341">
        <v>0</v>
      </c>
      <c r="G110" s="342">
        <v>0</v>
      </c>
      <c r="H110" s="344">
        <v>0</v>
      </c>
      <c r="I110" s="341">
        <v>0</v>
      </c>
      <c r="J110" s="342">
        <v>0</v>
      </c>
      <c r="K110" s="352" t="s">
        <v>192</v>
      </c>
    </row>
    <row r="111" spans="1:11" ht="14.4" customHeight="1" thickBot="1" x14ac:dyDescent="0.35">
      <c r="A111" s="362" t="s">
        <v>295</v>
      </c>
      <c r="B111" s="346">
        <v>0</v>
      </c>
      <c r="C111" s="346">
        <v>7.26</v>
      </c>
      <c r="D111" s="347">
        <v>7.26</v>
      </c>
      <c r="E111" s="353" t="s">
        <v>192</v>
      </c>
      <c r="F111" s="346">
        <v>0</v>
      </c>
      <c r="G111" s="347">
        <v>0</v>
      </c>
      <c r="H111" s="349">
        <v>0</v>
      </c>
      <c r="I111" s="346">
        <v>0</v>
      </c>
      <c r="J111" s="347">
        <v>0</v>
      </c>
      <c r="K111" s="354" t="s">
        <v>192</v>
      </c>
    </row>
    <row r="112" spans="1:11" ht="14.4" customHeight="1" thickBot="1" x14ac:dyDescent="0.35">
      <c r="A112" s="363" t="s">
        <v>296</v>
      </c>
      <c r="B112" s="341">
        <v>0</v>
      </c>
      <c r="C112" s="341">
        <v>7.26</v>
      </c>
      <c r="D112" s="342">
        <v>7.26</v>
      </c>
      <c r="E112" s="351" t="s">
        <v>192</v>
      </c>
      <c r="F112" s="341">
        <v>0</v>
      </c>
      <c r="G112" s="342">
        <v>0</v>
      </c>
      <c r="H112" s="344">
        <v>0</v>
      </c>
      <c r="I112" s="341">
        <v>0</v>
      </c>
      <c r="J112" s="342">
        <v>0</v>
      </c>
      <c r="K112" s="352" t="s">
        <v>192</v>
      </c>
    </row>
    <row r="113" spans="1:11" ht="14.4" customHeight="1" thickBot="1" x14ac:dyDescent="0.35">
      <c r="A113" s="359" t="s">
        <v>297</v>
      </c>
      <c r="B113" s="341">
        <v>66.393345115147</v>
      </c>
      <c r="C113" s="341">
        <v>65.769329999999997</v>
      </c>
      <c r="D113" s="342">
        <v>-0.62401511514700003</v>
      </c>
      <c r="E113" s="343">
        <v>0.99060124001700001</v>
      </c>
      <c r="F113" s="341">
        <v>65.697036219110998</v>
      </c>
      <c r="G113" s="342">
        <v>65.697036219110998</v>
      </c>
      <c r="H113" s="344">
        <v>155.69112999999999</v>
      </c>
      <c r="I113" s="341">
        <v>234.73648</v>
      </c>
      <c r="J113" s="342">
        <v>169.039443780889</v>
      </c>
      <c r="K113" s="345">
        <v>3.5730147584899998</v>
      </c>
    </row>
    <row r="114" spans="1:11" ht="14.4" customHeight="1" thickBot="1" x14ac:dyDescent="0.35">
      <c r="A114" s="360" t="s">
        <v>298</v>
      </c>
      <c r="B114" s="341">
        <v>66.393345115147</v>
      </c>
      <c r="C114" s="341">
        <v>65.769329999999997</v>
      </c>
      <c r="D114" s="342">
        <v>-0.62401511514700003</v>
      </c>
      <c r="E114" s="343">
        <v>0.99060124001700001</v>
      </c>
      <c r="F114" s="341">
        <v>65.697036219110998</v>
      </c>
      <c r="G114" s="342">
        <v>65.697036219110998</v>
      </c>
      <c r="H114" s="344">
        <v>0.65612999999999999</v>
      </c>
      <c r="I114" s="341">
        <v>79.701480000000004</v>
      </c>
      <c r="J114" s="342">
        <v>14.004443780889</v>
      </c>
      <c r="K114" s="345">
        <v>1.2131670557280001</v>
      </c>
    </row>
    <row r="115" spans="1:11" ht="14.4" customHeight="1" thickBot="1" x14ac:dyDescent="0.35">
      <c r="A115" s="361" t="s">
        <v>299</v>
      </c>
      <c r="B115" s="341">
        <v>0</v>
      </c>
      <c r="C115" s="341">
        <v>0</v>
      </c>
      <c r="D115" s="342">
        <v>0</v>
      </c>
      <c r="E115" s="343">
        <v>1</v>
      </c>
      <c r="F115" s="341">
        <v>0</v>
      </c>
      <c r="G115" s="342">
        <v>0</v>
      </c>
      <c r="H115" s="344">
        <v>0</v>
      </c>
      <c r="I115" s="341">
        <v>45</v>
      </c>
      <c r="J115" s="342">
        <v>45</v>
      </c>
      <c r="K115" s="352" t="s">
        <v>209</v>
      </c>
    </row>
    <row r="116" spans="1:11" ht="14.4" customHeight="1" thickBot="1" x14ac:dyDescent="0.35">
      <c r="A116" s="362" t="s">
        <v>300</v>
      </c>
      <c r="B116" s="346">
        <v>0</v>
      </c>
      <c r="C116" s="346">
        <v>0</v>
      </c>
      <c r="D116" s="347">
        <v>0</v>
      </c>
      <c r="E116" s="348">
        <v>1</v>
      </c>
      <c r="F116" s="346">
        <v>0</v>
      </c>
      <c r="G116" s="347">
        <v>0</v>
      </c>
      <c r="H116" s="349">
        <v>0</v>
      </c>
      <c r="I116" s="346">
        <v>45</v>
      </c>
      <c r="J116" s="347">
        <v>45</v>
      </c>
      <c r="K116" s="354" t="s">
        <v>209</v>
      </c>
    </row>
    <row r="117" spans="1:11" ht="14.4" customHeight="1" thickBot="1" x14ac:dyDescent="0.35">
      <c r="A117" s="363" t="s">
        <v>301</v>
      </c>
      <c r="B117" s="341">
        <v>0</v>
      </c>
      <c r="C117" s="341">
        <v>0</v>
      </c>
      <c r="D117" s="342">
        <v>0</v>
      </c>
      <c r="E117" s="343">
        <v>1</v>
      </c>
      <c r="F117" s="341">
        <v>0</v>
      </c>
      <c r="G117" s="342">
        <v>0</v>
      </c>
      <c r="H117" s="344">
        <v>0</v>
      </c>
      <c r="I117" s="341">
        <v>45</v>
      </c>
      <c r="J117" s="342">
        <v>45</v>
      </c>
      <c r="K117" s="352" t="s">
        <v>209</v>
      </c>
    </row>
    <row r="118" spans="1:11" ht="14.4" customHeight="1" thickBot="1" x14ac:dyDescent="0.35">
      <c r="A118" s="366" t="s">
        <v>302</v>
      </c>
      <c r="B118" s="346">
        <v>66.393345115147</v>
      </c>
      <c r="C118" s="346">
        <v>65.769329999999997</v>
      </c>
      <c r="D118" s="347">
        <v>-0.62401511514700003</v>
      </c>
      <c r="E118" s="348">
        <v>0.99060124001700001</v>
      </c>
      <c r="F118" s="346">
        <v>65.697036219110998</v>
      </c>
      <c r="G118" s="347">
        <v>65.697036219110998</v>
      </c>
      <c r="H118" s="349">
        <v>0.65612999999999999</v>
      </c>
      <c r="I118" s="346">
        <v>34.701479999999997</v>
      </c>
      <c r="J118" s="347">
        <v>-30.995556219110998</v>
      </c>
      <c r="K118" s="350">
        <v>0.52820464966199998</v>
      </c>
    </row>
    <row r="119" spans="1:11" ht="14.4" customHeight="1" thickBot="1" x14ac:dyDescent="0.35">
      <c r="A119" s="362" t="s">
        <v>303</v>
      </c>
      <c r="B119" s="346">
        <v>0</v>
      </c>
      <c r="C119" s="346">
        <v>4.5900000000000003E-3</v>
      </c>
      <c r="D119" s="347">
        <v>4.5900000000000003E-3</v>
      </c>
      <c r="E119" s="353" t="s">
        <v>192</v>
      </c>
      <c r="F119" s="346">
        <v>0</v>
      </c>
      <c r="G119" s="347">
        <v>0</v>
      </c>
      <c r="H119" s="349">
        <v>-3.6999999999999999E-4</v>
      </c>
      <c r="I119" s="346">
        <v>-8.4999999899999996E-4</v>
      </c>
      <c r="J119" s="347">
        <v>-8.4999999899999996E-4</v>
      </c>
      <c r="K119" s="354" t="s">
        <v>192</v>
      </c>
    </row>
    <row r="120" spans="1:11" ht="14.4" customHeight="1" thickBot="1" x14ac:dyDescent="0.35">
      <c r="A120" s="363" t="s">
        <v>304</v>
      </c>
      <c r="B120" s="341">
        <v>0</v>
      </c>
      <c r="C120" s="341">
        <v>4.5900000000000003E-3</v>
      </c>
      <c r="D120" s="342">
        <v>4.5900000000000003E-3</v>
      </c>
      <c r="E120" s="351" t="s">
        <v>192</v>
      </c>
      <c r="F120" s="341">
        <v>0</v>
      </c>
      <c r="G120" s="342">
        <v>0</v>
      </c>
      <c r="H120" s="344">
        <v>-3.6999999999999999E-4</v>
      </c>
      <c r="I120" s="341">
        <v>-8.4999999899999996E-4</v>
      </c>
      <c r="J120" s="342">
        <v>-8.4999999899999996E-4</v>
      </c>
      <c r="K120" s="352" t="s">
        <v>192</v>
      </c>
    </row>
    <row r="121" spans="1:11" ht="14.4" customHeight="1" thickBot="1" x14ac:dyDescent="0.35">
      <c r="A121" s="362" t="s">
        <v>305</v>
      </c>
      <c r="B121" s="346">
        <v>66.393345115147</v>
      </c>
      <c r="C121" s="346">
        <v>65.764740000000003</v>
      </c>
      <c r="D121" s="347">
        <v>-0.62860511514700002</v>
      </c>
      <c r="E121" s="348">
        <v>0.99053210658299995</v>
      </c>
      <c r="F121" s="346">
        <v>65.697036219110998</v>
      </c>
      <c r="G121" s="347">
        <v>65.697036219110998</v>
      </c>
      <c r="H121" s="349">
        <v>0.65649999999999997</v>
      </c>
      <c r="I121" s="346">
        <v>34.702330000000003</v>
      </c>
      <c r="J121" s="347">
        <v>-30.994706219110999</v>
      </c>
      <c r="K121" s="350">
        <v>0.52821758784100004</v>
      </c>
    </row>
    <row r="122" spans="1:11" ht="14.4" customHeight="1" thickBot="1" x14ac:dyDescent="0.35">
      <c r="A122" s="363" t="s">
        <v>306</v>
      </c>
      <c r="B122" s="341">
        <v>0.66260490109600001</v>
      </c>
      <c r="C122" s="341">
        <v>0</v>
      </c>
      <c r="D122" s="342">
        <v>-0.66260490109600001</v>
      </c>
      <c r="E122" s="343">
        <v>0</v>
      </c>
      <c r="F122" s="341">
        <v>0</v>
      </c>
      <c r="G122" s="342">
        <v>0</v>
      </c>
      <c r="H122" s="344">
        <v>0</v>
      </c>
      <c r="I122" s="341">
        <v>0</v>
      </c>
      <c r="J122" s="342">
        <v>0</v>
      </c>
      <c r="K122" s="345">
        <v>12</v>
      </c>
    </row>
    <row r="123" spans="1:11" ht="14.4" customHeight="1" thickBot="1" x14ac:dyDescent="0.35">
      <c r="A123" s="363" t="s">
        <v>307</v>
      </c>
      <c r="B123" s="341">
        <v>65.730740214050996</v>
      </c>
      <c r="C123" s="341">
        <v>65.764740000000003</v>
      </c>
      <c r="D123" s="342">
        <v>3.3999785948000003E-2</v>
      </c>
      <c r="E123" s="343">
        <v>1.000517258528</v>
      </c>
      <c r="F123" s="341">
        <v>65.697036219110998</v>
      </c>
      <c r="G123" s="342">
        <v>65.697036219110998</v>
      </c>
      <c r="H123" s="344">
        <v>0.65649999999999997</v>
      </c>
      <c r="I123" s="341">
        <v>34.702330000000003</v>
      </c>
      <c r="J123" s="342">
        <v>-30.994706219110999</v>
      </c>
      <c r="K123" s="345">
        <v>0.52821758784100004</v>
      </c>
    </row>
    <row r="124" spans="1:11" ht="14.4" customHeight="1" thickBot="1" x14ac:dyDescent="0.35">
      <c r="A124" s="360" t="s">
        <v>308</v>
      </c>
      <c r="B124" s="341">
        <v>0</v>
      </c>
      <c r="C124" s="341">
        <v>0</v>
      </c>
      <c r="D124" s="342">
        <v>0</v>
      </c>
      <c r="E124" s="343">
        <v>1</v>
      </c>
      <c r="F124" s="341">
        <v>0</v>
      </c>
      <c r="G124" s="342">
        <v>0</v>
      </c>
      <c r="H124" s="344">
        <v>155.035</v>
      </c>
      <c r="I124" s="341">
        <v>155.035</v>
      </c>
      <c r="J124" s="342">
        <v>155.035</v>
      </c>
      <c r="K124" s="352" t="s">
        <v>209</v>
      </c>
    </row>
    <row r="125" spans="1:11" ht="14.4" customHeight="1" thickBot="1" x14ac:dyDescent="0.35">
      <c r="A125" s="366" t="s">
        <v>309</v>
      </c>
      <c r="B125" s="346">
        <v>0</v>
      </c>
      <c r="C125" s="346">
        <v>0</v>
      </c>
      <c r="D125" s="347">
        <v>0</v>
      </c>
      <c r="E125" s="348">
        <v>1</v>
      </c>
      <c r="F125" s="346">
        <v>0</v>
      </c>
      <c r="G125" s="347">
        <v>0</v>
      </c>
      <c r="H125" s="349">
        <v>155.035</v>
      </c>
      <c r="I125" s="346">
        <v>155.035</v>
      </c>
      <c r="J125" s="347">
        <v>155.035</v>
      </c>
      <c r="K125" s="354" t="s">
        <v>209</v>
      </c>
    </row>
    <row r="126" spans="1:11" ht="14.4" customHeight="1" thickBot="1" x14ac:dyDescent="0.35">
      <c r="A126" s="362" t="s">
        <v>310</v>
      </c>
      <c r="B126" s="346">
        <v>0</v>
      </c>
      <c r="C126" s="346">
        <v>0</v>
      </c>
      <c r="D126" s="347">
        <v>0</v>
      </c>
      <c r="E126" s="348">
        <v>1</v>
      </c>
      <c r="F126" s="346">
        <v>0</v>
      </c>
      <c r="G126" s="347">
        <v>0</v>
      </c>
      <c r="H126" s="349">
        <v>155.035</v>
      </c>
      <c r="I126" s="346">
        <v>155.035</v>
      </c>
      <c r="J126" s="347">
        <v>155.035</v>
      </c>
      <c r="K126" s="354" t="s">
        <v>209</v>
      </c>
    </row>
    <row r="127" spans="1:11" ht="14.4" customHeight="1" thickBot="1" x14ac:dyDescent="0.35">
      <c r="A127" s="363" t="s">
        <v>311</v>
      </c>
      <c r="B127" s="341">
        <v>0</v>
      </c>
      <c r="C127" s="341">
        <v>0</v>
      </c>
      <c r="D127" s="342">
        <v>0</v>
      </c>
      <c r="E127" s="343">
        <v>1</v>
      </c>
      <c r="F127" s="341">
        <v>0</v>
      </c>
      <c r="G127" s="342">
        <v>0</v>
      </c>
      <c r="H127" s="344">
        <v>155.035</v>
      </c>
      <c r="I127" s="341">
        <v>155.035</v>
      </c>
      <c r="J127" s="342">
        <v>155.035</v>
      </c>
      <c r="K127" s="352" t="s">
        <v>209</v>
      </c>
    </row>
    <row r="128" spans="1:11" ht="14.4" customHeight="1" thickBot="1" x14ac:dyDescent="0.35">
      <c r="A128" s="359" t="s">
        <v>312</v>
      </c>
      <c r="B128" s="341">
        <v>2237.4927831473701</v>
      </c>
      <c r="C128" s="341">
        <v>2251.6234100000001</v>
      </c>
      <c r="D128" s="342">
        <v>14.130626852635</v>
      </c>
      <c r="E128" s="343">
        <v>1.006315384326</v>
      </c>
      <c r="F128" s="341">
        <v>2296.1491037083601</v>
      </c>
      <c r="G128" s="342">
        <v>2296.1491037083601</v>
      </c>
      <c r="H128" s="344">
        <v>209.67959999999999</v>
      </c>
      <c r="I128" s="341">
        <v>2479.73056</v>
      </c>
      <c r="J128" s="342">
        <v>183.58145629164</v>
      </c>
      <c r="K128" s="345">
        <v>1.079951888139</v>
      </c>
    </row>
    <row r="129" spans="1:11" ht="14.4" customHeight="1" thickBot="1" x14ac:dyDescent="0.35">
      <c r="A129" s="364" t="s">
        <v>313</v>
      </c>
      <c r="B129" s="346">
        <v>2237.4927831473701</v>
      </c>
      <c r="C129" s="346">
        <v>2251.6234100000001</v>
      </c>
      <c r="D129" s="347">
        <v>14.130626852635</v>
      </c>
      <c r="E129" s="348">
        <v>1.006315384326</v>
      </c>
      <c r="F129" s="346">
        <v>2296.1491037083601</v>
      </c>
      <c r="G129" s="347">
        <v>2296.1491037083601</v>
      </c>
      <c r="H129" s="349">
        <v>209.67959999999999</v>
      </c>
      <c r="I129" s="346">
        <v>2479.73056</v>
      </c>
      <c r="J129" s="347">
        <v>183.58145629164</v>
      </c>
      <c r="K129" s="350">
        <v>1.079951888139</v>
      </c>
    </row>
    <row r="130" spans="1:11" ht="14.4" customHeight="1" thickBot="1" x14ac:dyDescent="0.35">
      <c r="A130" s="366" t="s">
        <v>38</v>
      </c>
      <c r="B130" s="346">
        <v>2237.4927831473701</v>
      </c>
      <c r="C130" s="346">
        <v>2251.6234100000001</v>
      </c>
      <c r="D130" s="347">
        <v>14.130626852635</v>
      </c>
      <c r="E130" s="348">
        <v>1.006315384326</v>
      </c>
      <c r="F130" s="346">
        <v>2296.1491037083601</v>
      </c>
      <c r="G130" s="347">
        <v>2296.1491037083601</v>
      </c>
      <c r="H130" s="349">
        <v>209.67959999999999</v>
      </c>
      <c r="I130" s="346">
        <v>2479.73056</v>
      </c>
      <c r="J130" s="347">
        <v>183.58145629164</v>
      </c>
      <c r="K130" s="350">
        <v>1.079951888139</v>
      </c>
    </row>
    <row r="131" spans="1:11" ht="14.4" customHeight="1" thickBot="1" x14ac:dyDescent="0.35">
      <c r="A131" s="362" t="s">
        <v>314</v>
      </c>
      <c r="B131" s="346">
        <v>20.331755033198998</v>
      </c>
      <c r="C131" s="346">
        <v>18.803999999999998</v>
      </c>
      <c r="D131" s="347">
        <v>-1.527755033199</v>
      </c>
      <c r="E131" s="348">
        <v>0.92485867399499999</v>
      </c>
      <c r="F131" s="346">
        <v>20.312821346721002</v>
      </c>
      <c r="G131" s="347">
        <v>20.312821346721002</v>
      </c>
      <c r="H131" s="349">
        <v>1.72</v>
      </c>
      <c r="I131" s="346">
        <v>19.263000000000002</v>
      </c>
      <c r="J131" s="347">
        <v>-1.049821346721</v>
      </c>
      <c r="K131" s="350">
        <v>0.94831730517299995</v>
      </c>
    </row>
    <row r="132" spans="1:11" ht="14.4" customHeight="1" thickBot="1" x14ac:dyDescent="0.35">
      <c r="A132" s="363" t="s">
        <v>315</v>
      </c>
      <c r="B132" s="341">
        <v>20.331755033198998</v>
      </c>
      <c r="C132" s="341">
        <v>18.803999999999998</v>
      </c>
      <c r="D132" s="342">
        <v>-1.527755033199</v>
      </c>
      <c r="E132" s="343">
        <v>0.92485867399499999</v>
      </c>
      <c r="F132" s="341">
        <v>20.312821346721002</v>
      </c>
      <c r="G132" s="342">
        <v>20.312821346721002</v>
      </c>
      <c r="H132" s="344">
        <v>1.72</v>
      </c>
      <c r="I132" s="341">
        <v>19.263000000000002</v>
      </c>
      <c r="J132" s="342">
        <v>-1.049821346721</v>
      </c>
      <c r="K132" s="345">
        <v>0.94831730517299995</v>
      </c>
    </row>
    <row r="133" spans="1:11" ht="14.4" customHeight="1" thickBot="1" x14ac:dyDescent="0.35">
      <c r="A133" s="362" t="s">
        <v>316</v>
      </c>
      <c r="B133" s="346">
        <v>32.348185356141997</v>
      </c>
      <c r="C133" s="346">
        <v>24.540320000000001</v>
      </c>
      <c r="D133" s="347">
        <v>-7.8078653561419999</v>
      </c>
      <c r="E133" s="348">
        <v>0.75863049904699997</v>
      </c>
      <c r="F133" s="346">
        <v>27.435444136017001</v>
      </c>
      <c r="G133" s="347">
        <v>27.435444136017001</v>
      </c>
      <c r="H133" s="349">
        <v>1.7802</v>
      </c>
      <c r="I133" s="346">
        <v>11.996219999999999</v>
      </c>
      <c r="J133" s="347">
        <v>-15.439224136017</v>
      </c>
      <c r="K133" s="350">
        <v>0.43725262622</v>
      </c>
    </row>
    <row r="134" spans="1:11" ht="14.4" customHeight="1" thickBot="1" x14ac:dyDescent="0.35">
      <c r="A134" s="363" t="s">
        <v>317</v>
      </c>
      <c r="B134" s="341">
        <v>6.671612084046</v>
      </c>
      <c r="C134" s="341">
        <v>1.4983</v>
      </c>
      <c r="D134" s="342">
        <v>-5.1733120840459996</v>
      </c>
      <c r="E134" s="343">
        <v>0.22457840490700001</v>
      </c>
      <c r="F134" s="341">
        <v>2.7660195134030001</v>
      </c>
      <c r="G134" s="342">
        <v>2.7660195134030001</v>
      </c>
      <c r="H134" s="344">
        <v>0.60419999999999996</v>
      </c>
      <c r="I134" s="341">
        <v>0.60419999999999996</v>
      </c>
      <c r="J134" s="342">
        <v>-2.161819513403</v>
      </c>
      <c r="K134" s="345">
        <v>0.21843663686100001</v>
      </c>
    </row>
    <row r="135" spans="1:11" ht="14.4" customHeight="1" thickBot="1" x14ac:dyDescent="0.35">
      <c r="A135" s="363" t="s">
        <v>318</v>
      </c>
      <c r="B135" s="341">
        <v>25.676573272094998</v>
      </c>
      <c r="C135" s="341">
        <v>23.042020000000001</v>
      </c>
      <c r="D135" s="342">
        <v>-2.6345532720949998</v>
      </c>
      <c r="E135" s="343">
        <v>0.897394670068</v>
      </c>
      <c r="F135" s="341">
        <v>24.669424622613001</v>
      </c>
      <c r="G135" s="342">
        <v>24.669424622613001</v>
      </c>
      <c r="H135" s="344">
        <v>1.1759999999999999</v>
      </c>
      <c r="I135" s="341">
        <v>11.39202</v>
      </c>
      <c r="J135" s="342">
        <v>-13.277404622613</v>
      </c>
      <c r="K135" s="345">
        <v>0.46178701669200001</v>
      </c>
    </row>
    <row r="136" spans="1:11" ht="14.4" customHeight="1" thickBot="1" x14ac:dyDescent="0.35">
      <c r="A136" s="362" t="s">
        <v>319</v>
      </c>
      <c r="B136" s="346">
        <v>166.49510732697601</v>
      </c>
      <c r="C136" s="346">
        <v>172.77231</v>
      </c>
      <c r="D136" s="347">
        <v>6.277202673024</v>
      </c>
      <c r="E136" s="348">
        <v>1.037702024845</v>
      </c>
      <c r="F136" s="346">
        <v>169.06170695673799</v>
      </c>
      <c r="G136" s="347">
        <v>169.06170695673799</v>
      </c>
      <c r="H136" s="349">
        <v>12.682700000000001</v>
      </c>
      <c r="I136" s="346">
        <v>180.709</v>
      </c>
      <c r="J136" s="347">
        <v>11.647293043261</v>
      </c>
      <c r="K136" s="350">
        <v>1.068893738581</v>
      </c>
    </row>
    <row r="137" spans="1:11" ht="14.4" customHeight="1" thickBot="1" x14ac:dyDescent="0.35">
      <c r="A137" s="363" t="s">
        <v>320</v>
      </c>
      <c r="B137" s="341">
        <v>166.49510732697601</v>
      </c>
      <c r="C137" s="341">
        <v>172.77231</v>
      </c>
      <c r="D137" s="342">
        <v>6.277202673024</v>
      </c>
      <c r="E137" s="343">
        <v>1.037702024845</v>
      </c>
      <c r="F137" s="341">
        <v>169.06170695673799</v>
      </c>
      <c r="G137" s="342">
        <v>169.06170695673799</v>
      </c>
      <c r="H137" s="344">
        <v>12.682700000000001</v>
      </c>
      <c r="I137" s="341">
        <v>180.709</v>
      </c>
      <c r="J137" s="342">
        <v>11.647293043261</v>
      </c>
      <c r="K137" s="345">
        <v>1.068893738581</v>
      </c>
    </row>
    <row r="138" spans="1:11" ht="14.4" customHeight="1" thickBot="1" x14ac:dyDescent="0.35">
      <c r="A138" s="362" t="s">
        <v>321</v>
      </c>
      <c r="B138" s="346">
        <v>699.202834554638</v>
      </c>
      <c r="C138" s="346">
        <v>668.98874999999998</v>
      </c>
      <c r="D138" s="347">
        <v>-30.214084554637999</v>
      </c>
      <c r="E138" s="348">
        <v>0.95678781168799998</v>
      </c>
      <c r="F138" s="346">
        <v>758.85113712550003</v>
      </c>
      <c r="G138" s="347">
        <v>758.85113712550003</v>
      </c>
      <c r="H138" s="349">
        <v>42.910699999999999</v>
      </c>
      <c r="I138" s="346">
        <v>778.21507999999994</v>
      </c>
      <c r="J138" s="347">
        <v>19.363942874500001</v>
      </c>
      <c r="K138" s="350">
        <v>1.0255174459480001</v>
      </c>
    </row>
    <row r="139" spans="1:11" ht="14.4" customHeight="1" thickBot="1" x14ac:dyDescent="0.35">
      <c r="A139" s="363" t="s">
        <v>322</v>
      </c>
      <c r="B139" s="341">
        <v>699.202834554638</v>
      </c>
      <c r="C139" s="341">
        <v>668.98874999999998</v>
      </c>
      <c r="D139" s="342">
        <v>-30.214084554637999</v>
      </c>
      <c r="E139" s="343">
        <v>0.95678781168799998</v>
      </c>
      <c r="F139" s="341">
        <v>758.85113712550003</v>
      </c>
      <c r="G139" s="342">
        <v>758.85113712550003</v>
      </c>
      <c r="H139" s="344">
        <v>42.910699999999999</v>
      </c>
      <c r="I139" s="341">
        <v>778.21507999999994</v>
      </c>
      <c r="J139" s="342">
        <v>19.363942874500001</v>
      </c>
      <c r="K139" s="345">
        <v>1.0255174459480001</v>
      </c>
    </row>
    <row r="140" spans="1:11" ht="14.4" customHeight="1" thickBot="1" x14ac:dyDescent="0.35">
      <c r="A140" s="362" t="s">
        <v>323</v>
      </c>
      <c r="B140" s="346">
        <v>1319.11490087641</v>
      </c>
      <c r="C140" s="346">
        <v>1366.51803</v>
      </c>
      <c r="D140" s="347">
        <v>47.403129123589999</v>
      </c>
      <c r="E140" s="348">
        <v>1.035935557313</v>
      </c>
      <c r="F140" s="346">
        <v>1320.4879941433801</v>
      </c>
      <c r="G140" s="347">
        <v>1320.4879941433801</v>
      </c>
      <c r="H140" s="349">
        <v>150.58600000000001</v>
      </c>
      <c r="I140" s="346">
        <v>1489.5472600000001</v>
      </c>
      <c r="J140" s="347">
        <v>169.05926585661501</v>
      </c>
      <c r="K140" s="350">
        <v>1.128027870458</v>
      </c>
    </row>
    <row r="141" spans="1:11" ht="14.4" customHeight="1" thickBot="1" x14ac:dyDescent="0.35">
      <c r="A141" s="363" t="s">
        <v>324</v>
      </c>
      <c r="B141" s="341">
        <v>1319.11490087641</v>
      </c>
      <c r="C141" s="341">
        <v>1366.51803</v>
      </c>
      <c r="D141" s="342">
        <v>47.403129123589999</v>
      </c>
      <c r="E141" s="343">
        <v>1.035935557313</v>
      </c>
      <c r="F141" s="341">
        <v>1320.4879941433801</v>
      </c>
      <c r="G141" s="342">
        <v>1320.4879941433801</v>
      </c>
      <c r="H141" s="344">
        <v>150.58600000000001</v>
      </c>
      <c r="I141" s="341">
        <v>1489.5472600000001</v>
      </c>
      <c r="J141" s="342">
        <v>169.05926585661501</v>
      </c>
      <c r="K141" s="345">
        <v>1.128027870458</v>
      </c>
    </row>
    <row r="142" spans="1:11" ht="14.4" customHeight="1" thickBot="1" x14ac:dyDescent="0.35">
      <c r="A142" s="367"/>
      <c r="B142" s="341">
        <v>-27873.493357501698</v>
      </c>
      <c r="C142" s="341">
        <v>-29491.361150000001</v>
      </c>
      <c r="D142" s="342">
        <v>-1617.8677924982901</v>
      </c>
      <c r="E142" s="343">
        <v>1.058043237413</v>
      </c>
      <c r="F142" s="341">
        <v>-29059.901168017699</v>
      </c>
      <c r="G142" s="342">
        <v>-29059.901168017699</v>
      </c>
      <c r="H142" s="344">
        <v>-2851.2686199999998</v>
      </c>
      <c r="I142" s="341">
        <v>-29952.589800000002</v>
      </c>
      <c r="J142" s="342">
        <v>-892.68863198226995</v>
      </c>
      <c r="K142" s="345">
        <v>1.0307189149339999</v>
      </c>
    </row>
    <row r="143" spans="1:11" ht="14.4" customHeight="1" thickBot="1" x14ac:dyDescent="0.35">
      <c r="A143" s="368" t="s">
        <v>50</v>
      </c>
      <c r="B143" s="355">
        <v>-27873.493357501698</v>
      </c>
      <c r="C143" s="355">
        <v>-29491.361150000001</v>
      </c>
      <c r="D143" s="356">
        <v>-1617.8677924982901</v>
      </c>
      <c r="E143" s="357">
        <v>-1.07808627803</v>
      </c>
      <c r="F143" s="355">
        <v>-29059.901168017699</v>
      </c>
      <c r="G143" s="356">
        <v>-29059.901168017699</v>
      </c>
      <c r="H143" s="355">
        <v>-2851.2686199999998</v>
      </c>
      <c r="I143" s="355">
        <v>-29952.589800000002</v>
      </c>
      <c r="J143" s="356">
        <v>-892.68863198226802</v>
      </c>
      <c r="K143" s="358">
        <v>1.0307189149339999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7" t="s">
        <v>76</v>
      </c>
      <c r="B1" s="288"/>
      <c r="C1" s="288"/>
      <c r="D1" s="288"/>
      <c r="E1" s="288"/>
      <c r="F1" s="288"/>
      <c r="G1" s="258"/>
      <c r="H1" s="289"/>
      <c r="I1" s="289"/>
    </row>
    <row r="2" spans="1:10" ht="14.4" customHeight="1" thickBot="1" x14ac:dyDescent="0.35">
      <c r="A2" s="170" t="s">
        <v>191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200">
        <v>2015</v>
      </c>
      <c r="D3" s="177">
        <v>2016</v>
      </c>
      <c r="E3" s="7"/>
      <c r="F3" s="266">
        <v>2017</v>
      </c>
      <c r="G3" s="284"/>
      <c r="H3" s="284"/>
      <c r="I3" s="267"/>
    </row>
    <row r="4" spans="1:10" ht="14.4" customHeight="1" thickBot="1" x14ac:dyDescent="0.3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" customHeight="1" x14ac:dyDescent="0.3">
      <c r="A5" s="369" t="s">
        <v>325</v>
      </c>
      <c r="B5" s="370" t="s">
        <v>326</v>
      </c>
      <c r="C5" s="371" t="s">
        <v>327</v>
      </c>
      <c r="D5" s="371" t="s">
        <v>327</v>
      </c>
      <c r="E5" s="371"/>
      <c r="F5" s="371" t="s">
        <v>327</v>
      </c>
      <c r="G5" s="371" t="s">
        <v>327</v>
      </c>
      <c r="H5" s="371" t="s">
        <v>327</v>
      </c>
      <c r="I5" s="372" t="s">
        <v>327</v>
      </c>
      <c r="J5" s="373" t="s">
        <v>52</v>
      </c>
    </row>
    <row r="6" spans="1:10" ht="14.4" customHeight="1" x14ac:dyDescent="0.3">
      <c r="A6" s="369" t="s">
        <v>325</v>
      </c>
      <c r="B6" s="370" t="s">
        <v>328</v>
      </c>
      <c r="C6" s="371">
        <v>61.317900000000009</v>
      </c>
      <c r="D6" s="371">
        <v>58.6447</v>
      </c>
      <c r="E6" s="371"/>
      <c r="F6" s="371">
        <v>66.953449999999989</v>
      </c>
      <c r="G6" s="371">
        <v>69.674489257812496</v>
      </c>
      <c r="H6" s="371">
        <v>-2.7210392578125067</v>
      </c>
      <c r="I6" s="372">
        <v>0.96094640539460574</v>
      </c>
      <c r="J6" s="373" t="s">
        <v>1</v>
      </c>
    </row>
    <row r="7" spans="1:10" ht="14.4" customHeight="1" x14ac:dyDescent="0.3">
      <c r="A7" s="369" t="s">
        <v>325</v>
      </c>
      <c r="B7" s="370" t="s">
        <v>329</v>
      </c>
      <c r="C7" s="371">
        <v>61.317900000000009</v>
      </c>
      <c r="D7" s="371">
        <v>58.6447</v>
      </c>
      <c r="E7" s="371"/>
      <c r="F7" s="371">
        <v>66.953449999999989</v>
      </c>
      <c r="G7" s="371">
        <v>69.674489257812496</v>
      </c>
      <c r="H7" s="371">
        <v>-2.7210392578125067</v>
      </c>
      <c r="I7" s="372">
        <v>0.96094640539460574</v>
      </c>
      <c r="J7" s="373" t="s">
        <v>330</v>
      </c>
    </row>
    <row r="9" spans="1:10" ht="14.4" customHeight="1" x14ac:dyDescent="0.3">
      <c r="A9" s="369" t="s">
        <v>325</v>
      </c>
      <c r="B9" s="370" t="s">
        <v>326</v>
      </c>
      <c r="C9" s="371" t="s">
        <v>327</v>
      </c>
      <c r="D9" s="371" t="s">
        <v>327</v>
      </c>
      <c r="E9" s="371"/>
      <c r="F9" s="371" t="s">
        <v>327</v>
      </c>
      <c r="G9" s="371" t="s">
        <v>327</v>
      </c>
      <c r="H9" s="371" t="s">
        <v>327</v>
      </c>
      <c r="I9" s="372" t="s">
        <v>327</v>
      </c>
      <c r="J9" s="373" t="s">
        <v>52</v>
      </c>
    </row>
    <row r="10" spans="1:10" ht="14.4" customHeight="1" x14ac:dyDescent="0.3">
      <c r="A10" s="369" t="s">
        <v>331</v>
      </c>
      <c r="B10" s="370" t="s">
        <v>332</v>
      </c>
      <c r="C10" s="371" t="s">
        <v>327</v>
      </c>
      <c r="D10" s="371" t="s">
        <v>327</v>
      </c>
      <c r="E10" s="371"/>
      <c r="F10" s="371" t="s">
        <v>327</v>
      </c>
      <c r="G10" s="371" t="s">
        <v>327</v>
      </c>
      <c r="H10" s="371" t="s">
        <v>327</v>
      </c>
      <c r="I10" s="372" t="s">
        <v>327</v>
      </c>
      <c r="J10" s="373" t="s">
        <v>0</v>
      </c>
    </row>
    <row r="11" spans="1:10" ht="14.4" customHeight="1" x14ac:dyDescent="0.3">
      <c r="A11" s="369" t="s">
        <v>331</v>
      </c>
      <c r="B11" s="370" t="s">
        <v>328</v>
      </c>
      <c r="C11" s="371">
        <v>53.289700000000011</v>
      </c>
      <c r="D11" s="371">
        <v>52.47251</v>
      </c>
      <c r="E11" s="371"/>
      <c r="F11" s="371">
        <v>66.953449999999989</v>
      </c>
      <c r="G11" s="371">
        <v>63</v>
      </c>
      <c r="H11" s="371">
        <v>3.9534499999999895</v>
      </c>
      <c r="I11" s="372">
        <v>1.0627531746031744</v>
      </c>
      <c r="J11" s="373" t="s">
        <v>1</v>
      </c>
    </row>
    <row r="12" spans="1:10" ht="14.4" customHeight="1" x14ac:dyDescent="0.3">
      <c r="A12" s="369" t="s">
        <v>331</v>
      </c>
      <c r="B12" s="370" t="s">
        <v>333</v>
      </c>
      <c r="C12" s="371">
        <v>53.289700000000011</v>
      </c>
      <c r="D12" s="371">
        <v>52.47251</v>
      </c>
      <c r="E12" s="371"/>
      <c r="F12" s="371">
        <v>66.953449999999989</v>
      </c>
      <c r="G12" s="371">
        <v>63</v>
      </c>
      <c r="H12" s="371">
        <v>3.9534499999999895</v>
      </c>
      <c r="I12" s="372">
        <v>1.0627531746031744</v>
      </c>
      <c r="J12" s="373" t="s">
        <v>334</v>
      </c>
    </row>
    <row r="13" spans="1:10" ht="14.4" customHeight="1" x14ac:dyDescent="0.3">
      <c r="A13" s="369" t="s">
        <v>327</v>
      </c>
      <c r="B13" s="370" t="s">
        <v>327</v>
      </c>
      <c r="C13" s="371" t="s">
        <v>327</v>
      </c>
      <c r="D13" s="371" t="s">
        <v>327</v>
      </c>
      <c r="E13" s="371"/>
      <c r="F13" s="371" t="s">
        <v>327</v>
      </c>
      <c r="G13" s="371" t="s">
        <v>327</v>
      </c>
      <c r="H13" s="371" t="s">
        <v>327</v>
      </c>
      <c r="I13" s="372" t="s">
        <v>327</v>
      </c>
      <c r="J13" s="373" t="s">
        <v>335</v>
      </c>
    </row>
    <row r="14" spans="1:10" ht="14.4" customHeight="1" x14ac:dyDescent="0.3">
      <c r="A14" s="369" t="s">
        <v>336</v>
      </c>
      <c r="B14" s="370" t="s">
        <v>337</v>
      </c>
      <c r="C14" s="371" t="s">
        <v>327</v>
      </c>
      <c r="D14" s="371" t="s">
        <v>327</v>
      </c>
      <c r="E14" s="371"/>
      <c r="F14" s="371" t="s">
        <v>327</v>
      </c>
      <c r="G14" s="371" t="s">
        <v>327</v>
      </c>
      <c r="H14" s="371" t="s">
        <v>327</v>
      </c>
      <c r="I14" s="372" t="s">
        <v>327</v>
      </c>
      <c r="J14" s="373" t="s">
        <v>0</v>
      </c>
    </row>
    <row r="15" spans="1:10" ht="14.4" customHeight="1" x14ac:dyDescent="0.3">
      <c r="A15" s="369" t="s">
        <v>336</v>
      </c>
      <c r="B15" s="370" t="s">
        <v>328</v>
      </c>
      <c r="C15" s="371">
        <v>8.0282</v>
      </c>
      <c r="D15" s="371">
        <v>6.1721900000000005</v>
      </c>
      <c r="E15" s="371"/>
      <c r="F15" s="371">
        <v>0</v>
      </c>
      <c r="G15" s="371">
        <v>6</v>
      </c>
      <c r="H15" s="371">
        <v>-6</v>
      </c>
      <c r="I15" s="372">
        <v>0</v>
      </c>
      <c r="J15" s="373" t="s">
        <v>1</v>
      </c>
    </row>
    <row r="16" spans="1:10" ht="14.4" customHeight="1" x14ac:dyDescent="0.3">
      <c r="A16" s="369" t="s">
        <v>336</v>
      </c>
      <c r="B16" s="370" t="s">
        <v>338</v>
      </c>
      <c r="C16" s="371">
        <v>8.0282</v>
      </c>
      <c r="D16" s="371">
        <v>6.1721900000000005</v>
      </c>
      <c r="E16" s="371"/>
      <c r="F16" s="371">
        <v>0</v>
      </c>
      <c r="G16" s="371">
        <v>6</v>
      </c>
      <c r="H16" s="371">
        <v>-6</v>
      </c>
      <c r="I16" s="372">
        <v>0</v>
      </c>
      <c r="J16" s="373" t="s">
        <v>334</v>
      </c>
    </row>
    <row r="17" spans="1:10" ht="14.4" customHeight="1" x14ac:dyDescent="0.3">
      <c r="A17" s="369" t="s">
        <v>327</v>
      </c>
      <c r="B17" s="370" t="s">
        <v>327</v>
      </c>
      <c r="C17" s="371" t="s">
        <v>327</v>
      </c>
      <c r="D17" s="371" t="s">
        <v>327</v>
      </c>
      <c r="E17" s="371"/>
      <c r="F17" s="371" t="s">
        <v>327</v>
      </c>
      <c r="G17" s="371" t="s">
        <v>327</v>
      </c>
      <c r="H17" s="371" t="s">
        <v>327</v>
      </c>
      <c r="I17" s="372" t="s">
        <v>327</v>
      </c>
      <c r="J17" s="373" t="s">
        <v>335</v>
      </c>
    </row>
    <row r="18" spans="1:10" ht="14.4" customHeight="1" x14ac:dyDescent="0.3">
      <c r="A18" s="369" t="s">
        <v>325</v>
      </c>
      <c r="B18" s="370" t="s">
        <v>329</v>
      </c>
      <c r="C18" s="371">
        <v>61.317900000000009</v>
      </c>
      <c r="D18" s="371">
        <v>58.6447</v>
      </c>
      <c r="E18" s="371"/>
      <c r="F18" s="371">
        <v>66.953449999999989</v>
      </c>
      <c r="G18" s="371">
        <v>70</v>
      </c>
      <c r="H18" s="371">
        <v>-3.0465500000000105</v>
      </c>
      <c r="I18" s="372">
        <v>0.95647785714285705</v>
      </c>
      <c r="J18" s="373" t="s">
        <v>330</v>
      </c>
    </row>
  </sheetData>
  <mergeCells count="3">
    <mergeCell ref="F3:I3"/>
    <mergeCell ref="C4:D4"/>
    <mergeCell ref="A1:I1"/>
  </mergeCells>
  <conditionalFormatting sqref="F8 F19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8">
    <cfRule type="expression" dxfId="27" priority="5">
      <formula>$H9&gt;0</formula>
    </cfRule>
  </conditionalFormatting>
  <conditionalFormatting sqref="A9:A18">
    <cfRule type="expression" dxfId="26" priority="2">
      <formula>AND($J9&lt;&gt;"mezeraKL",$J9&lt;&gt;"")</formula>
    </cfRule>
  </conditionalFormatting>
  <conditionalFormatting sqref="I9:I18">
    <cfRule type="expression" dxfId="25" priority="6">
      <formula>$I9&gt;1</formula>
    </cfRule>
  </conditionalFormatting>
  <conditionalFormatting sqref="B9:B18">
    <cfRule type="expression" dxfId="24" priority="1">
      <formula>OR($J9="NS",$J9="SumaNS",$J9="Účet")</formula>
    </cfRule>
  </conditionalFormatting>
  <conditionalFormatting sqref="A9:D18 F9:I18">
    <cfRule type="expression" dxfId="23" priority="8">
      <formula>AND($J9&lt;&gt;"",$J9&lt;&gt;"mezeraKL")</formula>
    </cfRule>
  </conditionalFormatting>
  <conditionalFormatting sqref="B9:D18 F9:I18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203" bestFit="1" customWidth="1"/>
    <col min="6" max="6" width="18.77734375" style="167" customWidth="1"/>
    <col min="7" max="7" width="5" style="163" customWidth="1"/>
    <col min="8" max="8" width="12.44140625" style="163" hidden="1" customWidth="1" outlineLevel="1"/>
    <col min="9" max="9" width="8.5546875" style="163" hidden="1" customWidth="1" outlineLevel="1"/>
    <col min="10" max="10" width="25.77734375" style="163" customWidth="1" collapsed="1"/>
    <col min="11" max="11" width="8.77734375" style="163" customWidth="1"/>
    <col min="12" max="13" width="7.77734375" style="161" customWidth="1"/>
    <col min="14" max="14" width="12.6640625" style="161" customWidth="1"/>
    <col min="15" max="16384" width="8.88671875" style="95"/>
  </cols>
  <sheetData>
    <row r="1" spans="1:14" ht="18.600000000000001" customHeight="1" thickBot="1" x14ac:dyDescent="0.4">
      <c r="A1" s="294" t="s">
        <v>92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4.4" customHeight="1" thickBot="1" x14ac:dyDescent="0.35">
      <c r="A2" s="170" t="s">
        <v>191</v>
      </c>
      <c r="B2" s="57"/>
      <c r="C2" s="165"/>
      <c r="D2" s="165"/>
      <c r="E2" s="202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" customHeight="1" thickBot="1" x14ac:dyDescent="0.35">
      <c r="A3" s="57"/>
      <c r="B3" s="57"/>
      <c r="C3" s="290"/>
      <c r="D3" s="291"/>
      <c r="E3" s="291"/>
      <c r="F3" s="291"/>
      <c r="G3" s="291"/>
      <c r="H3" s="291"/>
      <c r="I3" s="291"/>
      <c r="J3" s="292" t="s">
        <v>74</v>
      </c>
      <c r="K3" s="293"/>
      <c r="L3" s="71">
        <f>IF(M3&lt;&gt;0,N3/M3,0)</f>
        <v>155.34433643069829</v>
      </c>
      <c r="M3" s="71">
        <f>SUBTOTAL(9,M5:M1048576)</f>
        <v>431</v>
      </c>
      <c r="N3" s="72">
        <f>SUBTOTAL(9,N5:N1048576)</f>
        <v>66953.409001630964</v>
      </c>
    </row>
    <row r="4" spans="1:14" s="162" customFormat="1" ht="14.4" customHeight="1" thickBot="1" x14ac:dyDescent="0.35">
      <c r="A4" s="374" t="s">
        <v>3</v>
      </c>
      <c r="B4" s="375" t="s">
        <v>4</v>
      </c>
      <c r="C4" s="375" t="s">
        <v>0</v>
      </c>
      <c r="D4" s="375" t="s">
        <v>5</v>
      </c>
      <c r="E4" s="376" t="s">
        <v>6</v>
      </c>
      <c r="F4" s="375" t="s">
        <v>1</v>
      </c>
      <c r="G4" s="375" t="s">
        <v>7</v>
      </c>
      <c r="H4" s="375" t="s">
        <v>8</v>
      </c>
      <c r="I4" s="375" t="s">
        <v>9</v>
      </c>
      <c r="J4" s="377" t="s">
        <v>10</v>
      </c>
      <c r="K4" s="377" t="s">
        <v>11</v>
      </c>
      <c r="L4" s="378" t="s">
        <v>80</v>
      </c>
      <c r="M4" s="378" t="s">
        <v>12</v>
      </c>
      <c r="N4" s="379" t="s">
        <v>88</v>
      </c>
    </row>
    <row r="5" spans="1:14" ht="14.4" customHeight="1" x14ac:dyDescent="0.3">
      <c r="A5" s="380" t="s">
        <v>325</v>
      </c>
      <c r="B5" s="381" t="s">
        <v>326</v>
      </c>
      <c r="C5" s="382" t="s">
        <v>331</v>
      </c>
      <c r="D5" s="383" t="s">
        <v>332</v>
      </c>
      <c r="E5" s="384">
        <v>50113001</v>
      </c>
      <c r="F5" s="383" t="s">
        <v>339</v>
      </c>
      <c r="G5" s="382" t="s">
        <v>340</v>
      </c>
      <c r="H5" s="382">
        <v>901176</v>
      </c>
      <c r="I5" s="382">
        <v>1000</v>
      </c>
      <c r="J5" s="382" t="s">
        <v>341</v>
      </c>
      <c r="K5" s="382" t="s">
        <v>342</v>
      </c>
      <c r="L5" s="385">
        <v>60.656731878654085</v>
      </c>
      <c r="M5" s="385">
        <v>8</v>
      </c>
      <c r="N5" s="386">
        <v>485.25385502923268</v>
      </c>
    </row>
    <row r="6" spans="1:14" ht="14.4" customHeight="1" x14ac:dyDescent="0.3">
      <c r="A6" s="387" t="s">
        <v>325</v>
      </c>
      <c r="B6" s="388" t="s">
        <v>326</v>
      </c>
      <c r="C6" s="389" t="s">
        <v>331</v>
      </c>
      <c r="D6" s="390" t="s">
        <v>332</v>
      </c>
      <c r="E6" s="391">
        <v>50113001</v>
      </c>
      <c r="F6" s="390" t="s">
        <v>339</v>
      </c>
      <c r="G6" s="389" t="s">
        <v>340</v>
      </c>
      <c r="H6" s="389">
        <v>900503</v>
      </c>
      <c r="I6" s="389">
        <v>0</v>
      </c>
      <c r="J6" s="389" t="s">
        <v>343</v>
      </c>
      <c r="K6" s="389" t="s">
        <v>327</v>
      </c>
      <c r="L6" s="392">
        <v>101.2763211713626</v>
      </c>
      <c r="M6" s="392">
        <v>203</v>
      </c>
      <c r="N6" s="393">
        <v>20559.093197786606</v>
      </c>
    </row>
    <row r="7" spans="1:14" ht="14.4" customHeight="1" x14ac:dyDescent="0.3">
      <c r="A7" s="387" t="s">
        <v>325</v>
      </c>
      <c r="B7" s="388" t="s">
        <v>326</v>
      </c>
      <c r="C7" s="389" t="s">
        <v>331</v>
      </c>
      <c r="D7" s="390" t="s">
        <v>332</v>
      </c>
      <c r="E7" s="391">
        <v>50113001</v>
      </c>
      <c r="F7" s="390" t="s">
        <v>339</v>
      </c>
      <c r="G7" s="389" t="s">
        <v>340</v>
      </c>
      <c r="H7" s="389">
        <v>930224</v>
      </c>
      <c r="I7" s="389">
        <v>0</v>
      </c>
      <c r="J7" s="389" t="s">
        <v>344</v>
      </c>
      <c r="K7" s="389" t="s">
        <v>327</v>
      </c>
      <c r="L7" s="392">
        <v>78.980589617786947</v>
      </c>
      <c r="M7" s="392">
        <v>15</v>
      </c>
      <c r="N7" s="393">
        <v>1184.7088442668041</v>
      </c>
    </row>
    <row r="8" spans="1:14" ht="14.4" customHeight="1" thickBot="1" x14ac:dyDescent="0.35">
      <c r="A8" s="394" t="s">
        <v>325</v>
      </c>
      <c r="B8" s="395" t="s">
        <v>326</v>
      </c>
      <c r="C8" s="396" t="s">
        <v>331</v>
      </c>
      <c r="D8" s="397" t="s">
        <v>332</v>
      </c>
      <c r="E8" s="398">
        <v>50113001</v>
      </c>
      <c r="F8" s="397" t="s">
        <v>339</v>
      </c>
      <c r="G8" s="396" t="s">
        <v>340</v>
      </c>
      <c r="H8" s="396">
        <v>920294</v>
      </c>
      <c r="I8" s="396">
        <v>0</v>
      </c>
      <c r="J8" s="396" t="s">
        <v>345</v>
      </c>
      <c r="K8" s="396" t="s">
        <v>327</v>
      </c>
      <c r="L8" s="399">
        <v>218.16757611974793</v>
      </c>
      <c r="M8" s="399">
        <v>205</v>
      </c>
      <c r="N8" s="400">
        <v>44724.353104548325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196" customWidth="1"/>
    <col min="2" max="2" width="5.44140625" style="161" bestFit="1" customWidth="1"/>
    <col min="3" max="3" width="6.109375" style="161" bestFit="1" customWidth="1"/>
    <col min="4" max="4" width="7.44140625" style="161" bestFit="1" customWidth="1"/>
    <col min="5" max="5" width="6.21875" style="161" bestFit="1" customWidth="1"/>
    <col min="6" max="6" width="6.33203125" style="164" bestFit="1" customWidth="1"/>
    <col min="7" max="7" width="6.109375" style="164" bestFit="1" customWidth="1"/>
    <col min="8" max="8" width="7.44140625" style="164" bestFit="1" customWidth="1"/>
    <col min="9" max="9" width="6.21875" style="164" bestFit="1" customWidth="1"/>
    <col min="10" max="10" width="5.44140625" style="161" bestFit="1" customWidth="1"/>
    <col min="11" max="11" width="6.109375" style="161" bestFit="1" customWidth="1"/>
    <col min="12" max="12" width="7.44140625" style="161" bestFit="1" customWidth="1"/>
    <col min="13" max="13" width="6.21875" style="161" bestFit="1" customWidth="1"/>
    <col min="14" max="14" width="5.33203125" style="164" bestFit="1" customWidth="1"/>
    <col min="15" max="15" width="6.109375" style="164" bestFit="1" customWidth="1"/>
    <col min="16" max="16" width="7.44140625" style="164" bestFit="1" customWidth="1"/>
    <col min="17" max="17" width="6.21875" style="164" bestFit="1" customWidth="1"/>
    <col min="18" max="16384" width="8.88671875" style="95"/>
  </cols>
  <sheetData>
    <row r="1" spans="1:17" ht="18.600000000000001" customHeight="1" thickBot="1" x14ac:dyDescent="0.4">
      <c r="A1" s="295" t="s">
        <v>123</v>
      </c>
      <c r="B1" s="295"/>
      <c r="C1" s="295"/>
      <c r="D1" s="295"/>
      <c r="E1" s="295"/>
      <c r="F1" s="258"/>
      <c r="G1" s="258"/>
      <c r="H1" s="258"/>
      <c r="I1" s="258"/>
      <c r="J1" s="289"/>
      <c r="K1" s="289"/>
      <c r="L1" s="289"/>
      <c r="M1" s="289"/>
      <c r="N1" s="289"/>
      <c r="O1" s="289"/>
      <c r="P1" s="289"/>
      <c r="Q1" s="289"/>
    </row>
    <row r="2" spans="1:17" ht="14.4" customHeight="1" thickBot="1" x14ac:dyDescent="0.35">
      <c r="A2" s="170" t="s">
        <v>191</v>
      </c>
      <c r="B2" s="168"/>
      <c r="C2" s="168"/>
      <c r="D2" s="168"/>
      <c r="E2" s="168"/>
    </row>
    <row r="3" spans="1:17" ht="14.4" customHeight="1" thickBot="1" x14ac:dyDescent="0.35">
      <c r="A3" s="185" t="s">
        <v>2</v>
      </c>
      <c r="B3" s="189">
        <f>SUM(B6:B1048576)</f>
        <v>94</v>
      </c>
      <c r="C3" s="190">
        <f>SUM(C6:C1048576)</f>
        <v>0</v>
      </c>
      <c r="D3" s="190">
        <f>SUM(D6:D1048576)</f>
        <v>0</v>
      </c>
      <c r="E3" s="191">
        <f>SUM(E6:E1048576)</f>
        <v>0</v>
      </c>
      <c r="F3" s="188">
        <f>IF(SUM($B3:$E3)=0,"",B3/SUM($B3:$E3))</f>
        <v>1</v>
      </c>
      <c r="G3" s="186">
        <f t="shared" ref="G3:I3" si="0">IF(SUM($B3:$E3)=0,"",C3/SUM($B3:$E3))</f>
        <v>0</v>
      </c>
      <c r="H3" s="186">
        <f t="shared" si="0"/>
        <v>0</v>
      </c>
      <c r="I3" s="187">
        <f t="shared" si="0"/>
        <v>0</v>
      </c>
      <c r="J3" s="190">
        <f>SUM(J6:J1048576)</f>
        <v>35</v>
      </c>
      <c r="K3" s="190">
        <f>SUM(K6:K1048576)</f>
        <v>0</v>
      </c>
      <c r="L3" s="190">
        <f>SUM(L6:L1048576)</f>
        <v>0</v>
      </c>
      <c r="M3" s="191">
        <f>SUM(M6:M1048576)</f>
        <v>0</v>
      </c>
      <c r="N3" s="188">
        <f>IF(SUM($J3:$M3)=0,"",J3/SUM($J3:$M3))</f>
        <v>1</v>
      </c>
      <c r="O3" s="186">
        <f t="shared" ref="O3:Q3" si="1">IF(SUM($J3:$M3)=0,"",K3/SUM($J3:$M3))</f>
        <v>0</v>
      </c>
      <c r="P3" s="186">
        <f t="shared" si="1"/>
        <v>0</v>
      </c>
      <c r="Q3" s="187">
        <f t="shared" si="1"/>
        <v>0</v>
      </c>
    </row>
    <row r="4" spans="1:17" ht="14.4" customHeight="1" thickBot="1" x14ac:dyDescent="0.35">
      <c r="A4" s="184"/>
      <c r="B4" s="299" t="s">
        <v>125</v>
      </c>
      <c r="C4" s="300"/>
      <c r="D4" s="300"/>
      <c r="E4" s="301"/>
      <c r="F4" s="296" t="s">
        <v>130</v>
      </c>
      <c r="G4" s="297"/>
      <c r="H4" s="297"/>
      <c r="I4" s="298"/>
      <c r="J4" s="299" t="s">
        <v>131</v>
      </c>
      <c r="K4" s="300"/>
      <c r="L4" s="300"/>
      <c r="M4" s="301"/>
      <c r="N4" s="296" t="s">
        <v>132</v>
      </c>
      <c r="O4" s="297"/>
      <c r="P4" s="297"/>
      <c r="Q4" s="298"/>
    </row>
    <row r="5" spans="1:17" ht="14.4" customHeight="1" thickBot="1" x14ac:dyDescent="0.35">
      <c r="A5" s="401" t="s">
        <v>124</v>
      </c>
      <c r="B5" s="402" t="s">
        <v>126</v>
      </c>
      <c r="C5" s="402" t="s">
        <v>127</v>
      </c>
      <c r="D5" s="402" t="s">
        <v>128</v>
      </c>
      <c r="E5" s="403" t="s">
        <v>129</v>
      </c>
      <c r="F5" s="404" t="s">
        <v>126</v>
      </c>
      <c r="G5" s="405" t="s">
        <v>127</v>
      </c>
      <c r="H5" s="405" t="s">
        <v>128</v>
      </c>
      <c r="I5" s="406" t="s">
        <v>129</v>
      </c>
      <c r="J5" s="402" t="s">
        <v>126</v>
      </c>
      <c r="K5" s="402" t="s">
        <v>127</v>
      </c>
      <c r="L5" s="402" t="s">
        <v>128</v>
      </c>
      <c r="M5" s="403" t="s">
        <v>129</v>
      </c>
      <c r="N5" s="404" t="s">
        <v>126</v>
      </c>
      <c r="O5" s="405" t="s">
        <v>127</v>
      </c>
      <c r="P5" s="405" t="s">
        <v>128</v>
      </c>
      <c r="Q5" s="406" t="s">
        <v>129</v>
      </c>
    </row>
    <row r="6" spans="1:17" ht="14.4" customHeight="1" x14ac:dyDescent="0.3">
      <c r="A6" s="411" t="s">
        <v>346</v>
      </c>
      <c r="B6" s="415"/>
      <c r="C6" s="385"/>
      <c r="D6" s="385"/>
      <c r="E6" s="386"/>
      <c r="F6" s="413"/>
      <c r="G6" s="407"/>
      <c r="H6" s="407"/>
      <c r="I6" s="417"/>
      <c r="J6" s="415"/>
      <c r="K6" s="385"/>
      <c r="L6" s="385"/>
      <c r="M6" s="386"/>
      <c r="N6" s="413"/>
      <c r="O6" s="407"/>
      <c r="P6" s="407"/>
      <c r="Q6" s="408"/>
    </row>
    <row r="7" spans="1:17" ht="14.4" customHeight="1" thickBot="1" x14ac:dyDescent="0.35">
      <c r="A7" s="412" t="s">
        <v>347</v>
      </c>
      <c r="B7" s="416">
        <v>94</v>
      </c>
      <c r="C7" s="399"/>
      <c r="D7" s="399"/>
      <c r="E7" s="400"/>
      <c r="F7" s="414">
        <v>1</v>
      </c>
      <c r="G7" s="409">
        <v>0</v>
      </c>
      <c r="H7" s="409">
        <v>0</v>
      </c>
      <c r="I7" s="418">
        <v>0</v>
      </c>
      <c r="J7" s="416">
        <v>35</v>
      </c>
      <c r="K7" s="399"/>
      <c r="L7" s="399"/>
      <c r="M7" s="400"/>
      <c r="N7" s="414">
        <v>1</v>
      </c>
      <c r="O7" s="409">
        <v>0</v>
      </c>
      <c r="P7" s="409">
        <v>0</v>
      </c>
      <c r="Q7" s="41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7" t="s">
        <v>77</v>
      </c>
      <c r="B1" s="288"/>
      <c r="C1" s="288"/>
      <c r="D1" s="288"/>
      <c r="E1" s="288"/>
      <c r="F1" s="288"/>
      <c r="G1" s="258"/>
      <c r="H1" s="289"/>
      <c r="I1" s="289"/>
    </row>
    <row r="2" spans="1:10" ht="14.4" customHeight="1" thickBot="1" x14ac:dyDescent="0.35">
      <c r="A2" s="170" t="s">
        <v>191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176">
        <v>2015</v>
      </c>
      <c r="D3" s="177">
        <v>2016</v>
      </c>
      <c r="E3" s="7"/>
      <c r="F3" s="266">
        <v>2017</v>
      </c>
      <c r="G3" s="284"/>
      <c r="H3" s="284"/>
      <c r="I3" s="267"/>
    </row>
    <row r="4" spans="1:10" ht="14.4" customHeight="1" thickBot="1" x14ac:dyDescent="0.3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" customHeight="1" x14ac:dyDescent="0.3">
      <c r="A5" s="369" t="s">
        <v>325</v>
      </c>
      <c r="B5" s="370" t="s">
        <v>326</v>
      </c>
      <c r="C5" s="371" t="s">
        <v>327</v>
      </c>
      <c r="D5" s="371" t="s">
        <v>327</v>
      </c>
      <c r="E5" s="371"/>
      <c r="F5" s="371" t="s">
        <v>327</v>
      </c>
      <c r="G5" s="371" t="s">
        <v>327</v>
      </c>
      <c r="H5" s="371" t="s">
        <v>327</v>
      </c>
      <c r="I5" s="372" t="s">
        <v>327</v>
      </c>
      <c r="J5" s="373" t="s">
        <v>52</v>
      </c>
    </row>
    <row r="6" spans="1:10" ht="14.4" customHeight="1" x14ac:dyDescent="0.3">
      <c r="A6" s="369" t="s">
        <v>325</v>
      </c>
      <c r="B6" s="370" t="s">
        <v>348</v>
      </c>
      <c r="C6" s="371">
        <v>10.933999999999999</v>
      </c>
      <c r="D6" s="371">
        <v>18.534739999999999</v>
      </c>
      <c r="E6" s="371"/>
      <c r="F6" s="371">
        <v>26.5595</v>
      </c>
      <c r="G6" s="371">
        <v>20</v>
      </c>
      <c r="H6" s="371">
        <v>6.5594999999999999</v>
      </c>
      <c r="I6" s="372">
        <v>1.3279749999999999</v>
      </c>
      <c r="J6" s="373" t="s">
        <v>1</v>
      </c>
    </row>
    <row r="7" spans="1:10" ht="14.4" customHeight="1" x14ac:dyDescent="0.3">
      <c r="A7" s="369" t="s">
        <v>325</v>
      </c>
      <c r="B7" s="370" t="s">
        <v>329</v>
      </c>
      <c r="C7" s="371">
        <v>10.933999999999999</v>
      </c>
      <c r="D7" s="371">
        <v>18.534739999999999</v>
      </c>
      <c r="E7" s="371"/>
      <c r="F7" s="371">
        <v>26.5595</v>
      </c>
      <c r="G7" s="371">
        <v>20</v>
      </c>
      <c r="H7" s="371">
        <v>6.5594999999999999</v>
      </c>
      <c r="I7" s="372">
        <v>1.3279749999999999</v>
      </c>
      <c r="J7" s="373" t="s">
        <v>330</v>
      </c>
    </row>
    <row r="9" spans="1:10" ht="14.4" customHeight="1" x14ac:dyDescent="0.3">
      <c r="A9" s="369" t="s">
        <v>325</v>
      </c>
      <c r="B9" s="370" t="s">
        <v>326</v>
      </c>
      <c r="C9" s="371" t="s">
        <v>327</v>
      </c>
      <c r="D9" s="371" t="s">
        <v>327</v>
      </c>
      <c r="E9" s="371"/>
      <c r="F9" s="371" t="s">
        <v>327</v>
      </c>
      <c r="G9" s="371" t="s">
        <v>327</v>
      </c>
      <c r="H9" s="371" t="s">
        <v>327</v>
      </c>
      <c r="I9" s="372" t="s">
        <v>327</v>
      </c>
      <c r="J9" s="373" t="s">
        <v>52</v>
      </c>
    </row>
    <row r="10" spans="1:10" ht="14.4" customHeight="1" x14ac:dyDescent="0.3">
      <c r="A10" s="369" t="s">
        <v>331</v>
      </c>
      <c r="B10" s="370" t="s">
        <v>332</v>
      </c>
      <c r="C10" s="371" t="s">
        <v>327</v>
      </c>
      <c r="D10" s="371" t="s">
        <v>327</v>
      </c>
      <c r="E10" s="371"/>
      <c r="F10" s="371" t="s">
        <v>327</v>
      </c>
      <c r="G10" s="371" t="s">
        <v>327</v>
      </c>
      <c r="H10" s="371" t="s">
        <v>327</v>
      </c>
      <c r="I10" s="372" t="s">
        <v>327</v>
      </c>
      <c r="J10" s="373" t="s">
        <v>0</v>
      </c>
    </row>
    <row r="11" spans="1:10" ht="14.4" customHeight="1" x14ac:dyDescent="0.3">
      <c r="A11" s="369" t="s">
        <v>331</v>
      </c>
      <c r="B11" s="370" t="s">
        <v>348</v>
      </c>
      <c r="C11" s="371">
        <v>10.933999999999999</v>
      </c>
      <c r="D11" s="371">
        <v>18.534739999999999</v>
      </c>
      <c r="E11" s="371"/>
      <c r="F11" s="371">
        <v>26.5595</v>
      </c>
      <c r="G11" s="371">
        <v>20</v>
      </c>
      <c r="H11" s="371">
        <v>6.5594999999999999</v>
      </c>
      <c r="I11" s="372">
        <v>1.3279749999999999</v>
      </c>
      <c r="J11" s="373" t="s">
        <v>1</v>
      </c>
    </row>
    <row r="12" spans="1:10" ht="14.4" customHeight="1" x14ac:dyDescent="0.3">
      <c r="A12" s="369" t="s">
        <v>331</v>
      </c>
      <c r="B12" s="370" t="s">
        <v>333</v>
      </c>
      <c r="C12" s="371">
        <v>10.933999999999999</v>
      </c>
      <c r="D12" s="371">
        <v>18.534739999999999</v>
      </c>
      <c r="E12" s="371"/>
      <c r="F12" s="371">
        <v>26.5595</v>
      </c>
      <c r="G12" s="371">
        <v>20</v>
      </c>
      <c r="H12" s="371">
        <v>6.5594999999999999</v>
      </c>
      <c r="I12" s="372">
        <v>1.3279749999999999</v>
      </c>
      <c r="J12" s="373" t="s">
        <v>334</v>
      </c>
    </row>
    <row r="13" spans="1:10" ht="14.4" customHeight="1" x14ac:dyDescent="0.3">
      <c r="A13" s="369" t="s">
        <v>327</v>
      </c>
      <c r="B13" s="370" t="s">
        <v>327</v>
      </c>
      <c r="C13" s="371" t="s">
        <v>327</v>
      </c>
      <c r="D13" s="371" t="s">
        <v>327</v>
      </c>
      <c r="E13" s="371"/>
      <c r="F13" s="371" t="s">
        <v>327</v>
      </c>
      <c r="G13" s="371" t="s">
        <v>327</v>
      </c>
      <c r="H13" s="371" t="s">
        <v>327</v>
      </c>
      <c r="I13" s="372" t="s">
        <v>327</v>
      </c>
      <c r="J13" s="373" t="s">
        <v>335</v>
      </c>
    </row>
    <row r="14" spans="1:10" ht="14.4" customHeight="1" x14ac:dyDescent="0.3">
      <c r="A14" s="369" t="s">
        <v>349</v>
      </c>
      <c r="B14" s="370" t="s">
        <v>350</v>
      </c>
      <c r="C14" s="371" t="s">
        <v>327</v>
      </c>
      <c r="D14" s="371" t="s">
        <v>327</v>
      </c>
      <c r="E14" s="371"/>
      <c r="F14" s="371" t="s">
        <v>327</v>
      </c>
      <c r="G14" s="371" t="s">
        <v>327</v>
      </c>
      <c r="H14" s="371" t="s">
        <v>327</v>
      </c>
      <c r="I14" s="372" t="s">
        <v>327</v>
      </c>
      <c r="J14" s="373" t="s">
        <v>0</v>
      </c>
    </row>
    <row r="15" spans="1:10" ht="14.4" customHeight="1" x14ac:dyDescent="0.3">
      <c r="A15" s="369" t="s">
        <v>349</v>
      </c>
      <c r="B15" s="370" t="s">
        <v>348</v>
      </c>
      <c r="C15" s="371">
        <v>0</v>
      </c>
      <c r="D15" s="371">
        <v>0</v>
      </c>
      <c r="E15" s="371"/>
      <c r="F15" s="371">
        <v>0</v>
      </c>
      <c r="G15" s="371">
        <v>0</v>
      </c>
      <c r="H15" s="371">
        <v>0</v>
      </c>
      <c r="I15" s="372" t="s">
        <v>327</v>
      </c>
      <c r="J15" s="373" t="s">
        <v>1</v>
      </c>
    </row>
    <row r="16" spans="1:10" ht="14.4" customHeight="1" x14ac:dyDescent="0.3">
      <c r="A16" s="369" t="s">
        <v>349</v>
      </c>
      <c r="B16" s="370" t="s">
        <v>351</v>
      </c>
      <c r="C16" s="371">
        <v>0</v>
      </c>
      <c r="D16" s="371">
        <v>0</v>
      </c>
      <c r="E16" s="371"/>
      <c r="F16" s="371">
        <v>0</v>
      </c>
      <c r="G16" s="371">
        <v>0</v>
      </c>
      <c r="H16" s="371">
        <v>0</v>
      </c>
      <c r="I16" s="372" t="s">
        <v>327</v>
      </c>
      <c r="J16" s="373" t="s">
        <v>334</v>
      </c>
    </row>
    <row r="17" spans="1:10" ht="14.4" customHeight="1" x14ac:dyDescent="0.3">
      <c r="A17" s="369" t="s">
        <v>327</v>
      </c>
      <c r="B17" s="370" t="s">
        <v>327</v>
      </c>
      <c r="C17" s="371" t="s">
        <v>327</v>
      </c>
      <c r="D17" s="371" t="s">
        <v>327</v>
      </c>
      <c r="E17" s="371"/>
      <c r="F17" s="371" t="s">
        <v>327</v>
      </c>
      <c r="G17" s="371" t="s">
        <v>327</v>
      </c>
      <c r="H17" s="371" t="s">
        <v>327</v>
      </c>
      <c r="I17" s="372" t="s">
        <v>327</v>
      </c>
      <c r="J17" s="373" t="s">
        <v>335</v>
      </c>
    </row>
    <row r="18" spans="1:10" ht="14.4" customHeight="1" x14ac:dyDescent="0.3">
      <c r="A18" s="369" t="s">
        <v>325</v>
      </c>
      <c r="B18" s="370" t="s">
        <v>329</v>
      </c>
      <c r="C18" s="371">
        <v>10.933999999999999</v>
      </c>
      <c r="D18" s="371">
        <v>18.534739999999999</v>
      </c>
      <c r="E18" s="371"/>
      <c r="F18" s="371">
        <v>26.5595</v>
      </c>
      <c r="G18" s="371">
        <v>20</v>
      </c>
      <c r="H18" s="371">
        <v>6.5594999999999999</v>
      </c>
      <c r="I18" s="372">
        <v>1.3279749999999999</v>
      </c>
      <c r="J18" s="373" t="s">
        <v>330</v>
      </c>
    </row>
  </sheetData>
  <mergeCells count="3">
    <mergeCell ref="A1:I1"/>
    <mergeCell ref="F3:I3"/>
    <mergeCell ref="C4:D4"/>
  </mergeCells>
  <conditionalFormatting sqref="F8 F19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8">
    <cfRule type="expression" dxfId="10" priority="6">
      <formula>$H9&gt;0</formula>
    </cfRule>
  </conditionalFormatting>
  <conditionalFormatting sqref="A9:A18">
    <cfRule type="expression" dxfId="9" priority="5">
      <formula>AND($J9&lt;&gt;"mezeraKL",$J9&lt;&gt;"")</formula>
    </cfRule>
  </conditionalFormatting>
  <conditionalFormatting sqref="I9:I18">
    <cfRule type="expression" dxfId="8" priority="7">
      <formula>$I9&gt;1</formula>
    </cfRule>
  </conditionalFormatting>
  <conditionalFormatting sqref="B9:B18">
    <cfRule type="expression" dxfId="7" priority="4">
      <formula>OR($J9="NS",$J9="SumaNS",$J9="Účet")</formula>
    </cfRule>
  </conditionalFormatting>
  <conditionalFormatting sqref="A9:D18 F9:I18">
    <cfRule type="expression" dxfId="6" priority="8">
      <formula>AND($J9&lt;&gt;"",$J9&lt;&gt;"mezeraKL")</formula>
    </cfRule>
  </conditionalFormatting>
  <conditionalFormatting sqref="B9:D18 F9:I18">
    <cfRule type="expression" dxfId="5" priority="1">
      <formula>OR($J9="KL",$J9="SumaKL")</formula>
    </cfRule>
    <cfRule type="expression" priority="3" stopIfTrue="1">
      <formula>OR($J9="mezeraNS",$J9="mezeraKL")</formula>
    </cfRule>
  </conditionalFormatting>
  <conditionalFormatting sqref="B9:D18 F9:I18">
    <cfRule type="expression" dxfId="4" priority="2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2018-01-31T13:59:19Z</dcterms:modified>
</cp:coreProperties>
</file>