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59F45057-8E37-493E-AFB1-82084140CB1C}" xr6:coauthVersionLast="44" xr6:coauthVersionMax="44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431" l="1"/>
  <c r="L16" i="431"/>
  <c r="Q9" i="431"/>
  <c r="E14" i="431"/>
  <c r="I18" i="431"/>
  <c r="L17" i="431"/>
  <c r="Q18" i="431"/>
  <c r="O9" i="431"/>
  <c r="M12" i="431"/>
  <c r="I17" i="431"/>
  <c r="K19" i="431"/>
  <c r="N18" i="431"/>
  <c r="Q17" i="431"/>
  <c r="D17" i="431"/>
  <c r="G16" i="431"/>
  <c r="J15" i="431"/>
  <c r="M14" i="431"/>
  <c r="P13" i="431"/>
  <c r="L18" i="431"/>
  <c r="Q11" i="431"/>
  <c r="M15" i="431"/>
  <c r="O16" i="431"/>
  <c r="C13" i="431"/>
  <c r="D10" i="431"/>
  <c r="D18" i="431"/>
  <c r="E15" i="431"/>
  <c r="F12" i="431"/>
  <c r="G9" i="431"/>
  <c r="G17" i="431"/>
  <c r="H14" i="431"/>
  <c r="I11" i="431"/>
  <c r="I19" i="431"/>
  <c r="J16" i="431"/>
  <c r="N12" i="431"/>
  <c r="C14" i="431"/>
  <c r="D11" i="431"/>
  <c r="D19" i="431"/>
  <c r="E16" i="431"/>
  <c r="F13" i="431"/>
  <c r="G10" i="431"/>
  <c r="G18" i="431"/>
  <c r="H15" i="431"/>
  <c r="I12" i="431"/>
  <c r="J9" i="431"/>
  <c r="J17" i="431"/>
  <c r="K14" i="431"/>
  <c r="L11" i="431"/>
  <c r="L19" i="431"/>
  <c r="M16" i="431"/>
  <c r="N13" i="431"/>
  <c r="O10" i="431"/>
  <c r="O18" i="431"/>
  <c r="P15" i="431"/>
  <c r="Q12" i="431"/>
  <c r="C15" i="431"/>
  <c r="D12" i="431"/>
  <c r="E9" i="431"/>
  <c r="E17" i="431"/>
  <c r="F14" i="431"/>
  <c r="G11" i="431"/>
  <c r="G19" i="431"/>
  <c r="H16" i="431"/>
  <c r="I13" i="431"/>
  <c r="J10" i="431"/>
  <c r="J18" i="431"/>
  <c r="K15" i="431"/>
  <c r="L12" i="431"/>
  <c r="M9" i="431"/>
  <c r="M17" i="431"/>
  <c r="N14" i="431"/>
  <c r="O11" i="431"/>
  <c r="O19" i="431"/>
  <c r="P16" i="431"/>
  <c r="Q13" i="431"/>
  <c r="C17" i="431"/>
  <c r="D14" i="431"/>
  <c r="E19" i="431"/>
  <c r="G13" i="431"/>
  <c r="H18" i="431"/>
  <c r="J12" i="431"/>
  <c r="K17" i="431"/>
  <c r="M11" i="431"/>
  <c r="N16" i="431"/>
  <c r="P10" i="431"/>
  <c r="Q15" i="431"/>
  <c r="C18" i="431"/>
  <c r="E12" i="431"/>
  <c r="F17" i="431"/>
  <c r="H11" i="431"/>
  <c r="I16" i="431"/>
  <c r="K10" i="431"/>
  <c r="L15" i="431"/>
  <c r="N17" i="431"/>
  <c r="P11" i="431"/>
  <c r="Q16" i="431"/>
  <c r="C19" i="431"/>
  <c r="D16" i="431"/>
  <c r="G15" i="431"/>
  <c r="I9" i="431"/>
  <c r="K11" i="431"/>
  <c r="M13" i="431"/>
  <c r="O15" i="431"/>
  <c r="D9" i="431"/>
  <c r="F19" i="431"/>
  <c r="I10" i="431"/>
  <c r="L9" i="431"/>
  <c r="N19" i="431"/>
  <c r="L10" i="431"/>
  <c r="P14" i="431"/>
  <c r="C16" i="431"/>
  <c r="D13" i="431"/>
  <c r="E10" i="431"/>
  <c r="E18" i="431"/>
  <c r="F15" i="431"/>
  <c r="G12" i="431"/>
  <c r="H9" i="431"/>
  <c r="H17" i="431"/>
  <c r="I14" i="431"/>
  <c r="J11" i="431"/>
  <c r="J19" i="431"/>
  <c r="K16" i="431"/>
  <c r="L13" i="431"/>
  <c r="M10" i="431"/>
  <c r="M18" i="431"/>
  <c r="N15" i="431"/>
  <c r="O12" i="431"/>
  <c r="P9" i="431"/>
  <c r="P17" i="431"/>
  <c r="Q14" i="431"/>
  <c r="C9" i="431"/>
  <c r="E11" i="431"/>
  <c r="F16" i="431"/>
  <c r="H10" i="431"/>
  <c r="I15" i="431"/>
  <c r="K9" i="431"/>
  <c r="L14" i="431"/>
  <c r="M19" i="431"/>
  <c r="O13" i="431"/>
  <c r="P18" i="431"/>
  <c r="C10" i="431"/>
  <c r="D15" i="431"/>
  <c r="F9" i="431"/>
  <c r="G14" i="431"/>
  <c r="H19" i="431"/>
  <c r="J13" i="431"/>
  <c r="K18" i="431"/>
  <c r="N9" i="431"/>
  <c r="O14" i="431"/>
  <c r="P19" i="431"/>
  <c r="C11" i="431"/>
  <c r="E13" i="431"/>
  <c r="F18" i="431"/>
  <c r="H12" i="431"/>
  <c r="J14" i="431"/>
  <c r="N10" i="431"/>
  <c r="P12" i="431"/>
  <c r="C12" i="431"/>
  <c r="F11" i="431"/>
  <c r="H13" i="431"/>
  <c r="K12" i="431"/>
  <c r="N11" i="431"/>
  <c r="Q10" i="431"/>
  <c r="K13" i="431"/>
  <c r="O17" i="431"/>
  <c r="Q19" i="431"/>
  <c r="O8" i="431"/>
  <c r="M8" i="431"/>
  <c r="K8" i="431"/>
  <c r="G8" i="431"/>
  <c r="P8" i="431"/>
  <c r="J8" i="431"/>
  <c r="D8" i="431"/>
  <c r="N8" i="431"/>
  <c r="I8" i="431"/>
  <c r="Q8" i="431"/>
  <c r="E8" i="431"/>
  <c r="L8" i="431"/>
  <c r="C8" i="431"/>
  <c r="H8" i="431"/>
  <c r="F8" i="431"/>
  <c r="S19" i="431" l="1"/>
  <c r="R19" i="431"/>
  <c r="R10" i="431"/>
  <c r="S10" i="431"/>
  <c r="R14" i="431"/>
  <c r="S14" i="431"/>
  <c r="R16" i="431"/>
  <c r="S16" i="431"/>
  <c r="S15" i="431"/>
  <c r="R15" i="431"/>
  <c r="S13" i="431"/>
  <c r="R13" i="431"/>
  <c r="S12" i="431"/>
  <c r="R12" i="431"/>
  <c r="R11" i="431"/>
  <c r="S11" i="431"/>
  <c r="R17" i="431"/>
  <c r="S17" i="431"/>
  <c r="S18" i="431"/>
  <c r="R18" i="431"/>
  <c r="R9" i="431"/>
  <c r="S9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3" i="414"/>
  <c r="A15" i="414"/>
  <c r="A16" i="414"/>
  <c r="A4" i="414"/>
  <c r="A6" i="339" l="1"/>
  <c r="A5" i="339"/>
  <c r="D4" i="414"/>
  <c r="D19" i="414"/>
  <c r="C19" i="414"/>
  <c r="D16" i="414"/>
  <c r="C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Q3" i="347" s="1"/>
  <c r="M3" i="387"/>
  <c r="H3" i="387" s="1"/>
  <c r="L3" i="387"/>
  <c r="J3" i="387"/>
  <c r="I3" i="387"/>
  <c r="G3" i="387"/>
  <c r="F3" i="387"/>
  <c r="N3" i="220"/>
  <c r="L3" i="220" s="1"/>
  <c r="C24" i="414"/>
  <c r="D24" i="414"/>
  <c r="K3" i="387" l="1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J13" i="339" l="1"/>
  <c r="B15" i="339"/>
  <c r="H13" i="339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<sst xmlns="http://schemas.openxmlformats.org/spreadsheetml/2006/main" count="10936" uniqueCount="1795">
  <si>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</si>
  <si>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</si>
  <si>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</si>
  <si>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</si>
  <si>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</si>
  <si>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</si>
  <si>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</si>
  <si>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</si>
  <si>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</si>
  <si>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</si>
  <si>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</si>
  <si>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</si>
  <si>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</si>
  <si>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</si>
  <si>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</si>
  <si>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</si>
  <si>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</si>
  <si>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</si>
  <si>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</si>
  <si>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</si>
  <si>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</si>
  <si>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</si>
  <si>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</si>
  <si>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</si>
  <si>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</si>
  <si>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</si>
  <si>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</si>
  <si>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</si>
  <si>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</si>
  <si>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</si>
  <si>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</si>
  <si>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</si>
  <si>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</si>
  <si>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</si>
  <si>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</si>
  <si>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</si>
  <si>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</si>
  <si>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</si>
  <si>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</si>
  <si>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</si>
  <si>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</si>
  <si>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</si>
  <si>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</si>
  <si>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</si>
  <si>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</si>
  <si>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</si>
  <si>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</si>
  <si>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</si>
  <si>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</si>
  <si>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</si>
  <si>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</si>
  <si>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</si>
  <si>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</si>
  <si>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</si>
  <si>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</si>
  <si>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</si>
  <si>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</si>
  <si>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</si>
  <si>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</si>
  <si>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</si>
  <si>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</si>
  <si>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</si>
  <si>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</si>
  <si>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</si>
  <si>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</si>
  <si>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</si>
  <si>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</si>
  <si>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</si>
  <si>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</si>
  <si>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</si>
  <si>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</si>
  <si>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</si>
  <si>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</si>
  <si>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</si>
  <si>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</si>
  <si>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</si>
  <si>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</si>
  <si>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</si>
  <si>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</si>
  <si>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</si>
  <si>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</si>
  <si>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</si>
  <si>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</si>
  <si>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</si>
  <si>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</si>
  <si>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</si>
  <si>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</si>
  <si>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</si>
  <si>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</si>
  <si>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</si>
  <si>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</si>
  <si>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</si>
  <si>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</si>
  <si>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</si>
  <si>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</si>
  <si>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</si>
  <si>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</si>
  <si>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</si>
  <si>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</si>
  <si>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</si>
  <si>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</si>
  <si>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</si>
  <si>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</si>
  <si>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</si>
  <si>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</si>
  <si>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</si>
  <si>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</si>
  <si>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</si>
  <si>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</si>
  <si>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</si>
  <si>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</si>
  <si>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</si>
  <si>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</si>
  <si>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</si>
  <si>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</si>
  <si>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</si>
  <si>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</si>
  <si>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</si>
  <si>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</si>
  <si>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</si>
  <si>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</si>
  <si>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</si>
  <si>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</si>
  <si>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</si>
  <si>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</si>
  <si>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</si>
  <si>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</si>
  <si>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</si>
  <si>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</si>
  <si>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</si>
  <si>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</si>
  <si>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</si>
  <si>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</si>
  <si>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</si>
  <si>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</si>
  <si>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</si>
  <si>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</si>
  <si>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</si>
  <si>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</si>
  <si>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</si>
  <si>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</si>
  <si>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</si>
  <si>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</si>
  <si>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</si>
  <si>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</si>
  <si>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</si>
  <si>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</si>
  <si>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</si>
  <si>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</si>
  <si>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</si>
  <si>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</si>
  <si>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</si>
  <si>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</si>
  <si>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</si>
  <si>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</si>
  <si>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</si>
  <si>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</si>
  <si>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</si>
  <si>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</si>
  <si>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</si>
  <si>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</si>
  <si>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</si>
  <si>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</si>
  <si>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</si>
  <si>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</si>
  <si>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</si>
  <si>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</si>
  <si>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</si>
  <si>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</si>
  <si>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</si>
  <si>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</si>
  <si>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</si>
  <si>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</si>
  <si>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</si>
  <si>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</si>
  <si>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</si>
  <si>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</si>
  <si>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</si>
  <si>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</si>
  <si>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</si>
  <si>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</si>
  <si>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</si>
  <si>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</si>
  <si>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</si>
  <si>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</si>
  <si>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</si>
  <si>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</si>
  <si>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</si>
  <si>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</si>
  <si>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</si>
  <si>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</si>
  <si>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</si>
  <si>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</si>
  <si>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</si>
  <si>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</si>
  <si>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</si>
  <si>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</si>
  <si>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</si>
  <si>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</si>
  <si>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</si>
  <si>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</si>
  <si>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</si>
  <si>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</si>
  <si>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</si>
  <si>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</si>
  <si>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</si>
  <si>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</si>
  <si>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</si>
  <si>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</si>
  <si>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</si>
  <si>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</si>
  <si>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</si>
  <si>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</si>
  <si>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</si>
  <si>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</si>
  <si>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</si>
  <si>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</si>
  <si>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</si>
  <si>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</si>
  <si>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</si>
  <si>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</si>
  <si>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</si>
  <si>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</si>
  <si>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</si>
  <si>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</si>
  <si>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</si>
  <si>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</si>
  <si>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</si>
  <si>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</si>
  <si>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</si>
  <si>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</si>
  <si>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</si>
  <si>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</si>
  <si>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</si>
  <si>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</si>
  <si>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</si>
  <si>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</si>
  <si>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</si>
  <si>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</si>
  <si>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</si>
  <si>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</si>
  <si>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</si>
  <si>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</si>
  <si>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</si>
  <si>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</si>
  <si>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</si>
  <si>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</si>
  <si>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</si>
  <si>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</si>
  <si>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</si>
  <si>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</si>
  <si>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</si>
  <si>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</si>
  <si>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</si>
  <si>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</si>
  <si>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</si>
  <si>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</si>
  <si>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</si>
  <si>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</si>
  <si>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</si>
  <si>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</si>
  <si>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</si>
  <si>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</si>
  <si>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</si>
  <si>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</si>
  <si>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</si>
  <si>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</si>
  <si>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</si>
  <si>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</si>
  <si>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</si>
  <si>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Ústav mikrobiologie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</si>
  <si>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</si>
  <si>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</si>
  <si>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</si>
  <si>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</si>
  <si>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</si>
  <si>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</si>
  <si>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</si>
  <si>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</si>
  <si>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</si>
  <si>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</si>
  <si>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50113014     léky - antimykotika (LEK)</t>
  </si>
  <si>
    <t>50113190     léky - medicinální plyny (sklad SVM)</t>
  </si>
  <si>
    <t>--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</si>
  <si>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</si>
  <si>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</si>
  <si>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</si>
  <si>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</si>
  <si>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</si>
  <si>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</si>
  <si>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</si>
  <si>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</si>
  <si>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</si>
  <si>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</si>
  <si>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</si>
  <si>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</si>
  <si>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50117011     obalový mat. pro sterilizaci (sk.V20)</t>
  </si>
  <si>
    <t>50117015     IT - spotřební materiál (sk. P37, 38,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</si>
  <si>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</si>
  <si>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</si>
  <si>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</si>
  <si>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50119     DDHM a textil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</si>
  <si>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</si>
  <si>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</si>
  <si>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</si>
  <si>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</si>
  <si>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</si>
  <si>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</si>
  <si>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51     Služby</t>
  </si>
  <si>
    <t>51102     Technika a stavby</t>
  </si>
  <si>
    <t>51102021     opravy zdravotnické techniky - OSBTK, vč.metrologa</t>
  </si>
  <si>
    <t>51102023     opravy ostatní techniky - OSBTK, vč.metrologa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</si>
  <si>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</si>
  <si>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</si>
  <si>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</si>
  <si>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</si>
  <si>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</si>
  <si>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</si>
  <si>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</si>
  <si>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</si>
  <si>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</si>
  <si>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51802     Spoje</t>
  </si>
  <si>
    <t>51802001     poštovné</t>
  </si>
  <si>
    <t>51802003     telekom.styk</t>
  </si>
  <si>
    <t>51804     Nájemné</t>
  </si>
  <si>
    <t>51804005     náj. plynových lahví</t>
  </si>
  <si>
    <t>51806     Úklid, odpad, desinf., deratizace</t>
  </si>
  <si>
    <t>51806005     odpad (spalovna)</t>
  </si>
  <si>
    <t>51806007     praní prádla</t>
  </si>
  <si>
    <t>51808     Revize a smluvní servisy majetku</t>
  </si>
  <si>
    <t>51808008     revize, tech.kontroly, prev.prohl.- OSBTK</t>
  </si>
  <si>
    <t>51808013     revize - kalibrace - metrolog</t>
  </si>
  <si>
    <t>51808018     smluvní servis - OSBTK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</si>
  <si>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</si>
  <si>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</si>
  <si>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</si>
  <si>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</si>
  <si>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</si>
  <si>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</si>
  <si>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</si>
  <si>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</si>
  <si>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</si>
  <si>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</si>
  <si>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</si>
  <si>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</si>
  <si>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</si>
  <si>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</si>
  <si>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</si>
  <si>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</si>
  <si>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</si>
  <si>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</si>
  <si>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</si>
  <si>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</si>
  <si>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</si>
  <si>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</si>
  <si>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</si>
  <si>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</si>
  <si>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</si>
  <si>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</si>
  <si>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</si>
  <si>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</si>
  <si>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</si>
  <si>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</si>
  <si>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</si>
  <si>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</si>
  <si>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</si>
  <si>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</si>
  <si>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</si>
  <si>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</si>
  <si>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</si>
  <si>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</si>
  <si>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</si>
  <si>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</si>
  <si>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</si>
  <si>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</si>
  <si>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</si>
  <si>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</si>
  <si>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</si>
  <si>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</si>
  <si>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</si>
  <si>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</si>
  <si>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</si>
  <si>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</si>
  <si>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</si>
  <si>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</si>
  <si>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</si>
  <si>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</si>
  <si>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</si>
  <si>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</si>
  <si>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</si>
  <si>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</si>
  <si>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</si>
  <si>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</si>
  <si>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ZP sled.položky  OZPI</t>
  </si>
  <si>
    <t>60229201     výkony + mater. - ZP ma výkon</t>
  </si>
  <si>
    <t>60229202     výkony pojišť.EHS, výkony za cizinci (mimo EHS)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</si>
  <si>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</si>
  <si>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</si>
  <si>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</si>
  <si>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</si>
  <si>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</si>
  <si>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</si>
  <si>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</si>
  <si>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</si>
  <si>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</si>
  <si>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</si>
  <si>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</si>
  <si>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</si>
  <si>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</si>
  <si>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</si>
  <si>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</si>
  <si>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</si>
  <si>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</si>
  <si>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</si>
  <si>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</si>
  <si>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</si>
  <si>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</si>
  <si>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</si>
  <si>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</si>
  <si>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</si>
  <si>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</si>
  <si>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</si>
  <si>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</si>
  <si>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</si>
  <si>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</si>
  <si>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</si>
  <si>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79905     Distribuce prádle (stř.9412)</t>
  </si>
  <si>
    <t>79905001     režie - distribuce prádla (stř.9412)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</si>
  <si>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</si>
  <si>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</si>
  <si>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</si>
  <si>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</si>
  <si>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</si>
  <si>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</si>
  <si>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</si>
  <si>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</si>
  <si>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</si>
  <si>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</si>
  <si>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</si>
  <si>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</si>
  <si>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</si>
  <si>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40</t>
  </si>
  <si>
    <t>MIKRO: Ústav mikrobiologie</t>
  </si>
  <si>
    <t/>
  </si>
  <si>
    <t>50113001 - léky - paušál (LEK)</t>
  </si>
  <si>
    <t>50113013 - léky - antibiotika (LEK)</t>
  </si>
  <si>
    <t>50113014 - léky - antimykotika (LEK)</t>
  </si>
  <si>
    <t>50113190 - léky - medicinální plyny (sklad SVM)</t>
  </si>
  <si>
    <t>MIKRO: Ústav mikrobiologie Celkem</t>
  </si>
  <si>
    <t>SumaKL</t>
  </si>
  <si>
    <t>4041</t>
  </si>
  <si>
    <t>MIKRO: mikrobiologie - laboratoř</t>
  </si>
  <si>
    <t>MIKRO: mikrobiologie - laboratoř Celkem</t>
  </si>
  <si>
    <t>SumaNS</t>
  </si>
  <si>
    <t>mezeraNS</t>
  </si>
  <si>
    <t>léky - paušál (LEK)</t>
  </si>
  <si>
    <t>O</t>
  </si>
  <si>
    <t>APO-IBUPROFEN 400 MG</t>
  </si>
  <si>
    <t>POR TBL FLM 100X400MG</t>
  </si>
  <si>
    <t>AQUA PRO INJECTIONE ARDEAPHARMA</t>
  </si>
  <si>
    <t>INF 1X250ML</t>
  </si>
  <si>
    <t>CARBOSORB</t>
  </si>
  <si>
    <t>320MG TBL NOB 20</t>
  </si>
  <si>
    <t>DZ TRIXO LIND 100 ml</t>
  </si>
  <si>
    <t>FEBICHOL</t>
  </si>
  <si>
    <t>POR CPS MOL50X100MG</t>
  </si>
  <si>
    <t>CHLORID SODNÝ 0,9% BRAUN</t>
  </si>
  <si>
    <t>INF SOL 10X500MLPELAH</t>
  </si>
  <si>
    <t>IBALGIN 400</t>
  </si>
  <si>
    <t>400MG TBL FLM 100</t>
  </si>
  <si>
    <t>IR AC.BORICI AQ.OPHTAL.50 ML</t>
  </si>
  <si>
    <t>IR OČNI VODA 50 ml</t>
  </si>
  <si>
    <t>KL ETHANOLUM 70% 800 g</t>
  </si>
  <si>
    <t>KL Formol 4% 100 g MIK</t>
  </si>
  <si>
    <t>KL GLYCEROLUM 85% 1000g</t>
  </si>
  <si>
    <t>KL GLYCEROLUM 85% 1200G</t>
  </si>
  <si>
    <t>KL OBAL</t>
  </si>
  <si>
    <t>lékovky, kelímky</t>
  </si>
  <si>
    <t>KL Paraffinum perliq. 800g  HVLP</t>
  </si>
  <si>
    <t>KL PERSTERIL 15% 1000G</t>
  </si>
  <si>
    <t>KL PRIPRAVEK</t>
  </si>
  <si>
    <t>PEROXID VODÍKU 3% COO</t>
  </si>
  <si>
    <t>DRM SOL 1X100ML 3%</t>
  </si>
  <si>
    <t>léky - antibiotika (LEK)</t>
  </si>
  <si>
    <t>P</t>
  </si>
  <si>
    <t>AMOKSIKLAV 1G</t>
  </si>
  <si>
    <t>TBL OBD 14X1GM</t>
  </si>
  <si>
    <t>ARCHIFAR 500 MG</t>
  </si>
  <si>
    <t>INJ+INF PLV SOL 10X500MG</t>
  </si>
  <si>
    <t>AZEPO 1 G</t>
  </si>
  <si>
    <t>INJ+INF PLV SOL 10X1GM</t>
  </si>
  <si>
    <t>CEFTAZIDIM KABI 1 GM</t>
  </si>
  <si>
    <t>INJ PLV SOL 10X1GM</t>
  </si>
  <si>
    <t>FUROLIN TABLETY</t>
  </si>
  <si>
    <t>POR TBL NOB 30X100MG</t>
  </si>
  <si>
    <t>GENTAMICIN LEK 80 MG/2 ML</t>
  </si>
  <si>
    <t>INJ SOL 10X2ML/80MG</t>
  </si>
  <si>
    <t>KLACID 500</t>
  </si>
  <si>
    <t>POR TBL FLM 14X500MG</t>
  </si>
  <si>
    <t>MAXIPIME 1GM</t>
  </si>
  <si>
    <t>INJ SIC 1X1GM</t>
  </si>
  <si>
    <t>SEFOTAK 1 G</t>
  </si>
  <si>
    <t>INJ PLV SOL 1X1GM</t>
  </si>
  <si>
    <t>UNASYN</t>
  </si>
  <si>
    <t>INJ PLV SOL 1X1.5GM</t>
  </si>
  <si>
    <t>VANCOMYCIN MYLAN 500 MG</t>
  </si>
  <si>
    <t>INF PLV SOL 1X500MG</t>
  </si>
  <si>
    <t>4041 - MIKRO: mikrobiologie - laboratoř</t>
  </si>
  <si>
    <t>J01DD01 - CEFOTAXIM</t>
  </si>
  <si>
    <t>J01DH02 - MEROPENEM</t>
  </si>
  <si>
    <t>J01XA01 - VANKOMYCIN</t>
  </si>
  <si>
    <t>J01CR02 - AMOXICILIN A  INHIBITOR BETA-LAKTAMASY</t>
  </si>
  <si>
    <t>J01CR02</t>
  </si>
  <si>
    <t>5951</t>
  </si>
  <si>
    <t>AMOKSIKLAV 1 G</t>
  </si>
  <si>
    <t>875MG/125MG TBL FLM 14</t>
  </si>
  <si>
    <t>J01DD01</t>
  </si>
  <si>
    <t>201030</t>
  </si>
  <si>
    <t>SEFOTAK</t>
  </si>
  <si>
    <t>1G INJ/INF PLV SOL 1</t>
  </si>
  <si>
    <t>J01DH02</t>
  </si>
  <si>
    <t>183812</t>
  </si>
  <si>
    <t>ARCHIFAR</t>
  </si>
  <si>
    <t>500MG INJ/INF PLV SOL 10</t>
  </si>
  <si>
    <t>J01XA01</t>
  </si>
  <si>
    <t>166265</t>
  </si>
  <si>
    <t>VANCOMYCIN MYLAN</t>
  </si>
  <si>
    <t>500MG INF PLV SOL 1</t>
  </si>
  <si>
    <t>Přehled plnění pozitivního listu - spotřeba léčivých přípravků - orientační přehled</t>
  </si>
  <si>
    <t>40 - MIKRO: Ústav mikrobiologie</t>
  </si>
  <si>
    <t>Ústav mikrobiologie</t>
  </si>
  <si>
    <t>HVLP</t>
  </si>
  <si>
    <t>89301405</t>
  </si>
  <si>
    <t>Laboratoř mikrobiologie Celkem</t>
  </si>
  <si>
    <t>Ústav mikrobiologie Celkem</t>
  </si>
  <si>
    <t>* Legenda</t>
  </si>
  <si>
    <t>DIAPZT = Pomůcky pro diabetiky, jejichž název začíná slovem "Pumpa"</t>
  </si>
  <si>
    <t>Bogdanová Kateřina</t>
  </si>
  <si>
    <t>Kolář Milan</t>
  </si>
  <si>
    <t>Lovečková Yvona</t>
  </si>
  <si>
    <t>Není Určen</t>
  </si>
  <si>
    <t>BETAXOLOL</t>
  </si>
  <si>
    <t>139478</t>
  </si>
  <si>
    <t>BETAMED</t>
  </si>
  <si>
    <t>20MG TBL FLM 50</t>
  </si>
  <si>
    <t>139477</t>
  </si>
  <si>
    <t>20MG TBL FLM 30</t>
  </si>
  <si>
    <t>JINÁ ANTIBIOTIKA PRO LOKÁLNÍ APLIKACI</t>
  </si>
  <si>
    <t>1066</t>
  </si>
  <si>
    <t>FRAMYKOIN</t>
  </si>
  <si>
    <t>250IU/G+5,2MG/G UNG 10G</t>
  </si>
  <si>
    <t>NITROFURANTOIN</t>
  </si>
  <si>
    <t>207280</t>
  </si>
  <si>
    <t>FUROLIN</t>
  </si>
  <si>
    <t>100MG TBL NOB 30</t>
  </si>
  <si>
    <t>NYSTATIN, KOMBINACE</t>
  </si>
  <si>
    <t>107744</t>
  </si>
  <si>
    <t>MACMIROR COMPLEX</t>
  </si>
  <si>
    <t>100MG/40000IU/G VAG CRM 30G</t>
  </si>
  <si>
    <t>LEVOCETIRIZIN</t>
  </si>
  <si>
    <t>216531</t>
  </si>
  <si>
    <t>ZENARO</t>
  </si>
  <si>
    <t>5MG TBL FLM 50 IV</t>
  </si>
  <si>
    <t>OXAZEPAM</t>
  </si>
  <si>
    <t>1940</t>
  </si>
  <si>
    <t>OXAZEPAM LÉČIVA</t>
  </si>
  <si>
    <t>10MG TBL NOB 20</t>
  </si>
  <si>
    <t>HOŘČÍK (KOMBINACE RŮZNÝCH SOLÍ)</t>
  </si>
  <si>
    <t>215978</t>
  </si>
  <si>
    <t>MAGNOSOLV</t>
  </si>
  <si>
    <t>365MG POR GRA SOL SCC 30</t>
  </si>
  <si>
    <t>234736</t>
  </si>
  <si>
    <t>AZITHROMYCIN</t>
  </si>
  <si>
    <t>45011</t>
  </si>
  <si>
    <t>AZITROMYCIN SANDOZ</t>
  </si>
  <si>
    <t>500MG TBL FLM 6</t>
  </si>
  <si>
    <t>DIKLOFENAK</t>
  </si>
  <si>
    <t>119672</t>
  </si>
  <si>
    <t>DICLOFENAC DUO PHARMASWISS</t>
  </si>
  <si>
    <t>75MG CPS RDR 30 I</t>
  </si>
  <si>
    <t>ERYTHROMYCIN, KOMBINACE</t>
  </si>
  <si>
    <t>173200</t>
  </si>
  <si>
    <t>ZINERYT</t>
  </si>
  <si>
    <t>40MG/ML+12MG/ML DRM PLQ SOL 1+1X30ML</t>
  </si>
  <si>
    <t>NIMESULID</t>
  </si>
  <si>
    <t>132723</t>
  </si>
  <si>
    <t>AULIN</t>
  </si>
  <si>
    <t>100MG POR GRA SUS 30</t>
  </si>
  <si>
    <t>ZOLPIDEM</t>
  </si>
  <si>
    <t>146899</t>
  </si>
  <si>
    <t>ZOLPIDEM MYLAN</t>
  </si>
  <si>
    <t>10MG TBL FLM 50</t>
  </si>
  <si>
    <t>233360</t>
  </si>
  <si>
    <t>10MG TBL FLM 20</t>
  </si>
  <si>
    <t>AMOXICILIN A  INHIBITOR BETA-LAKTAMASY</t>
  </si>
  <si>
    <t>85525</t>
  </si>
  <si>
    <t>AMOKSIKLAV 625 MG</t>
  </si>
  <si>
    <t>500MG/125MG TBL FLM 21</t>
  </si>
  <si>
    <t>MOČOVINA</t>
  </si>
  <si>
    <t>16461</t>
  </si>
  <si>
    <t>EXCIPIAL U HYDROLOTIO</t>
  </si>
  <si>
    <t>20MG/ML DRM EML 200ML</t>
  </si>
  <si>
    <t>AMOXICILIN</t>
  </si>
  <si>
    <t>32559</t>
  </si>
  <si>
    <t>OSPAMOX</t>
  </si>
  <si>
    <t>1000MG TBL FLM 14</t>
  </si>
  <si>
    <t>KLARITHROMYCIN</t>
  </si>
  <si>
    <t>216199</t>
  </si>
  <si>
    <t>KLACID</t>
  </si>
  <si>
    <t>500MG TBL FLM 14</t>
  </si>
  <si>
    <t>Laboratoř mikrobiologie</t>
  </si>
  <si>
    <t>Preskripce a záchyt receptů a poukazů - orientační přehled</t>
  </si>
  <si>
    <t>Přehled plnění pozitivního listu (PL) - 
   preskripce léčivých přípravků dle objemu Kč mimo PL</t>
  </si>
  <si>
    <t>C07AB05 - BETAXOLOL</t>
  </si>
  <si>
    <t>J01FA10 - AZITHROMYCIN</t>
  </si>
  <si>
    <t>N05CF02 - ZOLPIDEM</t>
  </si>
  <si>
    <t>C07AB05</t>
  </si>
  <si>
    <t>J01FA10</t>
  </si>
  <si>
    <t>N05CF02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</si>
  <si>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</si>
  <si>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</si>
  <si>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</si>
  <si>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</si>
  <si>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</si>
  <si>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</si>
  <si>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</si>
  <si>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</si>
  <si>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</si>
  <si>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DH404</t>
  </si>
  <si>
    <t>?-Cyano-4-hydroxycinnamic acid</t>
  </si>
  <si>
    <t>DF761</t>
  </si>
  <si>
    <t>2-Propanol, CHROMASOLV, for HPLC 99,9%</t>
  </si>
  <si>
    <t>DG223</t>
  </si>
  <si>
    <t>ACETON CISTY</t>
  </si>
  <si>
    <t>DD554</t>
  </si>
  <si>
    <t>Agar pro C.jejuni</t>
  </si>
  <si>
    <t>DE827</t>
  </si>
  <si>
    <t>Agar pro kultivaci H. pylori</t>
  </si>
  <si>
    <t>DF942</t>
  </si>
  <si>
    <t>Aglutin. sérum Salmonella H:d</t>
  </si>
  <si>
    <t>DH743</t>
  </si>
  <si>
    <t>Alere BinaxNOW Legionella Urinary Antigen</t>
  </si>
  <si>
    <t>DH546</t>
  </si>
  <si>
    <t>Allplexâ„˘ Respiratory Panel 1</t>
  </si>
  <si>
    <t>DC292</t>
  </si>
  <si>
    <t>Allplexâ„˘ Respiratory Panel 4 (SEEGENE)</t>
  </si>
  <si>
    <t>Allplex™ Respiratory Panel 1</t>
  </si>
  <si>
    <t>Allplex™ Respiratory Panel 4 (SEEGENE)</t>
  </si>
  <si>
    <t>DB241</t>
  </si>
  <si>
    <t>Altona RealStar Adenovirus PCR Kit 1.0 (96 reakcĂ­</t>
  </si>
  <si>
    <t>Altona RealStar Adenovirus PCR Kit 1.0 (96 reakcí</t>
  </si>
  <si>
    <t>DA507</t>
  </si>
  <si>
    <t>Altona RealStar alpha Herpesvirus Kit 1.0 (96r)</t>
  </si>
  <si>
    <t>DA527</t>
  </si>
  <si>
    <t>Altona RealStar BKV PCR Kit 1.0 (96r)</t>
  </si>
  <si>
    <t>DA309</t>
  </si>
  <si>
    <t>Altona RealStar EBV PCR Kit 1.0 (96r)</t>
  </si>
  <si>
    <t>DA423</t>
  </si>
  <si>
    <t>Altona RealStar HHV6 PCR Kit 1.0 (96 reakcĂ­)</t>
  </si>
  <si>
    <t>Altona RealStar HHV6 PCR Kit 1.0 (96 reakcí)</t>
  </si>
  <si>
    <t>DC787</t>
  </si>
  <si>
    <t>AMIKACIN</t>
  </si>
  <si>
    <t>DC061</t>
  </si>
  <si>
    <t>AMOX+CLAVULINIC ACID 200 ks</t>
  </si>
  <si>
    <t>DC033</t>
  </si>
  <si>
    <t>AMOXI/CLAV 2/1XL 0,016-256ug/ml</t>
  </si>
  <si>
    <t>DB722</t>
  </si>
  <si>
    <t>Ampicillin (10ug), 200 ks</t>
  </si>
  <si>
    <t>DA688</t>
  </si>
  <si>
    <t>Ampicillin (2ug), 200 ks</t>
  </si>
  <si>
    <t>DE353</t>
  </si>
  <si>
    <t>Amplified IDEIA Hp STAR</t>
  </si>
  <si>
    <t>DB114</t>
  </si>
  <si>
    <t>AmpliSens Toxoplasma gondii-FRT 55t</t>
  </si>
  <si>
    <t>DD660</t>
  </si>
  <si>
    <t>AnaerobnĂ­ krevnĂ­ agar (Schadler agar)</t>
  </si>
  <si>
    <t>DD598</t>
  </si>
  <si>
    <t>AnaerobnĂ­ krevnĂ­ agar(zĂˇklad BHI)</t>
  </si>
  <si>
    <t>Anaerobní krevní agar (Schadler agar)</t>
  </si>
  <si>
    <t>Anaerobní krevní agar(základ BHI)</t>
  </si>
  <si>
    <t>DC905</t>
  </si>
  <si>
    <t>ANAEROTEST FUER DIE MIKRO</t>
  </si>
  <si>
    <t>DE857</t>
  </si>
  <si>
    <t>Anilinxylen (100ml)</t>
  </si>
  <si>
    <t>DF691</t>
  </si>
  <si>
    <t>anti - Salmonella O:4</t>
  </si>
  <si>
    <t>DH523</t>
  </si>
  <si>
    <t>Anti-Hepatitis E Virus ELISA IgG</t>
  </si>
  <si>
    <t>DH524</t>
  </si>
  <si>
    <t>Anti-Hepatitis E Virus ELISA IgM</t>
  </si>
  <si>
    <t>DB570</t>
  </si>
  <si>
    <t>Antimyc.sens.test</t>
  </si>
  <si>
    <t>DG329</t>
  </si>
  <si>
    <t>Anti-Salmonella O 7</t>
  </si>
  <si>
    <t>DI127</t>
  </si>
  <si>
    <t>Anti-Yersinia enterolitica ELISA IgA</t>
  </si>
  <si>
    <t>DI126</t>
  </si>
  <si>
    <t>Anti-Yersinia enterolitica ELISA IgG</t>
  </si>
  <si>
    <t>DB302</t>
  </si>
  <si>
    <t>Anyplex II HPV28 (100 reakcí)</t>
  </si>
  <si>
    <t>DH701</t>
  </si>
  <si>
    <t>Anyplex II STI-5 Detection</t>
  </si>
  <si>
    <t>DE807</t>
  </si>
  <si>
    <t>ÄŚokolĂˇdovĂ˝ agar pro kultivaci H.pylori</t>
  </si>
  <si>
    <t>DI060</t>
  </si>
  <si>
    <t>AST broth</t>
  </si>
  <si>
    <t>DI061</t>
  </si>
  <si>
    <t>AST Indicator</t>
  </si>
  <si>
    <t>DC164</t>
  </si>
  <si>
    <t>ATB ID 32 C</t>
  </si>
  <si>
    <t>DH961</t>
  </si>
  <si>
    <t>Auramine Fluo-RAL</t>
  </si>
  <si>
    <t>DC988</t>
  </si>
  <si>
    <t>AZTREONAM 30 MCG, 4x50</t>
  </si>
  <si>
    <t>DA594</t>
  </si>
  <si>
    <t>Aztreonam 50mg</t>
  </si>
  <si>
    <t>DC930</t>
  </si>
  <si>
    <t>BACTEC MGIT 960 SUPPLEMENT</t>
  </si>
  <si>
    <t>DC929</t>
  </si>
  <si>
    <t>BBL MGIT 7 ML</t>
  </si>
  <si>
    <t>DI243</t>
  </si>
  <si>
    <t>BD PhoenixSpec AP Calibrator Kit</t>
  </si>
  <si>
    <t>DA914</t>
  </si>
  <si>
    <t>Benzylpenicillin PGL 32 (30 testu)</t>
  </si>
  <si>
    <t>DC657</t>
  </si>
  <si>
    <t>Binax NOW - PBP 2a Culture Colony test</t>
  </si>
  <si>
    <t>DG340</t>
  </si>
  <si>
    <t>Bordetella pertussis toxin IgA</t>
  </si>
  <si>
    <t>DG341</t>
  </si>
  <si>
    <t>Bordetella pertussis toxin IgG</t>
  </si>
  <si>
    <t>DB952</t>
  </si>
  <si>
    <t>Borrelia IgG Eco Line</t>
  </si>
  <si>
    <t>DB456</t>
  </si>
  <si>
    <t>Borrelia IgM Eco Line</t>
  </si>
  <si>
    <t>DI433</t>
  </si>
  <si>
    <t>Bosphore candida basic ( 25 reakcĂ­)</t>
  </si>
  <si>
    <t>Bosphore candida basic ( 25 reakcí)</t>
  </si>
  <si>
    <t>DI537</t>
  </si>
  <si>
    <t>Bosphore candida basic (50 reakcĂ­)</t>
  </si>
  <si>
    <t>DC222</t>
  </si>
  <si>
    <t>BRAIN HEART INFUSION BROTH,500g</t>
  </si>
  <si>
    <t>DH665</t>
  </si>
  <si>
    <t>Brillance VRE agar</t>
  </si>
  <si>
    <t>DG600</t>
  </si>
  <si>
    <t>Brillianceâ„˘ ESBL Agar</t>
  </si>
  <si>
    <t>Brilliance™ ESBL Agar</t>
  </si>
  <si>
    <t>DA719</t>
  </si>
  <si>
    <t>Burghorderia Cepacia Agar</t>
  </si>
  <si>
    <t>DG601</t>
  </si>
  <si>
    <t>C.difficile Ag (GDH) Card</t>
  </si>
  <si>
    <t>DG602</t>
  </si>
  <si>
    <t>C.difficile toxin A+B Card</t>
  </si>
  <si>
    <t>DH911</t>
  </si>
  <si>
    <t>Campylobacter agar</t>
  </si>
  <si>
    <t>DE559</t>
  </si>
  <si>
    <t>CARBA set</t>
  </si>
  <si>
    <t>DH962</t>
  </si>
  <si>
    <t>Carbolic Solution for Auramine Fluo-RAL</t>
  </si>
  <si>
    <t>DH965</t>
  </si>
  <si>
    <t>Carbolic Solution for Thiazine Red Fluo-RAL</t>
  </si>
  <si>
    <t>DB707</t>
  </si>
  <si>
    <t>CASEIN ACID HYDROLYSATE,TECHN.500g</t>
  </si>
  <si>
    <t>DE620</t>
  </si>
  <si>
    <t>Cefepime 30ug</t>
  </si>
  <si>
    <t>DB194</t>
  </si>
  <si>
    <t>Cefotaxim 5ug</t>
  </si>
  <si>
    <t>DA801</t>
  </si>
  <si>
    <t>CEFOTAXIME CT 256 (30 testů)</t>
  </si>
  <si>
    <t>DC063</t>
  </si>
  <si>
    <t>CEFOXITIN</t>
  </si>
  <si>
    <t>DC909</t>
  </si>
  <si>
    <t>Cefoxitin sodium</t>
  </si>
  <si>
    <t>DC819</t>
  </si>
  <si>
    <t>Ceftaroline  (30 testĹŻ)</t>
  </si>
  <si>
    <t>Ceftaroline  (30 testů)</t>
  </si>
  <si>
    <t>DC269</t>
  </si>
  <si>
    <t>CEFTAZIDIME</t>
  </si>
  <si>
    <t>DE603</t>
  </si>
  <si>
    <t>Ceftazidime + clavulanic acid 30+10 ug</t>
  </si>
  <si>
    <t>DA777</t>
  </si>
  <si>
    <t>Ceftazidime 10 µg</t>
  </si>
  <si>
    <t>Ceftazidime 10 Âµg</t>
  </si>
  <si>
    <t>DI329</t>
  </si>
  <si>
    <t>Ceftazidime-avibactam, 30 strips</t>
  </si>
  <si>
    <t>DH877</t>
  </si>
  <si>
    <t>Ceftolozane-tazobactam MIC Test Strip - 30 strips</t>
  </si>
  <si>
    <t>DC066</t>
  </si>
  <si>
    <t>CEFUROXIME ,200 ks</t>
  </si>
  <si>
    <t>DC068</t>
  </si>
  <si>
    <t>CIPROFLOXACIN</t>
  </si>
  <si>
    <t>DA748</t>
  </si>
  <si>
    <t>Ciprofloxacin CI32 (30 testĹŻ)</t>
  </si>
  <si>
    <t>Ciprofloxacin CI32 (30 testů)</t>
  </si>
  <si>
    <t>DC069</t>
  </si>
  <si>
    <t>CLINDAMYCIN 2IU</t>
  </si>
  <si>
    <t>DH339</t>
  </si>
  <si>
    <t>Clindamycin CM32</t>
  </si>
  <si>
    <t>DA124</t>
  </si>
  <si>
    <t>Clostridium diff. select. agar (10 ploten)</t>
  </si>
  <si>
    <t>DI416</t>
  </si>
  <si>
    <t>Clostridium diff.,</t>
  </si>
  <si>
    <t>DE650</t>
  </si>
  <si>
    <t>COKOLADOVY AGAR (bez ATB)</t>
  </si>
  <si>
    <t>DI424</t>
  </si>
  <si>
    <t>Colistin 0,125-16 mg/l</t>
  </si>
  <si>
    <t>DE805</t>
  </si>
  <si>
    <t>COLOREX Candida</t>
  </si>
  <si>
    <t>DC923</t>
  </si>
  <si>
    <t>COLOREX MRSA</t>
  </si>
  <si>
    <t>DE988</t>
  </si>
  <si>
    <t>COLOREX Yersinia</t>
  </si>
  <si>
    <t>DA229</t>
  </si>
  <si>
    <t>Columbia /MacConkey agar 1/2p</t>
  </si>
  <si>
    <t>DC859</t>
  </si>
  <si>
    <t>COLUMBIA AGAR</t>
  </si>
  <si>
    <t>DB974</t>
  </si>
  <si>
    <t>croBEE 201A Nucleaic Acid Extraction Kit</t>
  </si>
  <si>
    <t>Čokoládový agar pro kultivaci H.pylori</t>
  </si>
  <si>
    <t>DD597</t>
  </si>
  <si>
    <t>DC agar</t>
  </si>
  <si>
    <t>DG594</t>
  </si>
  <si>
    <t>DEFIBR.KREV KRALICI V ALS. 20 ml</t>
  </si>
  <si>
    <t>DH963</t>
  </si>
  <si>
    <t>Degommier Discolouring Solution Fluo-RAL</t>
  </si>
  <si>
    <t>DG089</t>
  </si>
  <si>
    <t>Detection of COLISTIN resistence</t>
  </si>
  <si>
    <t>804536</t>
  </si>
  <si>
    <t xml:space="preserve">-Diagnostikum připr. </t>
  </si>
  <si>
    <t>DC236</t>
  </si>
  <si>
    <t>DIETHYLETER P.A. NESTAB.</t>
  </si>
  <si>
    <t>DA005</t>
  </si>
  <si>
    <t>DNA remover, 4x500ml refill bottle</t>
  </si>
  <si>
    <t>DG380</t>
  </si>
  <si>
    <t>Doprava 15%</t>
  </si>
  <si>
    <t>DG379</t>
  </si>
  <si>
    <t>Doprava 21%</t>
  </si>
  <si>
    <t>DE974</t>
  </si>
  <si>
    <t>DropStand with DropStick RAL</t>
  </si>
  <si>
    <t>DF954</t>
  </si>
  <si>
    <t>Dryspot Pneumo Latex Test</t>
  </si>
  <si>
    <t>DF794</t>
  </si>
  <si>
    <t>E Coli mixture I+II+III</t>
  </si>
  <si>
    <t>DF796</t>
  </si>
  <si>
    <t>E Coli Mixture II (86+119+126)</t>
  </si>
  <si>
    <t>DF797</t>
  </si>
  <si>
    <t>E Coli Mixture III (125+126+128)</t>
  </si>
  <si>
    <t>DF798</t>
  </si>
  <si>
    <t>E Coli Mixture IV (114+12+142)</t>
  </si>
  <si>
    <t>DF476</t>
  </si>
  <si>
    <t>E.coli 0125</t>
  </si>
  <si>
    <t>DF477</t>
  </si>
  <si>
    <t>E.coli 0128</t>
  </si>
  <si>
    <t>DF513</t>
  </si>
  <si>
    <t>E.coli o124</t>
  </si>
  <si>
    <t>DF091</t>
  </si>
  <si>
    <t>Eazyplex CSF direct Meningitis assay</t>
  </si>
  <si>
    <t>DG301</t>
  </si>
  <si>
    <t>EI Cytomegalovirus IgG</t>
  </si>
  <si>
    <t>DG302</t>
  </si>
  <si>
    <t>EI Epstein-Barr virus -capsid</t>
  </si>
  <si>
    <t>DG303</t>
  </si>
  <si>
    <t>EI Herpes simplex virus IgG</t>
  </si>
  <si>
    <t>DB478</t>
  </si>
  <si>
    <t>EI Measles vir. IgG</t>
  </si>
  <si>
    <t>DB477</t>
  </si>
  <si>
    <t>EI Measles vir. IgM</t>
  </si>
  <si>
    <t>DG304</t>
  </si>
  <si>
    <t>EI Measles virus IgG</t>
  </si>
  <si>
    <t>DG305</t>
  </si>
  <si>
    <t>EI Mumps virus IgG</t>
  </si>
  <si>
    <t>DG306</t>
  </si>
  <si>
    <t>EI Rubella virus IgG</t>
  </si>
  <si>
    <t>DG307</t>
  </si>
  <si>
    <t>EI Varicella zoster virus IgG</t>
  </si>
  <si>
    <t>DA666</t>
  </si>
  <si>
    <t>EIA Chlamydia trachomatis IgA</t>
  </si>
  <si>
    <t>DA667</t>
  </si>
  <si>
    <t>EIA Chlamydia trachomatis IgG</t>
  </si>
  <si>
    <t>DA252</t>
  </si>
  <si>
    <t>EIA TBE Virus IgG</t>
  </si>
  <si>
    <t>DA253</t>
  </si>
  <si>
    <t>EIA TBE Virus IgM</t>
  </si>
  <si>
    <t>DC340</t>
  </si>
  <si>
    <t>EIA TOXOCARA CANIS IGG</t>
  </si>
  <si>
    <t>DB697</t>
  </si>
  <si>
    <t>EIA TOXOPLASMA IGA</t>
  </si>
  <si>
    <t>DC022</t>
  </si>
  <si>
    <t>EIA TOXOPLASMA IGG</t>
  </si>
  <si>
    <t>DB698</t>
  </si>
  <si>
    <t>EIA TOXOPLASMA IGM</t>
  </si>
  <si>
    <t>DH340</t>
  </si>
  <si>
    <t>Ertapenem ETP 32</t>
  </si>
  <si>
    <t>DC071</t>
  </si>
  <si>
    <t>ERYTHROMYCIN</t>
  </si>
  <si>
    <t>DC034</t>
  </si>
  <si>
    <t>ETEST® Piperacillin/Tazobactam</t>
  </si>
  <si>
    <t>DG393</t>
  </si>
  <si>
    <t>Ethanol 96%</t>
  </si>
  <si>
    <t>DB310</t>
  </si>
  <si>
    <t>Ethanolum benzino den. 4kg</t>
  </si>
  <si>
    <t>DC021</t>
  </si>
  <si>
    <t>ETI-HA-IGMK PLUS (HAV IgM EIA)</t>
  </si>
  <si>
    <t>DH960</t>
  </si>
  <si>
    <t>Fixative Fluo-RAL</t>
  </si>
  <si>
    <t>DA152</t>
  </si>
  <si>
    <t>FLUCONAZOLE FL 256 WW F30 (30 testů)</t>
  </si>
  <si>
    <t>DG700</t>
  </si>
  <si>
    <t>Francisella tularensis 50 vyĹˇetĹ™.</t>
  </si>
  <si>
    <t>Francisella tularensis 50 vyšetř.</t>
  </si>
  <si>
    <t>DB196</t>
  </si>
  <si>
    <t>Furantoin 100ug</t>
  </si>
  <si>
    <t>DE201</t>
  </si>
  <si>
    <t>Geneproof Aspergilus PCR kit</t>
  </si>
  <si>
    <t>DF880</t>
  </si>
  <si>
    <t>GeneProof Borrelia Burgdorferi 50testů</t>
  </si>
  <si>
    <t>DA020</t>
  </si>
  <si>
    <t>GeneProof CMV PCR kit 100reakcĂ­</t>
  </si>
  <si>
    <t>GeneProof CMV PCR kit 100reakcí</t>
  </si>
  <si>
    <t>DG086</t>
  </si>
  <si>
    <t>GeneProof Hepatitis B Virus (HBV) PCR Kit -50r</t>
  </si>
  <si>
    <t>DF770</t>
  </si>
  <si>
    <t>GeneProof Chlamydia trachomatis PCR kit</t>
  </si>
  <si>
    <t>DG614</t>
  </si>
  <si>
    <t>GeneProof Mycobacterium tbc PCR KIT</t>
  </si>
  <si>
    <t>DB390</t>
  </si>
  <si>
    <t>GeneProof PathogenFree DNA isol.</t>
  </si>
  <si>
    <t>DC891</t>
  </si>
  <si>
    <t>Gentamycin (10ug) 200ks</t>
  </si>
  <si>
    <t>DB197</t>
  </si>
  <si>
    <t>gentamycin 30ug</t>
  </si>
  <si>
    <t>DC860</t>
  </si>
  <si>
    <t>GO AGAR</t>
  </si>
  <si>
    <t>DA312</t>
  </si>
  <si>
    <t>GO AGAR/GO agar s ATB(biplate)</t>
  </si>
  <si>
    <t>DC168</t>
  </si>
  <si>
    <t>H.INFLUENZAE B</t>
  </si>
  <si>
    <t>DA721</t>
  </si>
  <si>
    <t>Haemophilus Selective agar</t>
  </si>
  <si>
    <t>DE743</t>
  </si>
  <si>
    <t>Hajn (2 ml/zk.12x85 mm)(rovnÄ›)</t>
  </si>
  <si>
    <t>Hajn (2 ml/zk.12x85 mm)(rovně)</t>
  </si>
  <si>
    <t>DB307</t>
  </si>
  <si>
    <t>HCV-genotype-FRT (55 reakcĂ­</t>
  </si>
  <si>
    <t>HCV-genotype-FRT (55 reakcí</t>
  </si>
  <si>
    <t>DG162</t>
  </si>
  <si>
    <t>HYDROXID DRASELNY P.A.</t>
  </si>
  <si>
    <t>DG163</t>
  </si>
  <si>
    <t>HYDROXID SODNY P.A.</t>
  </si>
  <si>
    <t>DI598</t>
  </si>
  <si>
    <t>Chlamydia elisa IgA</t>
  </si>
  <si>
    <t>DI599</t>
  </si>
  <si>
    <t>Chlamydia elisa IgG</t>
  </si>
  <si>
    <t>DI600</t>
  </si>
  <si>
    <t>Chlamydia elisa IGM</t>
  </si>
  <si>
    <t>DB748</t>
  </si>
  <si>
    <t>CHLAMYDIEN  ELISA IGA</t>
  </si>
  <si>
    <t>DB746</t>
  </si>
  <si>
    <t>CHLAMYDIEN  ELISA IGG</t>
  </si>
  <si>
    <t>DB747</t>
  </si>
  <si>
    <t>CHLAMYDIEN  ELISA IGM</t>
  </si>
  <si>
    <t>Î±-Cyano-4-hydroxycinnamic acid</t>
  </si>
  <si>
    <t>DF337</t>
  </si>
  <si>
    <t>ID broth</t>
  </si>
  <si>
    <t>DB077</t>
  </si>
  <si>
    <t>IMIPENEM</t>
  </si>
  <si>
    <t>DF612</t>
  </si>
  <si>
    <t>IMMUNOQUICK S. Pneumoniae (moÄŤ, likvor)</t>
  </si>
  <si>
    <t>IMMUNOQUICK S. Pneumoniae (moč, likvor)</t>
  </si>
  <si>
    <t>DB099</t>
  </si>
  <si>
    <t>Immutrep-RPR (500t)</t>
  </si>
  <si>
    <t>DI133</t>
  </si>
  <si>
    <t>ImmuView S.pneumoniae and L.pneumophila Urinary Ag Test (22proužků)</t>
  </si>
  <si>
    <t>DB734</t>
  </si>
  <si>
    <t>ITEST ASO</t>
  </si>
  <si>
    <t>DB610</t>
  </si>
  <si>
    <t>ITEST BACITRACIN H</t>
  </si>
  <si>
    <t>DB608</t>
  </si>
  <si>
    <t>ITEST OPTOCHIN 100 ks</t>
  </si>
  <si>
    <t>DB609</t>
  </si>
  <si>
    <t>ITEST VK</t>
  </si>
  <si>
    <t>DG388</t>
  </si>
  <si>
    <t>JĂˇtrovĂ˝ bujon (10ml)- ĹˇroubovacĂ­ uzĂˇvÄ›r</t>
  </si>
  <si>
    <t>DD599</t>
  </si>
  <si>
    <t>JĂˇtrovĂ˝ bujon (5ml)</t>
  </si>
  <si>
    <t>DF859</t>
  </si>
  <si>
    <t>JĂˇtrovĂ˝ bujon (WASP)</t>
  </si>
  <si>
    <t>Játrový bujon (10ml)- šroubovací uzávěr</t>
  </si>
  <si>
    <t>Játrový bujon (5ml)</t>
  </si>
  <si>
    <t>Játrový bujon (WASP)</t>
  </si>
  <si>
    <t>DC332</t>
  </si>
  <si>
    <t>JODID DRASELNY P.A.</t>
  </si>
  <si>
    <t>DE766</t>
  </si>
  <si>
    <t>Karbolxylol - parazitologie</t>
  </si>
  <si>
    <t>DG145</t>
  </si>
  <si>
    <t>kyselina CHLOROVODĂŤKOVĂ 35% P.A.</t>
  </si>
  <si>
    <t>kyselina CHLOROVODÍKOVÁ 35% P.A.</t>
  </si>
  <si>
    <t>DD659</t>
  </si>
  <si>
    <t>kyselina octová p.a.</t>
  </si>
  <si>
    <t>DH681</t>
  </si>
  <si>
    <t>Laison XL  Murex anti-HBS</t>
  </si>
  <si>
    <t>DH682</t>
  </si>
  <si>
    <t>Laison XL Murex control anti- HBS</t>
  </si>
  <si>
    <t>DA216</t>
  </si>
  <si>
    <t>LATEXOVA SUSP.ANTI  E.coli</t>
  </si>
  <si>
    <t>DH526</t>
  </si>
  <si>
    <t>LEVOFLOXACIN 5 ug (bal.=4x50)</t>
  </si>
  <si>
    <t>DE499</t>
  </si>
  <si>
    <t>Liaison a-Borrelia IgM QUANT</t>
  </si>
  <si>
    <t>DE500</t>
  </si>
  <si>
    <t>Liaison a-Borrelia IgM QUANT control</t>
  </si>
  <si>
    <t>DD112</t>
  </si>
  <si>
    <t>Liaison Borrelia IgG</t>
  </si>
  <si>
    <t>DC740</t>
  </si>
  <si>
    <t>Liaison Borrelia IgG control</t>
  </si>
  <si>
    <t>DA115</t>
  </si>
  <si>
    <t>Liaison control Bor.liquor IgG</t>
  </si>
  <si>
    <t>DA116</t>
  </si>
  <si>
    <t>Liaison control Bor.liquor IgM</t>
  </si>
  <si>
    <t>DD288</t>
  </si>
  <si>
    <t>Liaison Control HSV 1,2 IgG</t>
  </si>
  <si>
    <t>DB365</t>
  </si>
  <si>
    <t>Liaison Control HSV 1,2 IgM</t>
  </si>
  <si>
    <t>DG556</t>
  </si>
  <si>
    <t>Liaison Control Chlamydie trachomatis IgA</t>
  </si>
  <si>
    <t>DG557</t>
  </si>
  <si>
    <t>Liaison Control Chlamydie trachomatis IgG</t>
  </si>
  <si>
    <t>DB585</t>
  </si>
  <si>
    <t>Liaison HSV 1+2 IgG</t>
  </si>
  <si>
    <t>DB624</t>
  </si>
  <si>
    <t>Liaison HSV 1+2 IgM</t>
  </si>
  <si>
    <t>DG273</t>
  </si>
  <si>
    <t>Liaison Chlamidia trachomatis IgG</t>
  </si>
  <si>
    <t>DA087</t>
  </si>
  <si>
    <t>Liaison MCP-IgG</t>
  </si>
  <si>
    <t>DA088</t>
  </si>
  <si>
    <t>Liaison MCP-IgM</t>
  </si>
  <si>
    <t>DB162</t>
  </si>
  <si>
    <t>Liaison XL Cleaning Tool</t>
  </si>
  <si>
    <t>DA172</t>
  </si>
  <si>
    <t>Liaison XL cuvettes</t>
  </si>
  <si>
    <t>DB068</t>
  </si>
  <si>
    <t>Liaison XL Disposable Tips</t>
  </si>
  <si>
    <t>DA146</t>
  </si>
  <si>
    <t>Liaison XL-anti-HAV</t>
  </si>
  <si>
    <t>DA183</t>
  </si>
  <si>
    <t>Liaison XL-anti-HBc celkovÄ›</t>
  </si>
  <si>
    <t>Liaison XL-anti-HBc celkově</t>
  </si>
  <si>
    <t>DA154</t>
  </si>
  <si>
    <t>Liaison XL-anti-HBe</t>
  </si>
  <si>
    <t>DA110</t>
  </si>
  <si>
    <t>Liaison XL-CMV IgG</t>
  </si>
  <si>
    <t>DA111</t>
  </si>
  <si>
    <t>Liaison XL-CMV IgM</t>
  </si>
  <si>
    <t>DA185</t>
  </si>
  <si>
    <t>Liaison XL-control anti HBc</t>
  </si>
  <si>
    <t>DA148</t>
  </si>
  <si>
    <t>Liaison XL-Control anti-HAV</t>
  </si>
  <si>
    <t>DA112</t>
  </si>
  <si>
    <t>Liaison XL-Control CMV IgG</t>
  </si>
  <si>
    <t>DA113</t>
  </si>
  <si>
    <t>Liaison XL-Control CMV IgM</t>
  </si>
  <si>
    <t>DB092</t>
  </si>
  <si>
    <t>Liaison XL-Control EA IgG</t>
  </si>
  <si>
    <t>DB090</t>
  </si>
  <si>
    <t>Liaison XL-Control EBNA IgG</t>
  </si>
  <si>
    <t>DB091</t>
  </si>
  <si>
    <t>Liaison XL-Control EBV IgM</t>
  </si>
  <si>
    <t>DA149</t>
  </si>
  <si>
    <t>Liaison XL-Control HAV IgM</t>
  </si>
  <si>
    <t>DA186</t>
  </si>
  <si>
    <t>Liaison XL-Control HBc IgM</t>
  </si>
  <si>
    <t>DA086</t>
  </si>
  <si>
    <t>Liaison XL-Control HBsAg Quant</t>
  </si>
  <si>
    <t>DA084</t>
  </si>
  <si>
    <t>Liaison XL-Control HCV Ab</t>
  </si>
  <si>
    <t>DA085</t>
  </si>
  <si>
    <t>Liaison XL-Control HIV Ab/Ag</t>
  </si>
  <si>
    <t>DB093</t>
  </si>
  <si>
    <t>Liaison XL-Control MCP IgG</t>
  </si>
  <si>
    <t>DB094</t>
  </si>
  <si>
    <t>Liaison XL-Control MCP IgM</t>
  </si>
  <si>
    <t>DB089</t>
  </si>
  <si>
    <t>Liaison XL-Control VCA IgG</t>
  </si>
  <si>
    <t>DA194</t>
  </si>
  <si>
    <t>Liaison XL-Control-Anti-HBe</t>
  </si>
  <si>
    <t>DA193</t>
  </si>
  <si>
    <t>Liaison XL-Control-HBeAg</t>
  </si>
  <si>
    <t>DB085</t>
  </si>
  <si>
    <t>Liaison XL-EA-G</t>
  </si>
  <si>
    <t>DB086</t>
  </si>
  <si>
    <t>Liaison XL-EBNA IgG</t>
  </si>
  <si>
    <t>DB087</t>
  </si>
  <si>
    <t>Liaison XL-EBV IgM</t>
  </si>
  <si>
    <t>DA147</t>
  </si>
  <si>
    <t>Liaison XL-HAV IgM</t>
  </si>
  <si>
    <t>DA184</t>
  </si>
  <si>
    <t>Liaison XL-HBc IgM (50test)</t>
  </si>
  <si>
    <t>DA153</t>
  </si>
  <si>
    <t>Liaison XL-HBeAg</t>
  </si>
  <si>
    <t>DA114</t>
  </si>
  <si>
    <t>Liaison XL-HBsAg Confirmatory Test</t>
  </si>
  <si>
    <t>DA079</t>
  </si>
  <si>
    <t>Liaison XL-HBsAg Quant</t>
  </si>
  <si>
    <t>DA082</t>
  </si>
  <si>
    <t>Liaison XL-HCV Ab</t>
  </si>
  <si>
    <t>DA083</t>
  </si>
  <si>
    <t>Liaison XL-HIV Ag/Ab</t>
  </si>
  <si>
    <t>DA081</t>
  </si>
  <si>
    <t>Liaison XL-STARTER KIT</t>
  </si>
  <si>
    <t>DB088</t>
  </si>
  <si>
    <t>Liaison XL-VCA IgG</t>
  </si>
  <si>
    <t>DA080</t>
  </si>
  <si>
    <t>Liaison XL-WASH SYSTEM</t>
  </si>
  <si>
    <t>DC540</t>
  </si>
  <si>
    <t>Linezolid 10ug (balenĂ­ 4x50</t>
  </si>
  <si>
    <t>Linezolid 10ug (balení 4x50</t>
  </si>
  <si>
    <t>DA779</t>
  </si>
  <si>
    <t>LINEZOLID LZ 256 (30 testů)</t>
  </si>
  <si>
    <t>DF572</t>
  </si>
  <si>
    <t>MacConkey agar</t>
  </si>
  <si>
    <t>DB129</t>
  </si>
  <si>
    <t>MacConkey/DC agar 1/2p</t>
  </si>
  <si>
    <t>DE765</t>
  </si>
  <si>
    <t>Malachitová zeleň - parazitologie</t>
  </si>
  <si>
    <t>DF060</t>
  </si>
  <si>
    <t>Malachitová zeleň (500ml)</t>
  </si>
  <si>
    <t>MalachitovĂˇ zeleĹ - parazitologie</t>
  </si>
  <si>
    <t>DD852</t>
  </si>
  <si>
    <t>Meropenem 4x50</t>
  </si>
  <si>
    <t>DA747</t>
  </si>
  <si>
    <t>Meropenem MP32 - (30 testů)</t>
  </si>
  <si>
    <t>DG229</t>
  </si>
  <si>
    <t>METHANOL P.A.</t>
  </si>
  <si>
    <t>DB470</t>
  </si>
  <si>
    <t>Metronidazole MZH 256 (30 testĹŻ)</t>
  </si>
  <si>
    <t>Metronidazole MZH 256 (30 testů)</t>
  </si>
  <si>
    <t>DF840</t>
  </si>
  <si>
    <t>MGIT TB IDENTIFICATION TEST</t>
  </si>
  <si>
    <t>DE708</t>
  </si>
  <si>
    <t>MIU</t>
  </si>
  <si>
    <t>DG676</t>
  </si>
  <si>
    <t>Mixture HL</t>
  </si>
  <si>
    <t>DF803</t>
  </si>
  <si>
    <t>Monovalent E Coli (0119:B14)</t>
  </si>
  <si>
    <t>DF804</t>
  </si>
  <si>
    <t>Monovalent E Coli (0127:B8)</t>
  </si>
  <si>
    <t>DF807</t>
  </si>
  <si>
    <t>Monovalent E Coli (0142:K86)</t>
  </si>
  <si>
    <t>DF801</t>
  </si>
  <si>
    <t>Monovalent E Coli (026:B6)</t>
  </si>
  <si>
    <t>DF802</t>
  </si>
  <si>
    <t>Monovalent E Coli (086:B7)</t>
  </si>
  <si>
    <t>DD601</t>
  </si>
  <si>
    <t>Mueller Hinton</t>
  </si>
  <si>
    <t>DE263</t>
  </si>
  <si>
    <t>Mueller Hinton  Broth 500 g</t>
  </si>
  <si>
    <t>DD367</t>
  </si>
  <si>
    <t>Mueller Hinton Broth</t>
  </si>
  <si>
    <t>DG277</t>
  </si>
  <si>
    <t>Mueller-Hinton agar s koĹskou krvĂ­</t>
  </si>
  <si>
    <t>Mueller-Hinton agar s koňskou krví</t>
  </si>
  <si>
    <t>DD145</t>
  </si>
  <si>
    <t>MYCOPLASMA IST II</t>
  </si>
  <si>
    <t>DC169</t>
  </si>
  <si>
    <t>N.MENINGITIDIS SK.A</t>
  </si>
  <si>
    <t>DC170</t>
  </si>
  <si>
    <t>N.MENINGITIDIS SK.B</t>
  </si>
  <si>
    <t>DC171</t>
  </si>
  <si>
    <t>N.MENINGITIDIS SK.C</t>
  </si>
  <si>
    <t>DC172</t>
  </si>
  <si>
    <t>N.MENINGITIDIS SK.X</t>
  </si>
  <si>
    <t>DC173</t>
  </si>
  <si>
    <t>N.MENINGITIDIS SK.Y</t>
  </si>
  <si>
    <t>DB535</t>
  </si>
  <si>
    <t>N-ACETYL-L-CYSTEIN 100g</t>
  </si>
  <si>
    <t>DF626</t>
  </si>
  <si>
    <t>Nitrocefin - diagnostics (50 prouĹľkĹŻ )</t>
  </si>
  <si>
    <t>Nitrocefin - diagnostics (50 proužků )</t>
  </si>
  <si>
    <t>DD183</t>
  </si>
  <si>
    <t>NMIC-402</t>
  </si>
  <si>
    <t>DE212</t>
  </si>
  <si>
    <t>OFLOXACIN 4x50 ks</t>
  </si>
  <si>
    <t>DC900</t>
  </si>
  <si>
    <t>OXACILLIN /1MCG/, 4x50 ks</t>
  </si>
  <si>
    <t>DC521</t>
  </si>
  <si>
    <t>OXITEST</t>
  </si>
  <si>
    <t>DH250</t>
  </si>
  <si>
    <t>Parvovirus B19</t>
  </si>
  <si>
    <t>DH251</t>
  </si>
  <si>
    <t>Parvovirus B19 + IgG/RF absorbent</t>
  </si>
  <si>
    <t>500777</t>
  </si>
  <si>
    <t>-PBS PUFR pH 7,4, 10x10ml (OKB), steril 10x10ml</t>
  </si>
  <si>
    <t>DC078</t>
  </si>
  <si>
    <t>PENICILLIN (10IU=6ug)</t>
  </si>
  <si>
    <t>DB198</t>
  </si>
  <si>
    <t>Piperacilin + tazobaktam 30ug+6ug</t>
  </si>
  <si>
    <t>DA187</t>
  </si>
  <si>
    <t>Piperacillin sodium salt 1 g</t>
  </si>
  <si>
    <t>DC664</t>
  </si>
  <si>
    <t>PLATELIA ASPERGILLUS AG 96t</t>
  </si>
  <si>
    <t>DD205</t>
  </si>
  <si>
    <t>PMIC-88</t>
  </si>
  <si>
    <t>DI452</t>
  </si>
  <si>
    <t>Pneumogenius</t>
  </si>
  <si>
    <t>DH336</t>
  </si>
  <si>
    <t>Proteinase K (Serva) 10ml</t>
  </si>
  <si>
    <t>801474</t>
  </si>
  <si>
    <t>-Pufr 0,1M FOSFATOVY  PH 6,0 500 ML</t>
  </si>
  <si>
    <t>801473</t>
  </si>
  <si>
    <t>-Pufr 0,1M FOSFATOVY PH 8,0 50 ML</t>
  </si>
  <si>
    <t>804197</t>
  </si>
  <si>
    <t>-Pufr na sputa (MIK) 1000 ml</t>
  </si>
  <si>
    <t>DG826</t>
  </si>
  <si>
    <t>Pufr.fyziologickĂ˝ roztok 2ml</t>
  </si>
  <si>
    <t>Pufr.fyziologický roztok 2ml</t>
  </si>
  <si>
    <t>DH680</t>
  </si>
  <si>
    <t>QI Calibrator kit MGIT</t>
  </si>
  <si>
    <t>DI550</t>
  </si>
  <si>
    <t>QI Xpert HBV Viral Load</t>
  </si>
  <si>
    <t>DC792</t>
  </si>
  <si>
    <t>QIAamp DNA Mini Kit (250), QIAgen</t>
  </si>
  <si>
    <t>DB862</t>
  </si>
  <si>
    <t>QIAamp Viral RNA Mini Kit (50), QIAgen</t>
  </si>
  <si>
    <t>DF716</t>
  </si>
  <si>
    <t>QIAGEN Proteinase K 10ml</t>
  </si>
  <si>
    <t>DE703</t>
  </si>
  <si>
    <t>RĂ˝ĹľovĂ˝ agar</t>
  </si>
  <si>
    <t>DB630</t>
  </si>
  <si>
    <t>Rapid NH Panel</t>
  </si>
  <si>
    <t>DH662</t>
  </si>
  <si>
    <t>REALQUALITY  RQ-ENTERO 96 r.</t>
  </si>
  <si>
    <t>DH731</t>
  </si>
  <si>
    <t>REALQUALITY RS-HHV 8</t>
  </si>
  <si>
    <t>DF524</t>
  </si>
  <si>
    <t>RealStar HEV RT-PCR Kit (48 reakcĂ­)</t>
  </si>
  <si>
    <t>RealStar HEV RT-PCR Kit (48 reakcí)</t>
  </si>
  <si>
    <t>DG892</t>
  </si>
  <si>
    <t>RealStar Parvovirus B19 PCR Kit 1.0, 96reakcĂ­ (Altona)</t>
  </si>
  <si>
    <t>RealStar Parvovirus B19 PCR Kit 1.0, 96reakcí (Altona)</t>
  </si>
  <si>
    <t>DH203</t>
  </si>
  <si>
    <t>Reverta - L</t>
  </si>
  <si>
    <t>DC556</t>
  </si>
  <si>
    <t>Rifampicin 5ug (balení 4x50)</t>
  </si>
  <si>
    <t>DI422</t>
  </si>
  <si>
    <t>RotaAdenoNoro</t>
  </si>
  <si>
    <t>DF898</t>
  </si>
  <si>
    <t>RPMI agar (PM)</t>
  </si>
  <si>
    <t>Rýžový agar</t>
  </si>
  <si>
    <t>DD704</t>
  </si>
  <si>
    <t>S.enteritidis- antigen H susp.(ENH)</t>
  </si>
  <si>
    <t>DD703</t>
  </si>
  <si>
    <t>S.paratyphi-antigen 0 susp.(BO)</t>
  </si>
  <si>
    <t>DF421</t>
  </si>
  <si>
    <t>S.SALMO AGGL.H.MONO B</t>
  </si>
  <si>
    <t>DE576</t>
  </si>
  <si>
    <t>S.SALMO AGGL.O.MONO 9</t>
  </si>
  <si>
    <t>DF423</t>
  </si>
  <si>
    <t>S.SALMO ANTI H 2</t>
  </si>
  <si>
    <t>DF425</t>
  </si>
  <si>
    <t>S.SALMO ANTI H 6</t>
  </si>
  <si>
    <t>DF426</t>
  </si>
  <si>
    <t>S.SALMO ANTI H 7</t>
  </si>
  <si>
    <t>DF465</t>
  </si>
  <si>
    <t>S.SALMO ANTI H:gm</t>
  </si>
  <si>
    <t>DD836</t>
  </si>
  <si>
    <t>S.typhi Vi antigen susp.</t>
  </si>
  <si>
    <t>DD646</t>
  </si>
  <si>
    <t>S.typhi-antigen 0 susp.(TO)</t>
  </si>
  <si>
    <t>DD705</t>
  </si>
  <si>
    <t>S.typhi-antigen H susp.(TH)</t>
  </si>
  <si>
    <t>DD990</t>
  </si>
  <si>
    <t>S.typhimurium antigen H (TMH)</t>
  </si>
  <si>
    <t>DB193</t>
  </si>
  <si>
    <t>SĂÄŚKY STĹEDNĂŤ PRO anaerob. kultivaci</t>
  </si>
  <si>
    <t>DB488</t>
  </si>
  <si>
    <t>Sabourad bujon</t>
  </si>
  <si>
    <t>DD595</t>
  </si>
  <si>
    <t>Sabouraud</t>
  </si>
  <si>
    <t>DD596</t>
  </si>
  <si>
    <t>Sabouraud agar s CMP</t>
  </si>
  <si>
    <t>DA160</t>
  </si>
  <si>
    <t>Sabouraud Dextrose agar s CMP (ĹˇikmĂ˝)</t>
  </si>
  <si>
    <t>Sabouraud Dextrose agar s CMP (šikmý)</t>
  </si>
  <si>
    <t>DA161</t>
  </si>
  <si>
    <t>Sabouraud Dextrose agar s CMP a CHM (ĹˇikmĂ˝)</t>
  </si>
  <si>
    <t>Sabouraud Dextrose agar s CMP a CHM (šikmý)</t>
  </si>
  <si>
    <t>DC053</t>
  </si>
  <si>
    <t>SACKY 160X200 200KS</t>
  </si>
  <si>
    <t>DB982</t>
  </si>
  <si>
    <t>SACKY 250*300 200KS VC. KAT</t>
  </si>
  <si>
    <t>DC054</t>
  </si>
  <si>
    <t>SACKY MALĂ‰ PRO CAMPYLOB.</t>
  </si>
  <si>
    <t>SACKY MALÉ PRO CAMPYLOB.</t>
  </si>
  <si>
    <t>SÁČKY STŘEDNÍ PRO anaerob. kultivaci</t>
  </si>
  <si>
    <t>DD901</t>
  </si>
  <si>
    <t>Safranin O 100g</t>
  </si>
  <si>
    <t>DG405</t>
  </si>
  <si>
    <t>Salmo.monovalent O:6,7,8</t>
  </si>
  <si>
    <t>DD782</t>
  </si>
  <si>
    <t>SALMO.PARA-B.SUSP.H (BH)</t>
  </si>
  <si>
    <t>DF352</t>
  </si>
  <si>
    <t>Salmonella H antis. C</t>
  </si>
  <si>
    <t>DH183</t>
  </si>
  <si>
    <t>Salmonella H Z10</t>
  </si>
  <si>
    <t>DH174</t>
  </si>
  <si>
    <t>Salmonella z</t>
  </si>
  <si>
    <t>DD600</t>
  </si>
  <si>
    <t>SelenitovĂ˝ bujon (5ml)</t>
  </si>
  <si>
    <t>DF860</t>
  </si>
  <si>
    <t>SelenitovĂ˝ bujon (WASP)</t>
  </si>
  <si>
    <t>Selenitový bujon (5ml)</t>
  </si>
  <si>
    <t>Selenitový bujon (WASP)</t>
  </si>
  <si>
    <t>DF919</t>
  </si>
  <si>
    <t>SERODIA TP-PA (Gali)</t>
  </si>
  <si>
    <t>DB167</t>
  </si>
  <si>
    <t>Set MIC G1 Gram- bakterie</t>
  </si>
  <si>
    <t>DB168</t>
  </si>
  <si>
    <t>Set MIC G2 Gram- bakterie</t>
  </si>
  <si>
    <t>DB170</t>
  </si>
  <si>
    <t>Set MIC GP Gram+ bakterie</t>
  </si>
  <si>
    <t>DB169</t>
  </si>
  <si>
    <t>Set MIC MO Gram- bakterie</t>
  </si>
  <si>
    <t>DB172</t>
  </si>
  <si>
    <t>Set MIC PS rod Pseudomonas</t>
  </si>
  <si>
    <t>DB171</t>
  </si>
  <si>
    <t>Set MIC ST rod Staphylococcus</t>
  </si>
  <si>
    <t>DE706</t>
  </si>
  <si>
    <t>Simons citrĂˇt</t>
  </si>
  <si>
    <t>Simons citrát</t>
  </si>
  <si>
    <t>DC754</t>
  </si>
  <si>
    <t>SIRAN ZINECNATY 7H2O P.A.</t>
  </si>
  <si>
    <t>DD358</t>
  </si>
  <si>
    <t>SOUPRAVA LISTERIOZA PA</t>
  </si>
  <si>
    <t>DD300</t>
  </si>
  <si>
    <t>STAPHAUREX PLUS</t>
  </si>
  <si>
    <t>DI425</t>
  </si>
  <si>
    <t>suspenznĂ­ mĂ©dium pro MIC</t>
  </si>
  <si>
    <t>suspenzní médium pro MIC</t>
  </si>
  <si>
    <t>DD002</t>
  </si>
  <si>
    <t>TCBS agar</t>
  </si>
  <si>
    <t>DC081</t>
  </si>
  <si>
    <t>TETRACYCLIN  (30IU)</t>
  </si>
  <si>
    <t>DH964</t>
  </si>
  <si>
    <t>Thiazine Red Fluo-RAL</t>
  </si>
  <si>
    <t>DC017</t>
  </si>
  <si>
    <t>ThioglykolĂˇtovĂ˝ bujon</t>
  </si>
  <si>
    <t>Thioglykolátový bujon</t>
  </si>
  <si>
    <t>DH527</t>
  </si>
  <si>
    <t>TIGECYCLINE   15 ug (bal.=4x50)</t>
  </si>
  <si>
    <t>DE394</t>
  </si>
  <si>
    <t>Tigecycline TGC 256 (30 testĹŻ)</t>
  </si>
  <si>
    <t>DI517</t>
  </si>
  <si>
    <t>Tobramycin TM 256</t>
  </si>
  <si>
    <t>DI458</t>
  </si>
  <si>
    <t>Toxoplasma gondii RT PCR kit (25 reakcĂ­)</t>
  </si>
  <si>
    <t>Toxoplasma gondii RT PCR kit (25 reakcí)</t>
  </si>
  <si>
    <t>DE768</t>
  </si>
  <si>
    <t>Trichrom (100ml)</t>
  </si>
  <si>
    <t>DA780</t>
  </si>
  <si>
    <t>TRIM/SULFA 1/19 TS 32</t>
  </si>
  <si>
    <t>DC082</t>
  </si>
  <si>
    <t>TRIMETHOPRIME-SULFAM (1,25+23,75)</t>
  </si>
  <si>
    <t>DE583</t>
  </si>
  <si>
    <t>V.cholerae polyv. 01, 1 ml</t>
  </si>
  <si>
    <t>DC862</t>
  </si>
  <si>
    <t>VAJECNA PUDA L-J</t>
  </si>
  <si>
    <t>DC863</t>
  </si>
  <si>
    <t>VAJECNA PUDA OGAWA</t>
  </si>
  <si>
    <t>DA778</t>
  </si>
  <si>
    <t>VANCOMICINA VA 256 (30 testů)</t>
  </si>
  <si>
    <t>DB199</t>
  </si>
  <si>
    <t>vankomycin 5ug</t>
  </si>
  <si>
    <t>DH478</t>
  </si>
  <si>
    <t>Varicella zoster virus IgM</t>
  </si>
  <si>
    <t>DD671</t>
  </si>
  <si>
    <t>VL bujon (10ml)</t>
  </si>
  <si>
    <t>DA164</t>
  </si>
  <si>
    <t>Voriconazole VO 32 WW F30 (30 testů)</t>
  </si>
  <si>
    <t>DA627</t>
  </si>
  <si>
    <t>WASP-DISPOSABLE DRIP TRAY W ABSORBING SP</t>
  </si>
  <si>
    <t>DA629</t>
  </si>
  <si>
    <t>WASP-LOOP CLEANING SOLUTION (1 X 50 ML)</t>
  </si>
  <si>
    <t>DC989</t>
  </si>
  <si>
    <t>WELLCOGEN BACTERIAL ANTI</t>
  </si>
  <si>
    <t>DF416</t>
  </si>
  <si>
    <t>Wellcolex colour Shigella</t>
  </si>
  <si>
    <t>DD084</t>
  </si>
  <si>
    <t>XPERT HCV VIRAL LOAD</t>
  </si>
  <si>
    <t>DG224</t>
  </si>
  <si>
    <t>XYLEN CISTY</t>
  </si>
  <si>
    <t>DH794</t>
  </si>
  <si>
    <t>Yersinia selective agar</t>
  </si>
  <si>
    <t>50115040</t>
  </si>
  <si>
    <t>laboratorní materiál (Z505)</t>
  </si>
  <si>
    <t>ZB070</t>
  </si>
  <si>
    <t>Filtr tips 1000ul (1024) 990352</t>
  </si>
  <si>
    <t>ZC528</t>
  </si>
  <si>
    <t>Filtr tips 200ul (1024) 990332</t>
  </si>
  <si>
    <t>ZB829</t>
  </si>
  <si>
    <t>KliÄŤka bakteriologickĂˇ 1,5 mm Mir.03</t>
  </si>
  <si>
    <t>ZB828</t>
  </si>
  <si>
    <t>KliÄŤka bakteriologickĂˇ 3,0 mm Mir.05</t>
  </si>
  <si>
    <t>Klička bakteriologická 1,5 mm Mir.03</t>
  </si>
  <si>
    <t>Klička bakteriologická 3,0 mm Mir.05</t>
  </si>
  <si>
    <t>ZE002</t>
  </si>
  <si>
    <t>KuliÄŤka sklenÄ›nĂˇ tvrzenĂˇ pr. 4 mm bal. Ăˇ 1 kg VTRABALL4</t>
  </si>
  <si>
    <t>Kulička skleněná tvrzená pr. 4 mm bal. á 1 kg VTRABALL4</t>
  </si>
  <si>
    <t>ZD638</t>
  </si>
  <si>
    <t>Ĺ piÄŤka epDualfilter Tips 200 ul bal. Ăˇ 960 ks 0030077555</t>
  </si>
  <si>
    <t>ZC008</t>
  </si>
  <si>
    <t>Ĺ piÄŤka modrĂˇ typ Gilson 200-1000ul bal. Ăˇ 1000 ks BSR 067</t>
  </si>
  <si>
    <t>ZE719</t>
  </si>
  <si>
    <t>Ĺ piÄŤka pipetovacĂ­ 0.5-10ul Ăˇ 1000 ks (BUN001P-BP) 5130010</t>
  </si>
  <si>
    <t>ZG352</t>
  </si>
  <si>
    <t>Ĺ piÄŤka pipetovacĂ­ 0.5-20ul nesterilnĂ­ bez filtru bal. Ăˇ 1000 ks BUN001E-MR</t>
  </si>
  <si>
    <t>ZM667</t>
  </si>
  <si>
    <t>Ĺ piÄŤka pipetovacĂ­ s filtrem 1000ul ULTRAFINE bal. Ăˇ 576 ks (732-0534) VWRI732-0534</t>
  </si>
  <si>
    <t>ZM992</t>
  </si>
  <si>
    <t>Ĺ piÄŤka pipetovacĂ­ s filtrem 100ul bal. Ăˇ 960 ks (732-0523) VWRI732-0523</t>
  </si>
  <si>
    <t>ZB290</t>
  </si>
  <si>
    <t>Ĺ piÄŤka pipetovacĂ­ SARSTEDT 200 Âµl bezbarvĂˇ typ A bal. Ăˇ 500 ks 70.760.002</t>
  </si>
  <si>
    <t>ZL715</t>
  </si>
  <si>
    <t>Ĺ piÄŤka s filtrem SSNC filtertips 0,5 - 10 ul type bal. Ăˇ 768 ks B95010</t>
  </si>
  <si>
    <t>ZD127</t>
  </si>
  <si>
    <t>Mikrozkumavka eppendorf 0,5 ml bal. á 1000 ks K001298</t>
  </si>
  <si>
    <t>Mikrozkumavka eppendorf 0,5 ml bal. Ăˇ 1000 ks K001298</t>
  </si>
  <si>
    <t>ZD868</t>
  </si>
  <si>
    <t>Mikrozkumavka eppendorf 1,5 ml FLME23053</t>
  </si>
  <si>
    <t>ZL972</t>
  </si>
  <si>
    <t>Mikrozkumavka PCR 0,2 ml s plochĂ˝m vĂ­ÄŤkem single tubes bal. Ăˇ 1000 ks quagen FG-021F</t>
  </si>
  <si>
    <t>Mikrozkumavka PCR single tubes 0,2ml with flat cap. bal. á 1000 ks quagen FG-021F</t>
  </si>
  <si>
    <t>ZA740</t>
  </si>
  <si>
    <t>Miska petri UH 90 mm bal. á 480 ks 400974</t>
  </si>
  <si>
    <t>Miska petri UH 90 mm bal. Ăˇ 480 ks 400974</t>
  </si>
  <si>
    <t>ZP928</t>
  </si>
  <si>
    <t>Sklo podloĹľnĂ­ Ĺ™ezanĂ© mytĂ© Hanson 76 x 26 mm bal. Ăˇ 50 ks. 631-1550</t>
  </si>
  <si>
    <t>ZC831</t>
  </si>
  <si>
    <t>Sklo podloĹľnĂ­ mat. okraj bal. Ăˇ 50 ks AA00000112E (2501)</t>
  </si>
  <si>
    <t>Sklo podložní mat. okraj bal. á 50 ks AA00000112E (2501)</t>
  </si>
  <si>
    <t>Sklo podložní řezané myté Hanson 76 x 26 mm bal. á 50 ks. 631-1550</t>
  </si>
  <si>
    <t>ZK670</t>
  </si>
  <si>
    <t>Strip Low Tube Strip 8.LO-PRO NAT120/PK CLR bal á 120 stripů TLS0801 - cen. nab. CZ-19-0074/LSG</t>
  </si>
  <si>
    <t>Strip Low Tube Strip 8.LO-PRO NAT120/PK CLR bal Ăˇ 120 stripĹŻ TLS0801 - cen. nab. CZ-19-0074/LSG</t>
  </si>
  <si>
    <t>ZK597</t>
  </si>
  <si>
    <t>Strip PCR Tube Strips-Flat cup strips bal. á 10x12 strip.TCS0803 - cen. nabídka CZ-19-0074/LSG</t>
  </si>
  <si>
    <t>Strip PCR Tube Strips-Flat cup strips bal. Ăˇ 10x12 strip.TCS0803 - cen. nabĂ­dka CZ-19-0074/LSG</t>
  </si>
  <si>
    <t>Špička epDualfilter Tips 200 ul bal. á 960 ks 0030077555</t>
  </si>
  <si>
    <t>Špička modrá typ Gilson 200-1000ul bal. á 1000 ks BSR 067</t>
  </si>
  <si>
    <t>Špička pipetovací 0.5-20ul nesterilní bez filtru bal. á 1000 ks BUN001E-MR</t>
  </si>
  <si>
    <t>Špička pipetovací s filtrem 1000ul ULTRAFINE bal. á 576 ks (732-0534) VWRI732-0534</t>
  </si>
  <si>
    <t>Špička pipetovací s filtrem 100ul bal. á 960 ks (732-0523) VWRI732-0523</t>
  </si>
  <si>
    <t>Špička pipetovací SARSTEDT 200 µl bezbarvá typ A bal. á 500 ks 70.760.002</t>
  </si>
  <si>
    <t>Špička s filtrem SSNC filtertips 0,5 - 10 ul type bal. á 768 ks B95010</t>
  </si>
  <si>
    <t>ZC052</t>
  </si>
  <si>
    <t>TlouÄŤek drsnĂ˝ 24 x 115 mm JIZE213A/1</t>
  </si>
  <si>
    <t>ZM986</t>
  </si>
  <si>
    <t>Zkumavka falcon 5 ml s kulatĂ˝m dnem PS 12 x 75 mm 5 ml bez uzĂˇvÄ›ru sterilnĂ­ bal. Ăˇ 1000 ks BDAA352052</t>
  </si>
  <si>
    <t>Zkumavka falcon 5 ml s kulatým dnem PS 12 x 75 mm 5 ml bez uzávěru sterilní bal. á 1000 ks BDAA352052</t>
  </si>
  <si>
    <t>ZI434</t>
  </si>
  <si>
    <t>Zkumavka sample tubes 2 ml CB bal. á 1000 ks 990382</t>
  </si>
  <si>
    <t>Zkumavka sample tubes 2 ml CB bal. Ăˇ 1000 ks 990382</t>
  </si>
  <si>
    <t>50115050</t>
  </si>
  <si>
    <t>obvazový materiál (Z502)</t>
  </si>
  <si>
    <t>ZR226</t>
  </si>
  <si>
    <t>Kompresa gĂˇza 7,5 x 7,5 cm/100 ks nesterilnĂ­ 13493</t>
  </si>
  <si>
    <t>ZN366</t>
  </si>
  <si>
    <t>NĂˇplast poinjekÄŤnĂ­ elastickĂˇ tkanĂˇ jednotl. baleno 19 mm x 72 mm P-CURE1972ELAST</t>
  </si>
  <si>
    <t>ZB404</t>
  </si>
  <si>
    <t>Náplast cosmos 8 cm x 1 m 5403353</t>
  </si>
  <si>
    <t>Náplast poinjekční elastická tkaná jednotl. baleno 19 mm x 72 mm P-CURE1972ELAST</t>
  </si>
  <si>
    <t>ZN475</t>
  </si>
  <si>
    <t>Obinadlo elastickĂ© universal   8 cm x 5 m 1323100312</t>
  </si>
  <si>
    <t>ZL789</t>
  </si>
  <si>
    <t>Obvaz sterilnĂ­ hotovĂ˝ ÄŤ. 2 A4091360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</si>
  <si>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</si>
  <si>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</si>
  <si>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</si>
  <si>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</si>
  <si>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Vata buničitá dělená cellin 2 role / 500 ks 40 x 50 mm 1230206310</t>
  </si>
  <si>
    <t>Vata buničitá přířezy 20 x 30 cm 1230200129</t>
  </si>
  <si>
    <t>ZN472</t>
  </si>
  <si>
    <t>Vata obvazová 1000 g vinutá nest. 100% ba. 1321901305</t>
  </si>
  <si>
    <t>50115060</t>
  </si>
  <si>
    <t>ZPr - ostatní (Z503)</t>
  </si>
  <si>
    <t>ZA844</t>
  </si>
  <si>
    <t>DestiÄŤka mikrotitr. U steril bal. Ăˇ 240 ks 400916</t>
  </si>
  <si>
    <t>Destička mikrotitr. U steril bal. á 240 ks 400916</t>
  </si>
  <si>
    <t>ZB771</t>
  </si>
  <si>
    <t>DrĹľĂˇk jehly zĂˇkladnĂ­ 450201</t>
  </si>
  <si>
    <t>ZB863</t>
  </si>
  <si>
    <t>KliÄŤka inokulaÄŤnĂ­ 10 ul modrĂˇ bal. Ăˇ 20 ks 1682</t>
  </si>
  <si>
    <t>ZI767</t>
  </si>
  <si>
    <t>KliÄŤka inokulaÄŤnĂ­ modrĂˇ 10 ul WR086-03-0718</t>
  </si>
  <si>
    <t>Klička inokulační 10 ul modrá bal. á 20 ks 1682</t>
  </si>
  <si>
    <t>ZA728</t>
  </si>
  <si>
    <t>Lopatka ústní dřevěná lékařská nesterilní bal. á 100 ks 1320100655</t>
  </si>
  <si>
    <t>ZB808</t>
  </si>
  <si>
    <t>Mikrozkumavka 1,5 ml 72.692.105</t>
  </si>
  <si>
    <t>ZF159</t>
  </si>
  <si>
    <t>NĂˇdoba na kontaminovanĂ˝ odpad 1 l 15-0002</t>
  </si>
  <si>
    <t>ZE159</t>
  </si>
  <si>
    <t>NĂˇdoba na kontaminovanĂ˝ odpad 2 l 15-0003</t>
  </si>
  <si>
    <t>Nádoba na kontaminovaný odpad 1 l 15-0002</t>
  </si>
  <si>
    <t>Nádoba na kontaminovaný odpad 2 l 15-0003</t>
  </si>
  <si>
    <t>ZQ144</t>
  </si>
  <si>
    <t>Nůžky chirurgické rovné hrotnatotupé 150 mm TK-AJ 024-15</t>
  </si>
  <si>
    <t>ZA751</t>
  </si>
  <si>
    <t>Papír filtrační archy 50 x 50 cm bal. 12,5 kg PPER2R/80G/50X50</t>
  </si>
  <si>
    <t>ZB931</t>
  </si>
  <si>
    <t>Parafilm M 38 m/10 cm (291-1213) BRND701605</t>
  </si>
  <si>
    <t>ZB370</t>
  </si>
  <si>
    <t>Pipeta pasteurova 1 ml nesterilnĂ­ bal. Ăˇ 500 ks 1501</t>
  </si>
  <si>
    <t>Pipeta pasteurova 1 ml nesterilní bal. á 500 ks 1501</t>
  </si>
  <si>
    <t>ZB222</t>
  </si>
  <si>
    <t>Pipeta pasteurova 1 ml sterilnĂ­ bal. Ăˇ 2000 ks 1501/SG</t>
  </si>
  <si>
    <t>Pipeta pasteurova 1 ml sterilní bal. á 2000 ks 1501/SG</t>
  </si>
  <si>
    <t>ZA813</t>
  </si>
  <si>
    <t>Rotor adapters (10 x 24) elution tubes (1,5 ml) bal. á 240 ks 990394</t>
  </si>
  <si>
    <t>Rotor adapters (10 x 24) elution tubes (1,5 ml) bal. Ăˇ 240 ks 990394</t>
  </si>
  <si>
    <t>ZR397</t>
  </si>
  <si>
    <t>StĹ™Ă­kaÄŤka injekÄŤnĂ­ 2-dĂ­lnĂˇ 10 ml L DISCARDIT LE 309110</t>
  </si>
  <si>
    <t>ZR395</t>
  </si>
  <si>
    <t>StĹ™Ă­kaÄŤka injekÄŤnĂ­ 2-dĂ­lnĂˇ 2 ml L DISCARDIT LC 300928</t>
  </si>
  <si>
    <t>ZA789</t>
  </si>
  <si>
    <t>StĹ™Ă­kaÄŤka injekÄŤnĂ­ 2-dĂ­lnĂˇ 2 ml L Inject Solo 4606027V  - povoleno pouze pro NOVOROZENECKĂ‰ ODD.</t>
  </si>
  <si>
    <t>StĹ™Ă­kaÄŤka injekÄŤnĂ­ 2-dĂ­lnĂˇ 2 ml L Inject Solo 4606027V - nahrazuje ZR395</t>
  </si>
  <si>
    <t>ZR396</t>
  </si>
  <si>
    <t>StĹ™Ă­kaÄŤka injekÄŤnĂ­ 2-dĂ­lnĂˇ 5 ml L DISCARDIT LE 309050</t>
  </si>
  <si>
    <t>ZA790</t>
  </si>
  <si>
    <t>StĹ™Ă­kaÄŤka injekÄŤnĂ­ 2-dĂ­lnĂˇ 5 ml L Inject Solo4606051V</t>
  </si>
  <si>
    <t>ZA787</t>
  </si>
  <si>
    <t>Stříkačka injekční 2-dílná 10 ml L Inject Solo 4606108V</t>
  </si>
  <si>
    <t>Stříkačka injekční 2-dílná 2 ml L Inject Solo 4606027V</t>
  </si>
  <si>
    <t>Stříkačka injekční 2-dílná 5 ml L Inject Solo4606051V</t>
  </si>
  <si>
    <t>ZB789</t>
  </si>
  <si>
    <t>VĂ­ÄŤko k mikrotitr.destiÄŤce 400921</t>
  </si>
  <si>
    <t>ZF005</t>
  </si>
  <si>
    <t>VaniÄŤka promĂ˝vacĂ­ pro profiblot 48 MG-21040</t>
  </si>
  <si>
    <t>Vanička promývací pro profiblot 48 MG-21040</t>
  </si>
  <si>
    <t>Víčko k mikrotitr.destičce 400921</t>
  </si>
  <si>
    <t>ZB762</t>
  </si>
  <si>
    <t>Zkumavka ÄŤervenĂˇ 6 ml 456092</t>
  </si>
  <si>
    <t>ZD195</t>
  </si>
  <si>
    <t>Zkumavka PS 4 ml 400948</t>
  </si>
  <si>
    <t>50115065</t>
  </si>
  <si>
    <t>ZPr - vpichovací materiál (Z530)</t>
  </si>
  <si>
    <t>ZA832</t>
  </si>
  <si>
    <t>Jehla injekÄŤnĂ­ 0,9 x 40 mm ĹľlutĂˇ 4657519</t>
  </si>
  <si>
    <t>ZB556</t>
  </si>
  <si>
    <t>Jehla injekÄŤnĂ­ 1,2 x 40 mm rĹŻĹľovĂˇ 4665120</t>
  </si>
  <si>
    <t>Jehla injekční 0,9 x 40 mm žlutá 4657519</t>
  </si>
  <si>
    <t>ZA836</t>
  </si>
  <si>
    <t>Jehla injekční 0,9 x 70 mm žlutá 4665791</t>
  </si>
  <si>
    <t>Jehla injekční 1,2 x 40 mm růžová 4665120</t>
  </si>
  <si>
    <t>ZB768</t>
  </si>
  <si>
    <t>Jehla vakuovĂˇ 216/38 mm zelenĂˇ 450076</t>
  </si>
  <si>
    <t>50115067</t>
  </si>
  <si>
    <t>ZPr - rukavice (Z532)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</si>
  <si>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</si>
  <si>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</si>
  <si>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</si>
  <si>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</si>
  <si>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</si>
  <si>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</si>
  <si>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ZI757</t>
  </si>
  <si>
    <t>Rukavice vyĹˇetĹ™ovacĂ­ vinyl bez pudru nesterilnĂ­ S Ăˇ 100 ks EFEKTVR02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</si>
  <si>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</si>
  <si>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</si>
  <si>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</si>
  <si>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</si>
  <si>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</si>
  <si>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</si>
  <si>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</si>
  <si>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</si>
  <si>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</si>
  <si>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</si>
  <si>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</si>
  <si>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</si>
  <si>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</si>
  <si>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</si>
  <si>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</si>
  <si>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</si>
  <si>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</si>
  <si>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</si>
  <si>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</si>
  <si>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</si>
  <si>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</si>
  <si>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</si>
  <si>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</si>
  <si>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</si>
  <si>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všeobecné sestry bez dohl.</t>
  </si>
  <si>
    <t>zdravotní laboranti</t>
  </si>
  <si>
    <t>sanitáři</t>
  </si>
  <si>
    <t>THP</t>
  </si>
  <si>
    <t>Ambulantní péče ve vyjmenovaných odbornostech (§9) *</t>
  </si>
  <si>
    <t>802 - Pracoviště lékařské mikrobiologie</t>
  </si>
  <si>
    <t>Zdravotní výkony vykázané na pracovišti v rámci ambulantní péče *</t>
  </si>
  <si>
    <t>beze jména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</si>
  <si>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</si>
  <si>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</si>
  <si>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</si>
  <si>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09</t>
  </si>
  <si>
    <t>802</t>
  </si>
  <si>
    <t>V</t>
  </si>
  <si>
    <t>82001</t>
  </si>
  <si>
    <t>KONZULTACE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</si>
  <si>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</si>
  <si>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</si>
  <si>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</si>
  <si>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</si>
  <si>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</si>
  <si>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</si>
  <si>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>82027</t>
  </si>
  <si>
    <t>VYŠETŘENÍ ANAEROBNÍ METODOU</t>
  </si>
  <si>
    <t>82031</t>
  </si>
  <si>
    <t>KULTIVACE CÍLENÁ ANAEROBNÍ NEBO MIKROAEROFILNÍ</t>
  </si>
  <si>
    <t>82037</t>
  </si>
  <si>
    <t>KULTIVAČNÍ VYŠETŘENÍ POMOCÍ AUTOMATICKÉHO SYSTÉMU</t>
  </si>
  <si>
    <t>82041</t>
  </si>
  <si>
    <t>AMPLIFIKACE EXTRAHUMÁNNÍHO GENOMU METODOU POLYMERÁ</t>
  </si>
  <si>
    <t>82057</t>
  </si>
  <si>
    <t>IDENTIFIKACE KMENE ORIENTAČNÍ JEDNODUCHÝM TESTEM</t>
  </si>
  <si>
    <t>82077</t>
  </si>
  <si>
    <t>STANOVENÍ PROTILÁTEK CELKOVÝCH I IGM PROTI ANTIGEN</t>
  </si>
  <si>
    <t>82087</t>
  </si>
  <si>
    <t>STANOVENÍ PROTILÁTEK AGLUTINACÍ</t>
  </si>
  <si>
    <t>82091</t>
  </si>
  <si>
    <t>STANOVENÍ  PROTILÁTEK METODOU REAKCE INHIBICE HEMO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</si>
  <si>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</si>
  <si>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</si>
  <si>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</si>
  <si>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</si>
  <si>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</si>
  <si>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</si>
  <si>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</si>
  <si>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</si>
  <si>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</si>
  <si>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</si>
  <si>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</si>
  <si>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KULTIVAČNÍ VYŠETŘENÍ NA MYKOBAKTERIA RYCHLOU KULTI</t>
  </si>
  <si>
    <t>82231</t>
  </si>
  <si>
    <t>KULTIVAČNÍ VYŠETŘENÍ MYKOPLASMAT A L-FOREM BAKTÉRI</t>
  </si>
  <si>
    <t>84011</t>
  </si>
  <si>
    <t>STANDARDNÍ PARAZITOLOGICKÉ VYŠETŘENÍ STOLICE</t>
  </si>
  <si>
    <t>84017</t>
  </si>
  <si>
    <t xml:space="preserve">SPECIÁLNÍ BARVENÍ STOLICE NA STŘEVNÍ PRVOKY PODLE </t>
  </si>
  <si>
    <t>91421</t>
  </si>
  <si>
    <t>BAKTERIÁLNÍ STOCK VAKCÍNA PRO PERORÁLNÍ PODÁNÍ (4-</t>
  </si>
  <si>
    <t>97111</t>
  </si>
  <si>
    <t>SEPARACE SÉRA NEBO PLAZMY</t>
  </si>
  <si>
    <t>98111</t>
  </si>
  <si>
    <t>MYKOLOGICKÉ VYŠETŘENÍ KULTIVAČNÍ</t>
  </si>
  <si>
    <t>98117</t>
  </si>
  <si>
    <t>CÍLENÁ IDENTIFIKACE CANDIDA ALBICANS</t>
  </si>
  <si>
    <t>84021</t>
  </si>
  <si>
    <t>PROTOZOOLOGICKÉ KULTIVAČNÍ VYŠETŘENÍ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</si>
  <si>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</si>
  <si>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</si>
  <si>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</si>
  <si>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</si>
  <si>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</si>
  <si>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</si>
  <si>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</si>
  <si>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</si>
  <si>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</si>
  <si>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</si>
  <si>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</si>
  <si>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(KROMĚ H</t>
  </si>
  <si>
    <t>82059</t>
  </si>
  <si>
    <t>IDENTIFIKACE KMENE PODROBNÁ</t>
  </si>
  <si>
    <t>82119</t>
  </si>
  <si>
    <t>PRŮKAZY ANTIGENŮ VIRU HEPATITIDY B (EIA)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</si>
  <si>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</si>
  <si>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</si>
  <si>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</si>
  <si>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</si>
  <si>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</si>
  <si>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</si>
  <si>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82145</t>
  </si>
  <si>
    <t>RRR</t>
  </si>
  <si>
    <t>82075</t>
  </si>
  <si>
    <t>KONFIRMAČNÍ TEST NA PROTILÁTKY METODOU IMUNOBLOT (</t>
  </si>
  <si>
    <t>98119</t>
  </si>
  <si>
    <t>IDENTIFIKACE VLÁKNITÝCH HUB</t>
  </si>
  <si>
    <t>91483</t>
  </si>
  <si>
    <t>STANOVENÍ ANTIGENU HELICOBACTER PYLORI VE STOLICI</t>
  </si>
  <si>
    <t>91399</t>
  </si>
  <si>
    <t>CHARAKTERISTIKA ANTIGENŮ A PROTILÁTEK ELEKTROFORÉZ</t>
  </si>
  <si>
    <t>82083</t>
  </si>
  <si>
    <t>PRŮKAZ BAKTERIÁLNÍHO TOXINU NEBO ANTIGENU</t>
  </si>
  <si>
    <t>82135</t>
  </si>
  <si>
    <t>KONFIRMAČNÍ TEST PRŮKAZU ANTIGENŮ</t>
  </si>
  <si>
    <t>98115</t>
  </si>
  <si>
    <t>IDENTIFIKACE KVASINEK PODROBNÁ</t>
  </si>
  <si>
    <t>91419</t>
  </si>
  <si>
    <t xml:space="preserve">AUTOVAKCÍNA BAKTERIÁLNÍ PRO PERORÁLNÍ PODÁNÍ (4-6 </t>
  </si>
  <si>
    <t>82039</t>
  </si>
  <si>
    <t>82013</t>
  </si>
  <si>
    <t>ZÁKLADNÍ KULTIVAČNÍ VYŠETŘENÍ STOLICE</t>
  </si>
  <si>
    <t>82233</t>
  </si>
  <si>
    <t>IDENTIFIKACE MYKOPLASMAT</t>
  </si>
  <si>
    <t>82019</t>
  </si>
  <si>
    <t>SEMIKVANTITATIVNÍ KULTIVAČNÍ VYŠETŘENÍ SPUTA</t>
  </si>
  <si>
    <t>82099</t>
  </si>
  <si>
    <t>STANOVENÍ PROTILÁTEK PROTI OSTATNÍM PŮVODCŮM PARAZ</t>
  </si>
  <si>
    <t>82149</t>
  </si>
  <si>
    <t>SEROTYPIZACE STŘEVNÍCH A JINÝCH PATOGENŮ</t>
  </si>
  <si>
    <t>84019</t>
  </si>
  <si>
    <t>VYŠETŘENÍ NA ENTEROBIÓZU</t>
  </si>
  <si>
    <t>82123</t>
  </si>
  <si>
    <t>PRŮKAZ BAKTERIÁLNÍHO, VIROVÉHO, PARAZITÁRNÍHO, EVE</t>
  </si>
  <si>
    <t>82053</t>
  </si>
  <si>
    <t>MIKROSKOPICKÉ VYŠETŘENÍ NATIVNÍHO PREPARÁTU</t>
  </si>
  <si>
    <t>82129</t>
  </si>
  <si>
    <t xml:space="preserve">PŘÍMÁ IDENTIFIKACE BAKTERIÁLNÍHO NEBO MYKOTICKÉHO </t>
  </si>
  <si>
    <t>82036</t>
  </si>
  <si>
    <t>AMPLIFIKACE EXTRAHUMÁNNÍHO GENOMU METODOU MULTIPLE</t>
  </si>
  <si>
    <t>82034</t>
  </si>
  <si>
    <t>IZOLACE DNA PRO VYŠETŘENÍ EXTRAHUMÁNNÍHO GENOMU</t>
  </si>
  <si>
    <t>82040</t>
  </si>
  <si>
    <t>IZOLACE RNA A TRANSKRIPCE PRO VYŠETŘENÍ EXTRAHUMÁN</t>
  </si>
  <si>
    <t>84013</t>
  </si>
  <si>
    <t>SPECIALIZOVANÉ PARAZITOLOGICKÉ VYŠETŘENÍ STOLICE P</t>
  </si>
  <si>
    <t>82060</t>
  </si>
  <si>
    <t>ANALÝZA HMOTOVÉHO SPEKTRA</t>
  </si>
  <si>
    <t>82066</t>
  </si>
  <si>
    <t>STANOVENÍ CITLIVOSTI NA ATB E-TESTEM</t>
  </si>
  <si>
    <t>95201</t>
  </si>
  <si>
    <t>VYŠETŘENÍ PŘÍTOMNOSTI NUKLEOVÉ KYSELINY VYSOCE RIZ</t>
  </si>
  <si>
    <t>82051</t>
  </si>
  <si>
    <t>MIKROSKOPICKÉ VYŠETŘENÍ PO FLUORESCENČNÍM BARVENÍ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</si>
  <si>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</si>
  <si>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</si>
  <si>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</si>
  <si>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</si>
  <si>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</si>
  <si>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</si>
  <si>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</si>
  <si>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</si>
  <si>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</si>
  <si>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</si>
  <si>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</si>
  <si>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</si>
  <si>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</si>
  <si>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</si>
  <si>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</si>
  <si>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</si>
  <si>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</si>
  <si>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</si>
  <si>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</si>
  <si>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</si>
  <si>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</si>
  <si>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22 - KNM: Klinika nukleární medicíny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</si>
  <si>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</si>
  <si>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</si>
  <si>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</si>
  <si>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</si>
  <si>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</si>
  <si>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</si>
  <si>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</si>
  <si>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60 - URGENT: Oddělení urgentního příjmu</t>
  </si>
  <si>
    <t>01</t>
  </si>
  <si>
    <t>82033</t>
  </si>
  <si>
    <t>KONTROLA STERILITY KLINICKÉHO VZORKU</t>
  </si>
  <si>
    <t>02</t>
  </si>
  <si>
    <t>03</t>
  </si>
  <si>
    <t>04</t>
  </si>
  <si>
    <t>05</t>
  </si>
  <si>
    <t>06</t>
  </si>
  <si>
    <t>07</t>
  </si>
  <si>
    <t>08</t>
  </si>
  <si>
    <t>10</t>
  </si>
  <si>
    <t>11</t>
  </si>
  <si>
    <t>12</t>
  </si>
  <si>
    <t>13</t>
  </si>
  <si>
    <t>14</t>
  </si>
  <si>
    <t>16</t>
  </si>
  <si>
    <t>82035</t>
  </si>
  <si>
    <t>STANOVENÍ MINIMÁLNÍCH INHIBIČNÍCH KONCENTRACÍ (MIK</t>
  </si>
  <si>
    <t>82225</t>
  </si>
  <si>
    <t>HYBRIDIZACE EXTRAHUMÁNNÍ DNA SE ZNAČENOU SONDOU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</si>
  <si>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</si>
  <si>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</si>
  <si>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</si>
  <si>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</si>
  <si>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</si>
  <si>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</si>
  <si>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</si>
  <si>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</si>
  <si>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</si>
  <si>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</si>
  <si>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</si>
  <si>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</si>
  <si>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60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</si>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</sst>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43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55" fillId="0" borderId="0" xfId="1" applyFont="1"/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0" fontId="36" fillId="0" borderId="130" xfId="0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9" fillId="11" borderId="123" xfId="0" applyFont="1" applyFill="1" applyBorder="1" applyAlignment="1">
      <alignment vertical="top" indent="4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32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32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3" fontId="33" fillId="0" borderId="28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9" fontId="33" fillId="0" borderId="87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78" xfId="0" applyFont="1" applyFill="1" applyBorder="1"/>
    <xf numFmtId="0" fontId="40" fillId="0" borderId="86" xfId="0" applyFont="1" applyFill="1" applyBorder="1"/>
    <xf numFmtId="0" fontId="40" fillId="0" borderId="103" xfId="0" applyFont="1" applyFill="1" applyBorder="1"/>
    <xf numFmtId="0" fontId="40" fillId="2" borderId="132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86" xfId="0" applyNumberFormat="1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9" fontId="33" fillId="0" borderId="88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5" fontId="33" fillId="0" borderId="87" xfId="0" applyNumberFormat="1" applyFont="1" applyFill="1" applyBorder="1"/>
    <xf numFmtId="0" fontId="33" fillId="0" borderId="82" xfId="0" applyFont="1" applyFill="1" applyBorder="1" applyAlignment="1">
      <alignment horizontal="right"/>
    </xf>
    <xf numFmtId="0" fontId="33" fillId="0" borderId="82" xfId="0" applyFont="1" applyFill="1" applyBorder="1" applyAlignment="1">
      <alignment horizontal="left"/>
    </xf>
    <xf numFmtId="165" fontId="33" fillId="0" borderId="82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0" fontId="40" fillId="0" borderId="25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82" xfId="0" applyNumberFormat="1" applyBorder="1"/>
    <xf numFmtId="9" fontId="0" fillId="0" borderId="82" xfId="0" applyNumberFormat="1" applyBorder="1"/>
    <xf numFmtId="9" fontId="0" fillId="0" borderId="83" xfId="0" applyNumberFormat="1" applyBorder="1"/>
    <xf numFmtId="0" fontId="60" fillId="0" borderId="81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28" xfId="0" applyNumberFormat="1" applyFont="1" applyFill="1" applyBorder="1"/>
    <xf numFmtId="169" fontId="33" fillId="0" borderId="21" xfId="0" applyNumberFormat="1" applyFont="1" applyFill="1" applyBorder="1"/>
    <xf numFmtId="0" fontId="40" fillId="0" borderId="20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169" fontId="33" fillId="0" borderId="30" xfId="0" applyNumberFormat="1" applyFont="1" applyFill="1" applyBorder="1"/>
    <xf numFmtId="169" fontId="33" fillId="0" borderId="87" xfId="0" applyNumberFormat="1" applyFont="1" applyFill="1" applyBorder="1"/>
    <xf numFmtId="169" fontId="33" fillId="0" borderId="82" xfId="0" applyNumberFormat="1" applyFont="1" applyFill="1" applyBorder="1"/>
    <xf numFmtId="0" fontId="40" fillId="0" borderId="81" xfId="0" applyFont="1" applyFill="1" applyBorder="1"/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105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4"/>
      <tableStyleElement type="headerRow" dxfId="103"/>
      <tableStyleElement type="totalRow" dxfId="102"/>
      <tableStyleElement type="firstColumn" dxfId="101"/>
      <tableStyleElement type="lastColumn" dxfId="100"/>
      <tableStyleElement type="firstRowStripe" dxfId="99"/>
      <tableStyleElement type="firstColumnStripe" dxfId="98"/>
    </tableStyle>
    <tableStyle name="TableStyleMedium2 2" pivot="0" count="7" xr9:uid="{00000000-0011-0000-FFFF-FFFF01000000}">
      <tableStyleElement type="wholeTable" dxfId="97"/>
      <tableStyleElement type="headerRow" dxfId="96"/>
      <tableStyleElement type="totalRow" dxfId="95"/>
      <tableStyleElement type="firstColumn" dxfId="94"/>
      <tableStyleElement type="lastColumn" dxfId="93"/>
      <tableStyleElement type="firstRowStripe" dxfId="92"/>
      <tableStyleElement type="firstColumnStripe" dxfId="9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0.89550171459896211</c:v>
                </c:pt>
                <c:pt idx="1">
                  <c:v>0.90067055432622334</c:v>
                </c:pt>
                <c:pt idx="2">
                  <c:v>0.85247255153729617</c:v>
                </c:pt>
                <c:pt idx="3">
                  <c:v>0.95328709029882841</c:v>
                </c:pt>
                <c:pt idx="4">
                  <c:v>0.95248026866644475</c:v>
                </c:pt>
                <c:pt idx="5">
                  <c:v>0.92522708639351581</c:v>
                </c:pt>
                <c:pt idx="6">
                  <c:v>0.88865009648311288</c:v>
                </c:pt>
                <c:pt idx="7">
                  <c:v>0.89208006848445343</c:v>
                </c:pt>
                <c:pt idx="8">
                  <c:v>0.88994669873811061</c:v>
                </c:pt>
                <c:pt idx="9">
                  <c:v>0.89244937652118539</c:v>
                </c:pt>
                <c:pt idx="10">
                  <c:v>0.88460011928994964</c:v>
                </c:pt>
                <c:pt idx="11">
                  <c:v>0.87062846403527561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0.82722441068915931</c:v>
                </c:pt>
                <c:pt idx="1">
                  <c:v>0.82722441068915931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9" totalsRowShown="0" headerRowDxfId="90" tableBorderDxfId="89">
  <autoFilter ref="A7:S19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88"/>
    <tableColumn id="2" xr3:uid="{00000000-0010-0000-0000-000002000000}" name="popis" dataDxfId="87"/>
    <tableColumn id="3" xr3:uid="{00000000-0010-0000-0000-000003000000}" name="01 uv_s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1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59" totalsRowShown="0">
  <autoFilter ref="C3:S159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459" t="s">
        <v>270</v>
      </c>
      <c r="B2" s="46"/>
    </row>
    <row r="3" spans="1:3" ht="14.45" customHeight="1" thickBot="1" x14ac:dyDescent="0.25">
      <c r="A3" s="325" t="s">
        <v>140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136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272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5" customHeight="1" x14ac:dyDescent="0.2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9" customHeight="1" x14ac:dyDescent="0.2">
      <c r="A13" s="146" t="str">
        <f t="shared" si="2"/>
        <v>LŽ PL</v>
      </c>
      <c r="B13" s="535" t="s">
        <v>164</v>
      </c>
      <c r="C13" s="47" t="s">
        <v>144</v>
      </c>
    </row>
    <row r="14" spans="1:3" ht="14.45" customHeight="1" x14ac:dyDescent="0.2">
      <c r="A14" s="146" t="str">
        <f t="shared" si="2"/>
        <v>LŽ PL Detail</v>
      </c>
      <c r="B14" s="90" t="s">
        <v>528</v>
      </c>
      <c r="C14" s="47" t="s">
        <v>146</v>
      </c>
    </row>
    <row r="15" spans="1:3" ht="14.45" customHeight="1" x14ac:dyDescent="0.2">
      <c r="A15" s="146" t="str">
        <f t="shared" si="2"/>
        <v>LŽ Statim</v>
      </c>
      <c r="B15" s="254" t="s">
        <v>196</v>
      </c>
      <c r="C15" s="47" t="s">
        <v>206</v>
      </c>
    </row>
    <row r="16" spans="1:3" ht="14.45" customHeight="1" x14ac:dyDescent="0.2">
      <c r="A16" s="146" t="str">
        <f t="shared" si="2"/>
        <v>Léky Recepty</v>
      </c>
      <c r="B16" s="90" t="s">
        <v>138</v>
      </c>
      <c r="C16" s="47" t="s">
        <v>115</v>
      </c>
    </row>
    <row r="17" spans="1:3" ht="14.45" customHeight="1" x14ac:dyDescent="0.2">
      <c r="A17" s="146" t="str">
        <f t="shared" si="2"/>
        <v>LRp Lékaři</v>
      </c>
      <c r="B17" s="90" t="s">
        <v>149</v>
      </c>
      <c r="C17" s="47" t="s">
        <v>150</v>
      </c>
    </row>
    <row r="18" spans="1:3" ht="14.45" customHeight="1" x14ac:dyDescent="0.2">
      <c r="A18" s="146" t="str">
        <f t="shared" si="2"/>
        <v>LRp Detail</v>
      </c>
      <c r="B18" s="90" t="s">
        <v>611</v>
      </c>
      <c r="C18" s="47" t="s">
        <v>116</v>
      </c>
    </row>
    <row r="19" spans="1:3" ht="28.9" customHeight="1" x14ac:dyDescent="0.2">
      <c r="A19" s="146" t="str">
        <f t="shared" si="2"/>
        <v>LRp PL</v>
      </c>
      <c r="B19" s="535" t="s">
        <v>612</v>
      </c>
      <c r="C19" s="47" t="s">
        <v>145</v>
      </c>
    </row>
    <row r="20" spans="1:3" ht="14.45" customHeight="1" x14ac:dyDescent="0.2">
      <c r="A20" s="146" t="str">
        <f>HYPERLINK("#'"&amp;C20&amp;"'!A1",C20)</f>
        <v>LRp PL Detail</v>
      </c>
      <c r="B20" s="90" t="s">
        <v>619</v>
      </c>
      <c r="C20" s="47" t="s">
        <v>147</v>
      </c>
    </row>
    <row r="21" spans="1:3" ht="14.45" customHeight="1" x14ac:dyDescent="0.2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5" customHeight="1" x14ac:dyDescent="0.2">
      <c r="A22" s="146" t="str">
        <f t="shared" si="2"/>
        <v>MŽ Detail</v>
      </c>
      <c r="B22" s="90" t="s">
        <v>1569</v>
      </c>
      <c r="C22" s="47" t="s">
        <v>118</v>
      </c>
    </row>
    <row r="23" spans="1:3" ht="14.45" customHeight="1" thickBot="1" x14ac:dyDescent="0.2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5" customHeight="1" thickBot="1" x14ac:dyDescent="0.25">
      <c r="A24" s="93"/>
      <c r="B24" s="93"/>
    </row>
    <row r="25" spans="1:3" ht="14.45" customHeight="1" thickBot="1" x14ac:dyDescent="0.25">
      <c r="A25" s="328" t="s">
        <v>109</v>
      </c>
      <c r="B25" s="326"/>
    </row>
    <row r="26" spans="1:3" ht="14.45" customHeight="1" x14ac:dyDescent="0.2">
      <c r="A26" s="149" t="str">
        <f t="shared" ref="A26:A31" si="4">HYPERLINK("#'"&amp;C26&amp;"'!A1",C26)</f>
        <v>ZV Vykáz.-A</v>
      </c>
      <c r="B26" s="89" t="s">
        <v>1596</v>
      </c>
      <c r="C26" s="47" t="s">
        <v>122</v>
      </c>
    </row>
    <row r="27" spans="1:3" ht="14.45" customHeight="1" x14ac:dyDescent="0.2">
      <c r="A27" s="146" t="str">
        <f t="shared" ref="A27" si="5">HYPERLINK("#'"&amp;C27&amp;"'!A1",C27)</f>
        <v>ZV Vykáz.-A Lékaři</v>
      </c>
      <c r="B27" s="90" t="s">
        <v>1600</v>
      </c>
      <c r="C27" s="47" t="s">
        <v>209</v>
      </c>
    </row>
    <row r="28" spans="1:3" ht="14.45" customHeight="1" x14ac:dyDescent="0.2">
      <c r="A28" s="146" t="str">
        <f t="shared" si="4"/>
        <v>ZV Vykáz.-A Detail</v>
      </c>
      <c r="B28" s="90" t="s">
        <v>1731</v>
      </c>
      <c r="C28" s="47" t="s">
        <v>123</v>
      </c>
    </row>
    <row r="29" spans="1:3" ht="14.45" customHeight="1" x14ac:dyDescent="0.25">
      <c r="A29" s="267" t="str">
        <f>HYPERLINK("#'"&amp;C29&amp;"'!A1",C29)</f>
        <v>ZV Vykáz.-A Det.Lék.</v>
      </c>
      <c r="B29" s="90" t="s">
        <v>1732</v>
      </c>
      <c r="C29" s="47" t="s">
        <v>213</v>
      </c>
    </row>
    <row r="30" spans="1:3" ht="14.45" customHeight="1" x14ac:dyDescent="0.2">
      <c r="A30" s="146" t="str">
        <f t="shared" si="4"/>
        <v>ZV Vykáz.-H</v>
      </c>
      <c r="B30" s="90" t="s">
        <v>126</v>
      </c>
      <c r="C30" s="47" t="s">
        <v>124</v>
      </c>
    </row>
    <row r="31" spans="1:3" ht="14.45" customHeight="1" x14ac:dyDescent="0.2">
      <c r="A31" s="146" t="str">
        <f t="shared" si="4"/>
        <v>ZV Vykáz.-H Detail</v>
      </c>
      <c r="B31" s="90" t="s">
        <v>1794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E0AD50B0-3A45-4ED9-9518-240E802E320C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29" bestFit="1" customWidth="1"/>
    <col min="2" max="2" width="8.85546875" style="129" bestFit="1" customWidth="1"/>
    <col min="3" max="3" width="7" style="129" bestFit="1" customWidth="1"/>
    <col min="4" max="4" width="53.42578125" style="129" bestFit="1" customWidth="1"/>
    <col min="5" max="5" width="28.42578125" style="129" bestFit="1" customWidth="1"/>
    <col min="6" max="6" width="6.7109375" style="207" customWidth="1"/>
    <col min="7" max="7" width="10" style="207" customWidth="1"/>
    <col min="8" max="8" width="6.7109375" style="210" bestFit="1" customWidth="1"/>
    <col min="9" max="9" width="6.7109375" style="207" customWidth="1"/>
    <col min="10" max="10" width="10.85546875" style="207" customWidth="1"/>
    <col min="11" max="11" width="6.7109375" style="210" bestFit="1" customWidth="1"/>
    <col min="12" max="12" width="6.7109375" style="207" customWidth="1"/>
    <col min="13" max="13" width="10.85546875" style="207" customWidth="1"/>
    <col min="14" max="16384" width="8.85546875" style="129"/>
  </cols>
  <sheetData>
    <row r="1" spans="1:13" ht="18.600000000000001" customHeight="1" thickBot="1" x14ac:dyDescent="0.35">
      <c r="A1" s="368" t="s">
        <v>528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459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2.4</v>
      </c>
      <c r="G3" s="43">
        <f>SUBTOTAL(9,G6:G1048576)</f>
        <v>417.82600000000008</v>
      </c>
      <c r="H3" s="44">
        <f>IF(M3=0,0,G3/M3)</f>
        <v>0.61450783603162662</v>
      </c>
      <c r="I3" s="43">
        <f>SUBTOTAL(9,I6:I1048576)</f>
        <v>3</v>
      </c>
      <c r="J3" s="43">
        <f>SUBTOTAL(9,J6:J1048576)</f>
        <v>262.11</v>
      </c>
      <c r="K3" s="44">
        <f>IF(M3=0,0,J3/M3)</f>
        <v>0.38549216396837349</v>
      </c>
      <c r="L3" s="43">
        <f>SUBTOTAL(9,L6:L1048576)</f>
        <v>5.4</v>
      </c>
      <c r="M3" s="45">
        <f>SUBTOTAL(9,M6:M1048576)</f>
        <v>679.93600000000004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22" t="s">
        <v>130</v>
      </c>
      <c r="B5" s="543" t="s">
        <v>131</v>
      </c>
      <c r="C5" s="543" t="s">
        <v>70</v>
      </c>
      <c r="D5" s="543" t="s">
        <v>132</v>
      </c>
      <c r="E5" s="543" t="s">
        <v>133</v>
      </c>
      <c r="F5" s="544" t="s">
        <v>28</v>
      </c>
      <c r="G5" s="544" t="s">
        <v>14</v>
      </c>
      <c r="H5" s="524" t="s">
        <v>134</v>
      </c>
      <c r="I5" s="523" t="s">
        <v>28</v>
      </c>
      <c r="J5" s="544" t="s">
        <v>14</v>
      </c>
      <c r="K5" s="524" t="s">
        <v>134</v>
      </c>
      <c r="L5" s="523" t="s">
        <v>28</v>
      </c>
      <c r="M5" s="545" t="s">
        <v>14</v>
      </c>
    </row>
    <row r="6" spans="1:13" ht="14.45" customHeight="1" x14ac:dyDescent="0.2">
      <c r="A6" s="501" t="s">
        <v>450</v>
      </c>
      <c r="B6" s="502" t="s">
        <v>512</v>
      </c>
      <c r="C6" s="502" t="s">
        <v>513</v>
      </c>
      <c r="D6" s="502" t="s">
        <v>514</v>
      </c>
      <c r="E6" s="502" t="s">
        <v>515</v>
      </c>
      <c r="F6" s="506"/>
      <c r="G6" s="506"/>
      <c r="H6" s="527">
        <v>0</v>
      </c>
      <c r="I6" s="506">
        <v>2</v>
      </c>
      <c r="J6" s="506">
        <v>228.72000000000003</v>
      </c>
      <c r="K6" s="527">
        <v>1</v>
      </c>
      <c r="L6" s="506">
        <v>2</v>
      </c>
      <c r="M6" s="507">
        <v>228.72000000000003</v>
      </c>
    </row>
    <row r="7" spans="1:13" ht="14.45" customHeight="1" x14ac:dyDescent="0.2">
      <c r="A7" s="508" t="s">
        <v>450</v>
      </c>
      <c r="B7" s="509" t="s">
        <v>516</v>
      </c>
      <c r="C7" s="509" t="s">
        <v>517</v>
      </c>
      <c r="D7" s="509" t="s">
        <v>518</v>
      </c>
      <c r="E7" s="509" t="s">
        <v>519</v>
      </c>
      <c r="F7" s="513">
        <v>2</v>
      </c>
      <c r="G7" s="513">
        <v>66.8</v>
      </c>
      <c r="H7" s="536">
        <v>1</v>
      </c>
      <c r="I7" s="513"/>
      <c r="J7" s="513"/>
      <c r="K7" s="536">
        <v>0</v>
      </c>
      <c r="L7" s="513">
        <v>2</v>
      </c>
      <c r="M7" s="514">
        <v>66.8</v>
      </c>
    </row>
    <row r="8" spans="1:13" ht="14.45" customHeight="1" x14ac:dyDescent="0.2">
      <c r="A8" s="508" t="s">
        <v>450</v>
      </c>
      <c r="B8" s="509" t="s">
        <v>520</v>
      </c>
      <c r="C8" s="509" t="s">
        <v>521</v>
      </c>
      <c r="D8" s="509" t="s">
        <v>522</v>
      </c>
      <c r="E8" s="509" t="s">
        <v>523</v>
      </c>
      <c r="F8" s="513">
        <v>0.4</v>
      </c>
      <c r="G8" s="513">
        <v>351.02600000000007</v>
      </c>
      <c r="H8" s="536">
        <v>1</v>
      </c>
      <c r="I8" s="513"/>
      <c r="J8" s="513"/>
      <c r="K8" s="536">
        <v>0</v>
      </c>
      <c r="L8" s="513">
        <v>0.4</v>
      </c>
      <c r="M8" s="514">
        <v>351.02600000000007</v>
      </c>
    </row>
    <row r="9" spans="1:13" ht="14.45" customHeight="1" thickBot="1" x14ac:dyDescent="0.25">
      <c r="A9" s="515" t="s">
        <v>450</v>
      </c>
      <c r="B9" s="516" t="s">
        <v>524</v>
      </c>
      <c r="C9" s="516" t="s">
        <v>525</v>
      </c>
      <c r="D9" s="516" t="s">
        <v>526</v>
      </c>
      <c r="E9" s="516" t="s">
        <v>527</v>
      </c>
      <c r="F9" s="520"/>
      <c r="G9" s="520"/>
      <c r="H9" s="528">
        <v>0</v>
      </c>
      <c r="I9" s="520">
        <v>1</v>
      </c>
      <c r="J9" s="520">
        <v>33.39</v>
      </c>
      <c r="K9" s="528">
        <v>1</v>
      </c>
      <c r="L9" s="520">
        <v>1</v>
      </c>
      <c r="M9" s="521">
        <v>33.39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 xr:uid="{C8064155-5175-4042-B934-A35A0268CA4F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8" customWidth="1"/>
    <col min="2" max="2" width="5.42578125" style="207" bestFit="1" customWidth="1"/>
    <col min="3" max="3" width="6.140625" style="207" bestFit="1" customWidth="1"/>
    <col min="4" max="4" width="7.42578125" style="207" bestFit="1" customWidth="1"/>
    <col min="5" max="5" width="6.28515625" style="207" bestFit="1" customWidth="1"/>
    <col min="6" max="6" width="6.28515625" style="210" bestFit="1" customWidth="1"/>
    <col min="7" max="7" width="6.140625" style="210" bestFit="1" customWidth="1"/>
    <col min="8" max="8" width="7.42578125" style="210" bestFit="1" customWidth="1"/>
    <col min="9" max="9" width="6.28515625" style="210" bestFit="1" customWidth="1"/>
    <col min="10" max="10" width="5.42578125" style="207" bestFit="1" customWidth="1"/>
    <col min="11" max="11" width="6.140625" style="207" bestFit="1" customWidth="1"/>
    <col min="12" max="12" width="7.42578125" style="207" bestFit="1" customWidth="1"/>
    <col min="13" max="13" width="6.28515625" style="207" bestFit="1" customWidth="1"/>
    <col min="14" max="14" width="5.28515625" style="210" bestFit="1" customWidth="1"/>
    <col min="15" max="15" width="6.140625" style="210" bestFit="1" customWidth="1"/>
    <col min="16" max="16" width="7.42578125" style="210" bestFit="1" customWidth="1"/>
    <col min="17" max="17" width="6.28515625" style="210" bestFit="1" customWidth="1"/>
    <col min="18" max="16384" width="8.85546875" style="129"/>
  </cols>
  <sheetData>
    <row r="1" spans="1:17" ht="18.600000000000001" customHeight="1" thickBot="1" x14ac:dyDescent="0.35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459" t="s">
        <v>270</v>
      </c>
      <c r="B2" s="214"/>
      <c r="C2" s="214"/>
      <c r="D2" s="214"/>
      <c r="E2" s="214"/>
    </row>
    <row r="3" spans="1:17" ht="14.45" customHeight="1" thickBot="1" x14ac:dyDescent="0.25">
      <c r="A3" s="247" t="s">
        <v>3</v>
      </c>
      <c r="B3" s="251">
        <f>SUM(B6:B1048576)</f>
        <v>140</v>
      </c>
      <c r="C3" s="252">
        <f>SUM(C6:C1048576)</f>
        <v>0</v>
      </c>
      <c r="D3" s="252">
        <f>SUM(D6:D1048576)</f>
        <v>0</v>
      </c>
      <c r="E3" s="253">
        <f>SUM(E6:E1048576)</f>
        <v>0</v>
      </c>
      <c r="F3" s="250">
        <f>IF(SUM($B3:$E3)=0,"",B3/SUM($B3:$E3))</f>
        <v>1</v>
      </c>
      <c r="G3" s="248">
        <f t="shared" ref="G3:I3" si="0">IF(SUM($B3:$E3)=0,"",C3/SUM($B3:$E3))</f>
        <v>0</v>
      </c>
      <c r="H3" s="248">
        <f t="shared" si="0"/>
        <v>0</v>
      </c>
      <c r="I3" s="249">
        <f t="shared" si="0"/>
        <v>0</v>
      </c>
      <c r="J3" s="252">
        <f>SUM(J6:J1048576)</f>
        <v>81</v>
      </c>
      <c r="K3" s="252">
        <f>SUM(K6:K1048576)</f>
        <v>0</v>
      </c>
      <c r="L3" s="252">
        <f>SUM(L6:L1048576)</f>
        <v>0</v>
      </c>
      <c r="M3" s="253">
        <f>SUM(M6:M1048576)</f>
        <v>0</v>
      </c>
      <c r="N3" s="250">
        <f>IF(SUM($J3:$M3)=0,"",J3/SUM($J3:$M3))</f>
        <v>1</v>
      </c>
      <c r="O3" s="248">
        <f t="shared" ref="O3:Q3" si="1">IF(SUM($J3:$M3)=0,"",K3/SUM($J3:$M3))</f>
        <v>0</v>
      </c>
      <c r="P3" s="248">
        <f t="shared" si="1"/>
        <v>0</v>
      </c>
      <c r="Q3" s="249">
        <f t="shared" si="1"/>
        <v>0</v>
      </c>
    </row>
    <row r="4" spans="1:17" ht="14.45" customHeight="1" thickBot="1" x14ac:dyDescent="0.2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5" customHeight="1" thickBot="1" x14ac:dyDescent="0.25">
      <c r="A5" s="546" t="s">
        <v>197</v>
      </c>
      <c r="B5" s="547" t="s">
        <v>199</v>
      </c>
      <c r="C5" s="547" t="s">
        <v>200</v>
      </c>
      <c r="D5" s="547" t="s">
        <v>201</v>
      </c>
      <c r="E5" s="548" t="s">
        <v>202</v>
      </c>
      <c r="F5" s="549" t="s">
        <v>199</v>
      </c>
      <c r="G5" s="550" t="s">
        <v>200</v>
      </c>
      <c r="H5" s="550" t="s">
        <v>201</v>
      </c>
      <c r="I5" s="551" t="s">
        <v>202</v>
      </c>
      <c r="J5" s="547" t="s">
        <v>199</v>
      </c>
      <c r="K5" s="547" t="s">
        <v>200</v>
      </c>
      <c r="L5" s="547" t="s">
        <v>201</v>
      </c>
      <c r="M5" s="548" t="s">
        <v>202</v>
      </c>
      <c r="N5" s="549" t="s">
        <v>199</v>
      </c>
      <c r="O5" s="550" t="s">
        <v>200</v>
      </c>
      <c r="P5" s="550" t="s">
        <v>201</v>
      </c>
      <c r="Q5" s="551" t="s">
        <v>202</v>
      </c>
    </row>
    <row r="6" spans="1:17" ht="14.45" customHeight="1" x14ac:dyDescent="0.2">
      <c r="A6" s="554" t="s">
        <v>529</v>
      </c>
      <c r="B6" s="558"/>
      <c r="C6" s="506"/>
      <c r="D6" s="506"/>
      <c r="E6" s="507"/>
      <c r="F6" s="556"/>
      <c r="G6" s="527"/>
      <c r="H6" s="527"/>
      <c r="I6" s="560"/>
      <c r="J6" s="558"/>
      <c r="K6" s="506"/>
      <c r="L6" s="506"/>
      <c r="M6" s="507"/>
      <c r="N6" s="556"/>
      <c r="O6" s="527"/>
      <c r="P6" s="527"/>
      <c r="Q6" s="552"/>
    </row>
    <row r="7" spans="1:17" ht="14.45" customHeight="1" thickBot="1" x14ac:dyDescent="0.25">
      <c r="A7" s="555" t="s">
        <v>507</v>
      </c>
      <c r="B7" s="559">
        <v>140</v>
      </c>
      <c r="C7" s="520"/>
      <c r="D7" s="520"/>
      <c r="E7" s="521"/>
      <c r="F7" s="557">
        <v>1</v>
      </c>
      <c r="G7" s="528">
        <v>0</v>
      </c>
      <c r="H7" s="528">
        <v>0</v>
      </c>
      <c r="I7" s="561">
        <v>0</v>
      </c>
      <c r="J7" s="559">
        <v>81</v>
      </c>
      <c r="K7" s="520"/>
      <c r="L7" s="520"/>
      <c r="M7" s="521"/>
      <c r="N7" s="557">
        <v>1</v>
      </c>
      <c r="O7" s="528">
        <v>0</v>
      </c>
      <c r="P7" s="528">
        <v>0</v>
      </c>
      <c r="Q7" s="55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6C20FAF5-7CA2-412C-8361-0CE01C9836F4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459" t="s">
        <v>270</v>
      </c>
      <c r="B2" s="206"/>
      <c r="C2" s="206"/>
      <c r="D2" s="206"/>
      <c r="E2" s="206"/>
      <c r="F2" s="206"/>
      <c r="G2" s="206"/>
      <c r="H2" s="206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88">
        <v>40</v>
      </c>
      <c r="B5" s="489" t="s">
        <v>530</v>
      </c>
      <c r="C5" s="492">
        <v>3411.4400000000005</v>
      </c>
      <c r="D5" s="492">
        <v>24</v>
      </c>
      <c r="E5" s="492">
        <v>2302.09</v>
      </c>
      <c r="F5" s="562">
        <v>0.6748147409891424</v>
      </c>
      <c r="G5" s="492">
        <v>17</v>
      </c>
      <c r="H5" s="562">
        <v>0.70833333333333337</v>
      </c>
      <c r="I5" s="492">
        <v>1109.3500000000001</v>
      </c>
      <c r="J5" s="562">
        <v>0.3251852590108576</v>
      </c>
      <c r="K5" s="492">
        <v>7</v>
      </c>
      <c r="L5" s="562">
        <v>0.29166666666666669</v>
      </c>
      <c r="M5" s="492" t="s">
        <v>68</v>
      </c>
      <c r="N5" s="150"/>
    </row>
    <row r="6" spans="1:14" ht="14.45" customHeight="1" x14ac:dyDescent="0.2">
      <c r="A6" s="488">
        <v>40</v>
      </c>
      <c r="B6" s="489" t="s">
        <v>531</v>
      </c>
      <c r="C6" s="492">
        <v>3411.4400000000005</v>
      </c>
      <c r="D6" s="492">
        <v>24</v>
      </c>
      <c r="E6" s="492">
        <v>2302.09</v>
      </c>
      <c r="F6" s="562">
        <v>0.6748147409891424</v>
      </c>
      <c r="G6" s="492">
        <v>17</v>
      </c>
      <c r="H6" s="562">
        <v>0.70833333333333337</v>
      </c>
      <c r="I6" s="492">
        <v>1109.3500000000001</v>
      </c>
      <c r="J6" s="562">
        <v>0.3251852590108576</v>
      </c>
      <c r="K6" s="492">
        <v>7</v>
      </c>
      <c r="L6" s="562">
        <v>0.29166666666666669</v>
      </c>
      <c r="M6" s="492" t="s">
        <v>1</v>
      </c>
      <c r="N6" s="150"/>
    </row>
    <row r="7" spans="1:14" ht="14.45" customHeight="1" x14ac:dyDescent="0.2">
      <c r="A7" s="488" t="s">
        <v>441</v>
      </c>
      <c r="B7" s="489" t="s">
        <v>3</v>
      </c>
      <c r="C7" s="492">
        <v>3411.4400000000005</v>
      </c>
      <c r="D7" s="492">
        <v>24</v>
      </c>
      <c r="E7" s="492">
        <v>2302.09</v>
      </c>
      <c r="F7" s="562">
        <v>0.6748147409891424</v>
      </c>
      <c r="G7" s="492">
        <v>17</v>
      </c>
      <c r="H7" s="562">
        <v>0.70833333333333337</v>
      </c>
      <c r="I7" s="492">
        <v>1109.3500000000001</v>
      </c>
      <c r="J7" s="562">
        <v>0.3251852590108576</v>
      </c>
      <c r="K7" s="492">
        <v>7</v>
      </c>
      <c r="L7" s="562">
        <v>0.29166666666666669</v>
      </c>
      <c r="M7" s="492" t="s">
        <v>449</v>
      </c>
      <c r="N7" s="150"/>
    </row>
    <row r="9" spans="1:14" ht="14.45" customHeight="1" x14ac:dyDescent="0.2">
      <c r="A9" s="488">
        <v>40</v>
      </c>
      <c r="B9" s="489" t="s">
        <v>530</v>
      </c>
      <c r="C9" s="492" t="s">
        <v>443</v>
      </c>
      <c r="D9" s="492" t="s">
        <v>443</v>
      </c>
      <c r="E9" s="492" t="s">
        <v>443</v>
      </c>
      <c r="F9" s="562" t="s">
        <v>443</v>
      </c>
      <c r="G9" s="492" t="s">
        <v>443</v>
      </c>
      <c r="H9" s="562" t="s">
        <v>443</v>
      </c>
      <c r="I9" s="492" t="s">
        <v>443</v>
      </c>
      <c r="J9" s="562" t="s">
        <v>443</v>
      </c>
      <c r="K9" s="492" t="s">
        <v>443</v>
      </c>
      <c r="L9" s="562" t="s">
        <v>443</v>
      </c>
      <c r="M9" s="492" t="s">
        <v>68</v>
      </c>
      <c r="N9" s="150"/>
    </row>
    <row r="10" spans="1:14" ht="14.45" customHeight="1" x14ac:dyDescent="0.2">
      <c r="A10" s="488" t="s">
        <v>532</v>
      </c>
      <c r="B10" s="489" t="s">
        <v>531</v>
      </c>
      <c r="C10" s="492">
        <v>3411.4400000000005</v>
      </c>
      <c r="D10" s="492">
        <v>24</v>
      </c>
      <c r="E10" s="492">
        <v>2302.09</v>
      </c>
      <c r="F10" s="562">
        <v>0.6748147409891424</v>
      </c>
      <c r="G10" s="492">
        <v>17</v>
      </c>
      <c r="H10" s="562">
        <v>0.70833333333333337</v>
      </c>
      <c r="I10" s="492">
        <v>1109.3500000000001</v>
      </c>
      <c r="J10" s="562">
        <v>0.3251852590108576</v>
      </c>
      <c r="K10" s="492">
        <v>7</v>
      </c>
      <c r="L10" s="562">
        <v>0.29166666666666669</v>
      </c>
      <c r="M10" s="492" t="s">
        <v>1</v>
      </c>
      <c r="N10" s="150"/>
    </row>
    <row r="11" spans="1:14" ht="14.45" customHeight="1" x14ac:dyDescent="0.2">
      <c r="A11" s="488" t="s">
        <v>532</v>
      </c>
      <c r="B11" s="489" t="s">
        <v>533</v>
      </c>
      <c r="C11" s="492">
        <v>3411.4400000000005</v>
      </c>
      <c r="D11" s="492">
        <v>24</v>
      </c>
      <c r="E11" s="492">
        <v>2302.09</v>
      </c>
      <c r="F11" s="562">
        <v>0.6748147409891424</v>
      </c>
      <c r="G11" s="492">
        <v>17</v>
      </c>
      <c r="H11" s="562">
        <v>0.70833333333333337</v>
      </c>
      <c r="I11" s="492">
        <v>1109.3500000000001</v>
      </c>
      <c r="J11" s="562">
        <v>0.3251852590108576</v>
      </c>
      <c r="K11" s="492">
        <v>7</v>
      </c>
      <c r="L11" s="562">
        <v>0.29166666666666669</v>
      </c>
      <c r="M11" s="492" t="s">
        <v>453</v>
      </c>
      <c r="N11" s="150"/>
    </row>
    <row r="12" spans="1:14" ht="14.45" customHeight="1" x14ac:dyDescent="0.2">
      <c r="A12" s="488" t="s">
        <v>443</v>
      </c>
      <c r="B12" s="489" t="s">
        <v>443</v>
      </c>
      <c r="C12" s="492" t="s">
        <v>443</v>
      </c>
      <c r="D12" s="492" t="s">
        <v>443</v>
      </c>
      <c r="E12" s="492" t="s">
        <v>443</v>
      </c>
      <c r="F12" s="562" t="s">
        <v>443</v>
      </c>
      <c r="G12" s="492" t="s">
        <v>443</v>
      </c>
      <c r="H12" s="562" t="s">
        <v>443</v>
      </c>
      <c r="I12" s="492" t="s">
        <v>443</v>
      </c>
      <c r="J12" s="562" t="s">
        <v>443</v>
      </c>
      <c r="K12" s="492" t="s">
        <v>443</v>
      </c>
      <c r="L12" s="562" t="s">
        <v>443</v>
      </c>
      <c r="M12" s="492" t="s">
        <v>454</v>
      </c>
      <c r="N12" s="150"/>
    </row>
    <row r="13" spans="1:14" ht="14.45" customHeight="1" x14ac:dyDescent="0.2">
      <c r="A13" s="488" t="s">
        <v>441</v>
      </c>
      <c r="B13" s="489" t="s">
        <v>534</v>
      </c>
      <c r="C13" s="492">
        <v>3411.4400000000005</v>
      </c>
      <c r="D13" s="492">
        <v>24</v>
      </c>
      <c r="E13" s="492">
        <v>2302.09</v>
      </c>
      <c r="F13" s="562">
        <v>0.6748147409891424</v>
      </c>
      <c r="G13" s="492">
        <v>17</v>
      </c>
      <c r="H13" s="562">
        <v>0.70833333333333337</v>
      </c>
      <c r="I13" s="492">
        <v>1109.3500000000001</v>
      </c>
      <c r="J13" s="562">
        <v>0.3251852590108576</v>
      </c>
      <c r="K13" s="492">
        <v>7</v>
      </c>
      <c r="L13" s="562">
        <v>0.29166666666666669</v>
      </c>
      <c r="M13" s="492" t="s">
        <v>449</v>
      </c>
      <c r="N13" s="150"/>
    </row>
    <row r="14" spans="1:14" ht="14.45" customHeight="1" x14ac:dyDescent="0.2">
      <c r="A14" s="563" t="s">
        <v>247</v>
      </c>
    </row>
    <row r="15" spans="1:14" ht="14.45" customHeight="1" x14ac:dyDescent="0.2">
      <c r="A15" s="564" t="s">
        <v>535</v>
      </c>
    </row>
    <row r="16" spans="1:14" ht="14.45" customHeight="1" x14ac:dyDescent="0.2">
      <c r="A16" s="563" t="s">
        <v>536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 xr:uid="{6DF89AEC-8929-42CA-B07E-9ACB5940B387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8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7" bestFit="1" customWidth="1"/>
    <col min="3" max="3" width="11.140625" style="129" hidden="1" customWidth="1"/>
    <col min="4" max="4" width="7.28515625" style="207" bestFit="1" customWidth="1"/>
    <col min="5" max="5" width="7.28515625" style="129" hidden="1" customWidth="1"/>
    <col min="6" max="6" width="11.140625" style="207" bestFit="1" customWidth="1"/>
    <col min="7" max="7" width="5.28515625" style="210" customWidth="1"/>
    <col min="8" max="8" width="7.28515625" style="207" bestFit="1" customWidth="1"/>
    <col min="9" max="9" width="5.28515625" style="210" customWidth="1"/>
    <col min="10" max="10" width="11.140625" style="207" customWidth="1"/>
    <col min="11" max="11" width="5.28515625" style="210" customWidth="1"/>
    <col min="12" max="12" width="7.28515625" style="207" customWidth="1"/>
    <col min="13" max="13" width="5.28515625" style="210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459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5" customHeight="1" thickBot="1" x14ac:dyDescent="0.25">
      <c r="A4" s="546" t="s">
        <v>135</v>
      </c>
      <c r="B4" s="547" t="s">
        <v>19</v>
      </c>
      <c r="C4" s="568"/>
      <c r="D4" s="547" t="s">
        <v>20</v>
      </c>
      <c r="E4" s="568"/>
      <c r="F4" s="547" t="s">
        <v>19</v>
      </c>
      <c r="G4" s="550" t="s">
        <v>2</v>
      </c>
      <c r="H4" s="547" t="s">
        <v>20</v>
      </c>
      <c r="I4" s="550" t="s">
        <v>2</v>
      </c>
      <c r="J4" s="547" t="s">
        <v>19</v>
      </c>
      <c r="K4" s="550" t="s">
        <v>2</v>
      </c>
      <c r="L4" s="547" t="s">
        <v>20</v>
      </c>
      <c r="M4" s="551" t="s">
        <v>2</v>
      </c>
    </row>
    <row r="5" spans="1:13" ht="14.45" customHeight="1" x14ac:dyDescent="0.2">
      <c r="A5" s="565" t="s">
        <v>537</v>
      </c>
      <c r="B5" s="558">
        <v>853.81</v>
      </c>
      <c r="C5" s="502">
        <v>1</v>
      </c>
      <c r="D5" s="570">
        <v>6</v>
      </c>
      <c r="E5" s="574" t="s">
        <v>537</v>
      </c>
      <c r="F5" s="558">
        <v>211.04000000000002</v>
      </c>
      <c r="G5" s="527">
        <v>0.24717442990829344</v>
      </c>
      <c r="H5" s="506">
        <v>2</v>
      </c>
      <c r="I5" s="552">
        <v>0.33333333333333331</v>
      </c>
      <c r="J5" s="577">
        <v>642.77</v>
      </c>
      <c r="K5" s="527">
        <v>0.75282557009170659</v>
      </c>
      <c r="L5" s="506">
        <v>4</v>
      </c>
      <c r="M5" s="552">
        <v>0.66666666666666663</v>
      </c>
    </row>
    <row r="6" spans="1:13" ht="14.45" customHeight="1" x14ac:dyDescent="0.2">
      <c r="A6" s="566" t="s">
        <v>538</v>
      </c>
      <c r="B6" s="569">
        <v>388.88</v>
      </c>
      <c r="C6" s="509">
        <v>1</v>
      </c>
      <c r="D6" s="571">
        <v>2</v>
      </c>
      <c r="E6" s="575" t="s">
        <v>538</v>
      </c>
      <c r="F6" s="569">
        <v>388.88</v>
      </c>
      <c r="G6" s="536">
        <v>1</v>
      </c>
      <c r="H6" s="513">
        <v>2</v>
      </c>
      <c r="I6" s="573">
        <v>1</v>
      </c>
      <c r="J6" s="578"/>
      <c r="K6" s="536">
        <v>0</v>
      </c>
      <c r="L6" s="513"/>
      <c r="M6" s="573">
        <v>0</v>
      </c>
    </row>
    <row r="7" spans="1:13" ht="14.45" customHeight="1" x14ac:dyDescent="0.2">
      <c r="A7" s="566" t="s">
        <v>539</v>
      </c>
      <c r="B7" s="569">
        <v>1389.67</v>
      </c>
      <c r="C7" s="509">
        <v>1</v>
      </c>
      <c r="D7" s="571">
        <v>13</v>
      </c>
      <c r="E7" s="575" t="s">
        <v>539</v>
      </c>
      <c r="F7" s="569">
        <v>1389.67</v>
      </c>
      <c r="G7" s="536">
        <v>1</v>
      </c>
      <c r="H7" s="513">
        <v>12</v>
      </c>
      <c r="I7" s="573">
        <v>0.92307692307692313</v>
      </c>
      <c r="J7" s="578">
        <v>0</v>
      </c>
      <c r="K7" s="536">
        <v>0</v>
      </c>
      <c r="L7" s="513">
        <v>1</v>
      </c>
      <c r="M7" s="573">
        <v>7.6923076923076927E-2</v>
      </c>
    </row>
    <row r="8" spans="1:13" ht="14.45" customHeight="1" thickBot="1" x14ac:dyDescent="0.25">
      <c r="A8" s="567" t="s">
        <v>540</v>
      </c>
      <c r="B8" s="559">
        <v>779.07999999999993</v>
      </c>
      <c r="C8" s="516">
        <v>1</v>
      </c>
      <c r="D8" s="572">
        <v>3</v>
      </c>
      <c r="E8" s="576" t="s">
        <v>540</v>
      </c>
      <c r="F8" s="559">
        <v>312.5</v>
      </c>
      <c r="G8" s="528">
        <v>0.40111413462032142</v>
      </c>
      <c r="H8" s="520">
        <v>1</v>
      </c>
      <c r="I8" s="553">
        <v>0.33333333333333331</v>
      </c>
      <c r="J8" s="579">
        <v>466.58</v>
      </c>
      <c r="K8" s="528">
        <v>0.59888586537967858</v>
      </c>
      <c r="L8" s="520">
        <v>2</v>
      </c>
      <c r="M8" s="553">
        <v>0.66666666666666663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45198E6D-7AC2-4142-ADFA-CEB0A514C64E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26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8" customWidth="1"/>
    <col min="5" max="5" width="13.5703125" style="208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9" customWidth="1"/>
    <col min="13" max="13" width="11.140625" style="209" customWidth="1"/>
    <col min="14" max="14" width="7.7109375" style="129" customWidth="1"/>
    <col min="15" max="15" width="7.7109375" style="219" customWidth="1"/>
    <col min="16" max="16" width="11.140625" style="209" customWidth="1"/>
    <col min="17" max="17" width="5.42578125" style="210" bestFit="1" customWidth="1"/>
    <col min="18" max="18" width="7.7109375" style="129" customWidth="1"/>
    <col min="19" max="19" width="5.42578125" style="210" bestFit="1" customWidth="1"/>
    <col min="20" max="20" width="7.7109375" style="219" customWidth="1"/>
    <col min="21" max="21" width="5.42578125" style="210" bestFit="1" customWidth="1"/>
    <col min="22" max="16384" width="8.85546875" style="129"/>
  </cols>
  <sheetData>
    <row r="1" spans="1:21" ht="18.600000000000001" customHeight="1" thickBot="1" x14ac:dyDescent="0.35">
      <c r="A1" s="359" t="s">
        <v>611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459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3411.44</v>
      </c>
      <c r="N3" s="66">
        <f>SUBTOTAL(9,N7:N1048576)</f>
        <v>37</v>
      </c>
      <c r="O3" s="66">
        <f>SUBTOTAL(9,O7:O1048576)</f>
        <v>24</v>
      </c>
      <c r="P3" s="66">
        <f>SUBTOTAL(9,P7:P1048576)</f>
        <v>2302.09</v>
      </c>
      <c r="Q3" s="67">
        <f>IF(M3=0,0,P3/M3)</f>
        <v>0.6748147409891424</v>
      </c>
      <c r="R3" s="66">
        <f>SUBTOTAL(9,R7:R1048576)</f>
        <v>23</v>
      </c>
      <c r="S3" s="67">
        <f>IF(N3=0,0,R3/N3)</f>
        <v>0.6216216216216216</v>
      </c>
      <c r="T3" s="66">
        <f>SUBTOTAL(9,T7:T1048576)</f>
        <v>17</v>
      </c>
      <c r="U3" s="68">
        <f>IF(O3=0,0,T3/O3)</f>
        <v>0.70833333333333337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5" customHeight="1" thickBot="1" x14ac:dyDescent="0.25">
      <c r="A6" s="580" t="s">
        <v>23</v>
      </c>
      <c r="B6" s="581" t="s">
        <v>5</v>
      </c>
      <c r="C6" s="580" t="s">
        <v>24</v>
      </c>
      <c r="D6" s="581" t="s">
        <v>6</v>
      </c>
      <c r="E6" s="581" t="s">
        <v>151</v>
      </c>
      <c r="F6" s="581" t="s">
        <v>25</v>
      </c>
      <c r="G6" s="581" t="s">
        <v>26</v>
      </c>
      <c r="H6" s="581" t="s">
        <v>8</v>
      </c>
      <c r="I6" s="581" t="s">
        <v>10</v>
      </c>
      <c r="J6" s="581" t="s">
        <v>11</v>
      </c>
      <c r="K6" s="581" t="s">
        <v>12</v>
      </c>
      <c r="L6" s="581" t="s">
        <v>27</v>
      </c>
      <c r="M6" s="582" t="s">
        <v>14</v>
      </c>
      <c r="N6" s="583" t="s">
        <v>28</v>
      </c>
      <c r="O6" s="583" t="s">
        <v>28</v>
      </c>
      <c r="P6" s="583" t="s">
        <v>14</v>
      </c>
      <c r="Q6" s="583" t="s">
        <v>2</v>
      </c>
      <c r="R6" s="583" t="s">
        <v>28</v>
      </c>
      <c r="S6" s="583" t="s">
        <v>2</v>
      </c>
      <c r="T6" s="583" t="s">
        <v>28</v>
      </c>
      <c r="U6" s="584" t="s">
        <v>2</v>
      </c>
    </row>
    <row r="7" spans="1:21" ht="14.45" customHeight="1" x14ac:dyDescent="0.2">
      <c r="A7" s="585">
        <v>40</v>
      </c>
      <c r="B7" s="586" t="s">
        <v>530</v>
      </c>
      <c r="C7" s="586" t="s">
        <v>532</v>
      </c>
      <c r="D7" s="587" t="s">
        <v>610</v>
      </c>
      <c r="E7" s="588" t="s">
        <v>537</v>
      </c>
      <c r="F7" s="586" t="s">
        <v>531</v>
      </c>
      <c r="G7" s="586" t="s">
        <v>541</v>
      </c>
      <c r="H7" s="586" t="s">
        <v>443</v>
      </c>
      <c r="I7" s="586" t="s">
        <v>542</v>
      </c>
      <c r="J7" s="586" t="s">
        <v>543</v>
      </c>
      <c r="K7" s="586" t="s">
        <v>544</v>
      </c>
      <c r="L7" s="589">
        <v>117.03</v>
      </c>
      <c r="M7" s="589">
        <v>117.03</v>
      </c>
      <c r="N7" s="586">
        <v>1</v>
      </c>
      <c r="O7" s="590">
        <v>1</v>
      </c>
      <c r="P7" s="589"/>
      <c r="Q7" s="591">
        <v>0</v>
      </c>
      <c r="R7" s="586"/>
      <c r="S7" s="591">
        <v>0</v>
      </c>
      <c r="T7" s="590"/>
      <c r="U7" s="122">
        <v>0</v>
      </c>
    </row>
    <row r="8" spans="1:21" ht="14.45" customHeight="1" x14ac:dyDescent="0.2">
      <c r="A8" s="508">
        <v>40</v>
      </c>
      <c r="B8" s="509" t="s">
        <v>530</v>
      </c>
      <c r="C8" s="509" t="s">
        <v>532</v>
      </c>
      <c r="D8" s="592" t="s">
        <v>610</v>
      </c>
      <c r="E8" s="593" t="s">
        <v>537</v>
      </c>
      <c r="F8" s="509" t="s">
        <v>531</v>
      </c>
      <c r="G8" s="509" t="s">
        <v>541</v>
      </c>
      <c r="H8" s="509" t="s">
        <v>443</v>
      </c>
      <c r="I8" s="509" t="s">
        <v>545</v>
      </c>
      <c r="J8" s="509" t="s">
        <v>543</v>
      </c>
      <c r="K8" s="509" t="s">
        <v>546</v>
      </c>
      <c r="L8" s="510">
        <v>70.23</v>
      </c>
      <c r="M8" s="510">
        <v>351.15</v>
      </c>
      <c r="N8" s="509">
        <v>5</v>
      </c>
      <c r="O8" s="594">
        <v>2</v>
      </c>
      <c r="P8" s="510"/>
      <c r="Q8" s="536">
        <v>0</v>
      </c>
      <c r="R8" s="509"/>
      <c r="S8" s="536">
        <v>0</v>
      </c>
      <c r="T8" s="594"/>
      <c r="U8" s="573">
        <v>0</v>
      </c>
    </row>
    <row r="9" spans="1:21" ht="14.45" customHeight="1" x14ac:dyDescent="0.2">
      <c r="A9" s="508">
        <v>40</v>
      </c>
      <c r="B9" s="509" t="s">
        <v>530</v>
      </c>
      <c r="C9" s="509" t="s">
        <v>532</v>
      </c>
      <c r="D9" s="592" t="s">
        <v>610</v>
      </c>
      <c r="E9" s="593" t="s">
        <v>537</v>
      </c>
      <c r="F9" s="509" t="s">
        <v>531</v>
      </c>
      <c r="G9" s="509" t="s">
        <v>547</v>
      </c>
      <c r="H9" s="509" t="s">
        <v>443</v>
      </c>
      <c r="I9" s="509" t="s">
        <v>548</v>
      </c>
      <c r="J9" s="509" t="s">
        <v>549</v>
      </c>
      <c r="K9" s="509" t="s">
        <v>550</v>
      </c>
      <c r="L9" s="510">
        <v>42.14</v>
      </c>
      <c r="M9" s="510">
        <v>42.14</v>
      </c>
      <c r="N9" s="509">
        <v>1</v>
      </c>
      <c r="O9" s="594">
        <v>1</v>
      </c>
      <c r="P9" s="510">
        <v>42.14</v>
      </c>
      <c r="Q9" s="536">
        <v>1</v>
      </c>
      <c r="R9" s="509">
        <v>1</v>
      </c>
      <c r="S9" s="536">
        <v>1</v>
      </c>
      <c r="T9" s="594">
        <v>1</v>
      </c>
      <c r="U9" s="573">
        <v>1</v>
      </c>
    </row>
    <row r="10" spans="1:21" ht="14.45" customHeight="1" x14ac:dyDescent="0.2">
      <c r="A10" s="508">
        <v>40</v>
      </c>
      <c r="B10" s="509" t="s">
        <v>530</v>
      </c>
      <c r="C10" s="509" t="s">
        <v>532</v>
      </c>
      <c r="D10" s="592" t="s">
        <v>610</v>
      </c>
      <c r="E10" s="593" t="s">
        <v>537</v>
      </c>
      <c r="F10" s="509" t="s">
        <v>531</v>
      </c>
      <c r="G10" s="509" t="s">
        <v>551</v>
      </c>
      <c r="H10" s="509" t="s">
        <v>443</v>
      </c>
      <c r="I10" s="509" t="s">
        <v>552</v>
      </c>
      <c r="J10" s="509" t="s">
        <v>553</v>
      </c>
      <c r="K10" s="509" t="s">
        <v>554</v>
      </c>
      <c r="L10" s="510">
        <v>174.59</v>
      </c>
      <c r="M10" s="510">
        <v>174.59</v>
      </c>
      <c r="N10" s="509">
        <v>1</v>
      </c>
      <c r="O10" s="594">
        <v>1</v>
      </c>
      <c r="P10" s="510"/>
      <c r="Q10" s="536">
        <v>0</v>
      </c>
      <c r="R10" s="509"/>
      <c r="S10" s="536">
        <v>0</v>
      </c>
      <c r="T10" s="594"/>
      <c r="U10" s="573">
        <v>0</v>
      </c>
    </row>
    <row r="11" spans="1:21" ht="14.45" customHeight="1" x14ac:dyDescent="0.2">
      <c r="A11" s="508">
        <v>40</v>
      </c>
      <c r="B11" s="509" t="s">
        <v>530</v>
      </c>
      <c r="C11" s="509" t="s">
        <v>532</v>
      </c>
      <c r="D11" s="592" t="s">
        <v>610</v>
      </c>
      <c r="E11" s="593" t="s">
        <v>537</v>
      </c>
      <c r="F11" s="509" t="s">
        <v>531</v>
      </c>
      <c r="G11" s="509" t="s">
        <v>555</v>
      </c>
      <c r="H11" s="509" t="s">
        <v>443</v>
      </c>
      <c r="I11" s="509" t="s">
        <v>556</v>
      </c>
      <c r="J11" s="509" t="s">
        <v>557</v>
      </c>
      <c r="K11" s="509" t="s">
        <v>558</v>
      </c>
      <c r="L11" s="510">
        <v>168.9</v>
      </c>
      <c r="M11" s="510">
        <v>168.9</v>
      </c>
      <c r="N11" s="509">
        <v>1</v>
      </c>
      <c r="O11" s="594">
        <v>1</v>
      </c>
      <c r="P11" s="510">
        <v>168.9</v>
      </c>
      <c r="Q11" s="536">
        <v>1</v>
      </c>
      <c r="R11" s="509">
        <v>1</v>
      </c>
      <c r="S11" s="536">
        <v>1</v>
      </c>
      <c r="T11" s="594">
        <v>1</v>
      </c>
      <c r="U11" s="573">
        <v>1</v>
      </c>
    </row>
    <row r="12" spans="1:21" ht="14.45" customHeight="1" x14ac:dyDescent="0.2">
      <c r="A12" s="508">
        <v>40</v>
      </c>
      <c r="B12" s="509" t="s">
        <v>530</v>
      </c>
      <c r="C12" s="509" t="s">
        <v>532</v>
      </c>
      <c r="D12" s="592" t="s">
        <v>610</v>
      </c>
      <c r="E12" s="593" t="s">
        <v>540</v>
      </c>
      <c r="F12" s="509" t="s">
        <v>531</v>
      </c>
      <c r="G12" s="509" t="s">
        <v>559</v>
      </c>
      <c r="H12" s="509" t="s">
        <v>443</v>
      </c>
      <c r="I12" s="509" t="s">
        <v>560</v>
      </c>
      <c r="J12" s="509" t="s">
        <v>561</v>
      </c>
      <c r="K12" s="509" t="s">
        <v>562</v>
      </c>
      <c r="L12" s="510">
        <v>97.96</v>
      </c>
      <c r="M12" s="510">
        <v>195.92</v>
      </c>
      <c r="N12" s="509">
        <v>2</v>
      </c>
      <c r="O12" s="594">
        <v>1</v>
      </c>
      <c r="P12" s="510">
        <v>97.96</v>
      </c>
      <c r="Q12" s="536">
        <v>0.5</v>
      </c>
      <c r="R12" s="509">
        <v>1</v>
      </c>
      <c r="S12" s="536">
        <v>0.5</v>
      </c>
      <c r="T12" s="594">
        <v>0.5</v>
      </c>
      <c r="U12" s="573">
        <v>0.5</v>
      </c>
    </row>
    <row r="13" spans="1:21" ht="14.45" customHeight="1" x14ac:dyDescent="0.2">
      <c r="A13" s="508">
        <v>40</v>
      </c>
      <c r="B13" s="509" t="s">
        <v>530</v>
      </c>
      <c r="C13" s="509" t="s">
        <v>532</v>
      </c>
      <c r="D13" s="592" t="s">
        <v>610</v>
      </c>
      <c r="E13" s="593" t="s">
        <v>540</v>
      </c>
      <c r="F13" s="509" t="s">
        <v>531</v>
      </c>
      <c r="G13" s="509" t="s">
        <v>563</v>
      </c>
      <c r="H13" s="509" t="s">
        <v>443</v>
      </c>
      <c r="I13" s="509" t="s">
        <v>564</v>
      </c>
      <c r="J13" s="509" t="s">
        <v>565</v>
      </c>
      <c r="K13" s="509" t="s">
        <v>566</v>
      </c>
      <c r="L13" s="510">
        <v>46.81</v>
      </c>
      <c r="M13" s="510">
        <v>46.81</v>
      </c>
      <c r="N13" s="509">
        <v>1</v>
      </c>
      <c r="O13" s="594">
        <v>1</v>
      </c>
      <c r="P13" s="510"/>
      <c r="Q13" s="536">
        <v>0</v>
      </c>
      <c r="R13" s="509"/>
      <c r="S13" s="536">
        <v>0</v>
      </c>
      <c r="T13" s="594"/>
      <c r="U13" s="573">
        <v>0</v>
      </c>
    </row>
    <row r="14" spans="1:21" ht="14.45" customHeight="1" x14ac:dyDescent="0.2">
      <c r="A14" s="508">
        <v>40</v>
      </c>
      <c r="B14" s="509" t="s">
        <v>530</v>
      </c>
      <c r="C14" s="509" t="s">
        <v>532</v>
      </c>
      <c r="D14" s="592" t="s">
        <v>610</v>
      </c>
      <c r="E14" s="593" t="s">
        <v>540</v>
      </c>
      <c r="F14" s="509" t="s">
        <v>531</v>
      </c>
      <c r="G14" s="509" t="s">
        <v>567</v>
      </c>
      <c r="H14" s="509" t="s">
        <v>443</v>
      </c>
      <c r="I14" s="509" t="s">
        <v>568</v>
      </c>
      <c r="J14" s="509" t="s">
        <v>569</v>
      </c>
      <c r="K14" s="509" t="s">
        <v>570</v>
      </c>
      <c r="L14" s="510">
        <v>107.27</v>
      </c>
      <c r="M14" s="510">
        <v>321.81</v>
      </c>
      <c r="N14" s="509">
        <v>3</v>
      </c>
      <c r="O14" s="594">
        <v>0.5</v>
      </c>
      <c r="P14" s="510"/>
      <c r="Q14" s="536">
        <v>0</v>
      </c>
      <c r="R14" s="509"/>
      <c r="S14" s="536">
        <v>0</v>
      </c>
      <c r="T14" s="594"/>
      <c r="U14" s="573">
        <v>0</v>
      </c>
    </row>
    <row r="15" spans="1:21" ht="14.45" customHeight="1" x14ac:dyDescent="0.2">
      <c r="A15" s="508">
        <v>40</v>
      </c>
      <c r="B15" s="509" t="s">
        <v>530</v>
      </c>
      <c r="C15" s="509" t="s">
        <v>532</v>
      </c>
      <c r="D15" s="592" t="s">
        <v>610</v>
      </c>
      <c r="E15" s="593" t="s">
        <v>540</v>
      </c>
      <c r="F15" s="509" t="s">
        <v>531</v>
      </c>
      <c r="G15" s="509" t="s">
        <v>567</v>
      </c>
      <c r="H15" s="509" t="s">
        <v>443</v>
      </c>
      <c r="I15" s="509" t="s">
        <v>571</v>
      </c>
      <c r="J15" s="509" t="s">
        <v>569</v>
      </c>
      <c r="K15" s="509" t="s">
        <v>570</v>
      </c>
      <c r="L15" s="510">
        <v>107.27</v>
      </c>
      <c r="M15" s="510">
        <v>214.54</v>
      </c>
      <c r="N15" s="509">
        <v>2</v>
      </c>
      <c r="O15" s="594">
        <v>0.5</v>
      </c>
      <c r="P15" s="510">
        <v>214.54</v>
      </c>
      <c r="Q15" s="536">
        <v>1</v>
      </c>
      <c r="R15" s="509">
        <v>2</v>
      </c>
      <c r="S15" s="536">
        <v>1</v>
      </c>
      <c r="T15" s="594">
        <v>0.5</v>
      </c>
      <c r="U15" s="573">
        <v>1</v>
      </c>
    </row>
    <row r="16" spans="1:21" ht="14.45" customHeight="1" x14ac:dyDescent="0.2">
      <c r="A16" s="508">
        <v>40</v>
      </c>
      <c r="B16" s="509" t="s">
        <v>530</v>
      </c>
      <c r="C16" s="509" t="s">
        <v>532</v>
      </c>
      <c r="D16" s="592" t="s">
        <v>610</v>
      </c>
      <c r="E16" s="593" t="s">
        <v>539</v>
      </c>
      <c r="F16" s="509" t="s">
        <v>531</v>
      </c>
      <c r="G16" s="509" t="s">
        <v>572</v>
      </c>
      <c r="H16" s="509" t="s">
        <v>443</v>
      </c>
      <c r="I16" s="509" t="s">
        <v>573</v>
      </c>
      <c r="J16" s="509" t="s">
        <v>574</v>
      </c>
      <c r="K16" s="509" t="s">
        <v>575</v>
      </c>
      <c r="L16" s="510">
        <v>425.17</v>
      </c>
      <c r="M16" s="510">
        <v>425.17</v>
      </c>
      <c r="N16" s="509">
        <v>1</v>
      </c>
      <c r="O16" s="594">
        <v>1</v>
      </c>
      <c r="P16" s="510">
        <v>425.17</v>
      </c>
      <c r="Q16" s="536">
        <v>1</v>
      </c>
      <c r="R16" s="509">
        <v>1</v>
      </c>
      <c r="S16" s="536">
        <v>1</v>
      </c>
      <c r="T16" s="594">
        <v>1</v>
      </c>
      <c r="U16" s="573">
        <v>1</v>
      </c>
    </row>
    <row r="17" spans="1:21" ht="14.45" customHeight="1" x14ac:dyDescent="0.2">
      <c r="A17" s="508">
        <v>40</v>
      </c>
      <c r="B17" s="509" t="s">
        <v>530</v>
      </c>
      <c r="C17" s="509" t="s">
        <v>532</v>
      </c>
      <c r="D17" s="592" t="s">
        <v>610</v>
      </c>
      <c r="E17" s="593" t="s">
        <v>539</v>
      </c>
      <c r="F17" s="509" t="s">
        <v>531</v>
      </c>
      <c r="G17" s="509" t="s">
        <v>576</v>
      </c>
      <c r="H17" s="509" t="s">
        <v>443</v>
      </c>
      <c r="I17" s="509" t="s">
        <v>577</v>
      </c>
      <c r="J17" s="509" t="s">
        <v>578</v>
      </c>
      <c r="K17" s="509" t="s">
        <v>579</v>
      </c>
      <c r="L17" s="510">
        <v>52.87</v>
      </c>
      <c r="M17" s="510">
        <v>52.87</v>
      </c>
      <c r="N17" s="509">
        <v>1</v>
      </c>
      <c r="O17" s="594">
        <v>1</v>
      </c>
      <c r="P17" s="510">
        <v>52.87</v>
      </c>
      <c r="Q17" s="536">
        <v>1</v>
      </c>
      <c r="R17" s="509">
        <v>1</v>
      </c>
      <c r="S17" s="536">
        <v>1</v>
      </c>
      <c r="T17" s="594">
        <v>1</v>
      </c>
      <c r="U17" s="573">
        <v>1</v>
      </c>
    </row>
    <row r="18" spans="1:21" ht="14.45" customHeight="1" x14ac:dyDescent="0.2">
      <c r="A18" s="508">
        <v>40</v>
      </c>
      <c r="B18" s="509" t="s">
        <v>530</v>
      </c>
      <c r="C18" s="509" t="s">
        <v>532</v>
      </c>
      <c r="D18" s="592" t="s">
        <v>610</v>
      </c>
      <c r="E18" s="593" t="s">
        <v>539</v>
      </c>
      <c r="F18" s="509" t="s">
        <v>531</v>
      </c>
      <c r="G18" s="509" t="s">
        <v>580</v>
      </c>
      <c r="H18" s="509" t="s">
        <v>443</v>
      </c>
      <c r="I18" s="509" t="s">
        <v>581</v>
      </c>
      <c r="J18" s="509" t="s">
        <v>582</v>
      </c>
      <c r="K18" s="509" t="s">
        <v>583</v>
      </c>
      <c r="L18" s="510">
        <v>180.93</v>
      </c>
      <c r="M18" s="510">
        <v>180.93</v>
      </c>
      <c r="N18" s="509">
        <v>1</v>
      </c>
      <c r="O18" s="594">
        <v>1</v>
      </c>
      <c r="P18" s="510">
        <v>180.93</v>
      </c>
      <c r="Q18" s="536">
        <v>1</v>
      </c>
      <c r="R18" s="509">
        <v>1</v>
      </c>
      <c r="S18" s="536">
        <v>1</v>
      </c>
      <c r="T18" s="594">
        <v>1</v>
      </c>
      <c r="U18" s="573">
        <v>1</v>
      </c>
    </row>
    <row r="19" spans="1:21" ht="14.45" customHeight="1" x14ac:dyDescent="0.2">
      <c r="A19" s="508">
        <v>40</v>
      </c>
      <c r="B19" s="509" t="s">
        <v>530</v>
      </c>
      <c r="C19" s="509" t="s">
        <v>532</v>
      </c>
      <c r="D19" s="592" t="s">
        <v>610</v>
      </c>
      <c r="E19" s="593" t="s">
        <v>539</v>
      </c>
      <c r="F19" s="509" t="s">
        <v>531</v>
      </c>
      <c r="G19" s="509" t="s">
        <v>584</v>
      </c>
      <c r="H19" s="509" t="s">
        <v>443</v>
      </c>
      <c r="I19" s="509" t="s">
        <v>585</v>
      </c>
      <c r="J19" s="509" t="s">
        <v>586</v>
      </c>
      <c r="K19" s="509" t="s">
        <v>587</v>
      </c>
      <c r="L19" s="510">
        <v>35.25</v>
      </c>
      <c r="M19" s="510">
        <v>35.25</v>
      </c>
      <c r="N19" s="509">
        <v>1</v>
      </c>
      <c r="O19" s="594">
        <v>1</v>
      </c>
      <c r="P19" s="510">
        <v>35.25</v>
      </c>
      <c r="Q19" s="536">
        <v>1</v>
      </c>
      <c r="R19" s="509">
        <v>1</v>
      </c>
      <c r="S19" s="536">
        <v>1</v>
      </c>
      <c r="T19" s="594">
        <v>1</v>
      </c>
      <c r="U19" s="573">
        <v>1</v>
      </c>
    </row>
    <row r="20" spans="1:21" ht="14.45" customHeight="1" x14ac:dyDescent="0.2">
      <c r="A20" s="508">
        <v>40</v>
      </c>
      <c r="B20" s="509" t="s">
        <v>530</v>
      </c>
      <c r="C20" s="509" t="s">
        <v>532</v>
      </c>
      <c r="D20" s="592" t="s">
        <v>610</v>
      </c>
      <c r="E20" s="593" t="s">
        <v>539</v>
      </c>
      <c r="F20" s="509" t="s">
        <v>531</v>
      </c>
      <c r="G20" s="509" t="s">
        <v>588</v>
      </c>
      <c r="H20" s="509" t="s">
        <v>443</v>
      </c>
      <c r="I20" s="509" t="s">
        <v>589</v>
      </c>
      <c r="J20" s="509" t="s">
        <v>590</v>
      </c>
      <c r="K20" s="509" t="s">
        <v>591</v>
      </c>
      <c r="L20" s="510">
        <v>0</v>
      </c>
      <c r="M20" s="510">
        <v>0</v>
      </c>
      <c r="N20" s="509">
        <v>2</v>
      </c>
      <c r="O20" s="594">
        <v>2</v>
      </c>
      <c r="P20" s="510">
        <v>0</v>
      </c>
      <c r="Q20" s="536"/>
      <c r="R20" s="509">
        <v>2</v>
      </c>
      <c r="S20" s="536">
        <v>1</v>
      </c>
      <c r="T20" s="594">
        <v>2</v>
      </c>
      <c r="U20" s="573">
        <v>1</v>
      </c>
    </row>
    <row r="21" spans="1:21" ht="14.45" customHeight="1" x14ac:dyDescent="0.2">
      <c r="A21" s="508">
        <v>40</v>
      </c>
      <c r="B21" s="509" t="s">
        <v>530</v>
      </c>
      <c r="C21" s="509" t="s">
        <v>532</v>
      </c>
      <c r="D21" s="592" t="s">
        <v>610</v>
      </c>
      <c r="E21" s="593" t="s">
        <v>539</v>
      </c>
      <c r="F21" s="509" t="s">
        <v>531</v>
      </c>
      <c r="G21" s="509" t="s">
        <v>588</v>
      </c>
      <c r="H21" s="509" t="s">
        <v>484</v>
      </c>
      <c r="I21" s="509" t="s">
        <v>592</v>
      </c>
      <c r="J21" s="509" t="s">
        <v>590</v>
      </c>
      <c r="K21" s="509" t="s">
        <v>593</v>
      </c>
      <c r="L21" s="510">
        <v>0</v>
      </c>
      <c r="M21" s="510">
        <v>0</v>
      </c>
      <c r="N21" s="509">
        <v>4</v>
      </c>
      <c r="O21" s="594">
        <v>2</v>
      </c>
      <c r="P21" s="510">
        <v>0</v>
      </c>
      <c r="Q21" s="536"/>
      <c r="R21" s="509">
        <v>2</v>
      </c>
      <c r="S21" s="536">
        <v>0.5</v>
      </c>
      <c r="T21" s="594">
        <v>1</v>
      </c>
      <c r="U21" s="573">
        <v>0.5</v>
      </c>
    </row>
    <row r="22" spans="1:21" ht="14.45" customHeight="1" x14ac:dyDescent="0.2">
      <c r="A22" s="508">
        <v>40</v>
      </c>
      <c r="B22" s="509" t="s">
        <v>530</v>
      </c>
      <c r="C22" s="509" t="s">
        <v>532</v>
      </c>
      <c r="D22" s="592" t="s">
        <v>610</v>
      </c>
      <c r="E22" s="593" t="s">
        <v>539</v>
      </c>
      <c r="F22" s="509" t="s">
        <v>531</v>
      </c>
      <c r="G22" s="509" t="s">
        <v>594</v>
      </c>
      <c r="H22" s="509" t="s">
        <v>484</v>
      </c>
      <c r="I22" s="509" t="s">
        <v>513</v>
      </c>
      <c r="J22" s="509" t="s">
        <v>514</v>
      </c>
      <c r="K22" s="509" t="s">
        <v>515</v>
      </c>
      <c r="L22" s="510">
        <v>154.36000000000001</v>
      </c>
      <c r="M22" s="510">
        <v>308.72000000000003</v>
      </c>
      <c r="N22" s="509">
        <v>2</v>
      </c>
      <c r="O22" s="594">
        <v>1.5</v>
      </c>
      <c r="P22" s="510">
        <v>308.72000000000003</v>
      </c>
      <c r="Q22" s="536">
        <v>1</v>
      </c>
      <c r="R22" s="509">
        <v>2</v>
      </c>
      <c r="S22" s="536">
        <v>1</v>
      </c>
      <c r="T22" s="594">
        <v>1.5</v>
      </c>
      <c r="U22" s="573">
        <v>1</v>
      </c>
    </row>
    <row r="23" spans="1:21" ht="14.45" customHeight="1" x14ac:dyDescent="0.2">
      <c r="A23" s="508">
        <v>40</v>
      </c>
      <c r="B23" s="509" t="s">
        <v>530</v>
      </c>
      <c r="C23" s="509" t="s">
        <v>532</v>
      </c>
      <c r="D23" s="592" t="s">
        <v>610</v>
      </c>
      <c r="E23" s="593" t="s">
        <v>539</v>
      </c>
      <c r="F23" s="509" t="s">
        <v>531</v>
      </c>
      <c r="G23" s="509" t="s">
        <v>594</v>
      </c>
      <c r="H23" s="509" t="s">
        <v>484</v>
      </c>
      <c r="I23" s="509" t="s">
        <v>595</v>
      </c>
      <c r="J23" s="509" t="s">
        <v>596</v>
      </c>
      <c r="K23" s="509" t="s">
        <v>597</v>
      </c>
      <c r="L23" s="510">
        <v>149.52000000000001</v>
      </c>
      <c r="M23" s="510">
        <v>149.52000000000001</v>
      </c>
      <c r="N23" s="509">
        <v>1</v>
      </c>
      <c r="O23" s="594">
        <v>1</v>
      </c>
      <c r="P23" s="510">
        <v>149.52000000000001</v>
      </c>
      <c r="Q23" s="536">
        <v>1</v>
      </c>
      <c r="R23" s="509">
        <v>1</v>
      </c>
      <c r="S23" s="536">
        <v>1</v>
      </c>
      <c r="T23" s="594">
        <v>1</v>
      </c>
      <c r="U23" s="573">
        <v>1</v>
      </c>
    </row>
    <row r="24" spans="1:21" ht="14.45" customHeight="1" x14ac:dyDescent="0.2">
      <c r="A24" s="508">
        <v>40</v>
      </c>
      <c r="B24" s="509" t="s">
        <v>530</v>
      </c>
      <c r="C24" s="509" t="s">
        <v>532</v>
      </c>
      <c r="D24" s="592" t="s">
        <v>610</v>
      </c>
      <c r="E24" s="593" t="s">
        <v>539</v>
      </c>
      <c r="F24" s="509" t="s">
        <v>531</v>
      </c>
      <c r="G24" s="509" t="s">
        <v>598</v>
      </c>
      <c r="H24" s="509" t="s">
        <v>443</v>
      </c>
      <c r="I24" s="509" t="s">
        <v>599</v>
      </c>
      <c r="J24" s="509" t="s">
        <v>600</v>
      </c>
      <c r="K24" s="509" t="s">
        <v>601</v>
      </c>
      <c r="L24" s="510">
        <v>79.069999999999993</v>
      </c>
      <c r="M24" s="510">
        <v>237.20999999999998</v>
      </c>
      <c r="N24" s="509">
        <v>3</v>
      </c>
      <c r="O24" s="594">
        <v>2.5</v>
      </c>
      <c r="P24" s="510">
        <v>237.20999999999998</v>
      </c>
      <c r="Q24" s="536">
        <v>1</v>
      </c>
      <c r="R24" s="509">
        <v>3</v>
      </c>
      <c r="S24" s="536">
        <v>1</v>
      </c>
      <c r="T24" s="594">
        <v>2.5</v>
      </c>
      <c r="U24" s="573">
        <v>1</v>
      </c>
    </row>
    <row r="25" spans="1:21" ht="14.45" customHeight="1" x14ac:dyDescent="0.2">
      <c r="A25" s="508">
        <v>40</v>
      </c>
      <c r="B25" s="509" t="s">
        <v>530</v>
      </c>
      <c r="C25" s="509" t="s">
        <v>532</v>
      </c>
      <c r="D25" s="592" t="s">
        <v>610</v>
      </c>
      <c r="E25" s="593" t="s">
        <v>538</v>
      </c>
      <c r="F25" s="509" t="s">
        <v>531</v>
      </c>
      <c r="G25" s="509" t="s">
        <v>602</v>
      </c>
      <c r="H25" s="509" t="s">
        <v>443</v>
      </c>
      <c r="I25" s="509" t="s">
        <v>603</v>
      </c>
      <c r="J25" s="509" t="s">
        <v>604</v>
      </c>
      <c r="K25" s="509" t="s">
        <v>605</v>
      </c>
      <c r="L25" s="510">
        <v>82.72</v>
      </c>
      <c r="M25" s="510">
        <v>165.44</v>
      </c>
      <c r="N25" s="509">
        <v>2</v>
      </c>
      <c r="O25" s="594">
        <v>1</v>
      </c>
      <c r="P25" s="510">
        <v>165.44</v>
      </c>
      <c r="Q25" s="536">
        <v>1</v>
      </c>
      <c r="R25" s="509">
        <v>2</v>
      </c>
      <c r="S25" s="536">
        <v>1</v>
      </c>
      <c r="T25" s="594">
        <v>1</v>
      </c>
      <c r="U25" s="573">
        <v>1</v>
      </c>
    </row>
    <row r="26" spans="1:21" ht="14.45" customHeight="1" thickBot="1" x14ac:dyDescent="0.25">
      <c r="A26" s="515">
        <v>40</v>
      </c>
      <c r="B26" s="516" t="s">
        <v>530</v>
      </c>
      <c r="C26" s="516" t="s">
        <v>532</v>
      </c>
      <c r="D26" s="595" t="s">
        <v>610</v>
      </c>
      <c r="E26" s="596" t="s">
        <v>538</v>
      </c>
      <c r="F26" s="516" t="s">
        <v>531</v>
      </c>
      <c r="G26" s="516" t="s">
        <v>606</v>
      </c>
      <c r="H26" s="516" t="s">
        <v>443</v>
      </c>
      <c r="I26" s="516" t="s">
        <v>607</v>
      </c>
      <c r="J26" s="516" t="s">
        <v>608</v>
      </c>
      <c r="K26" s="516" t="s">
        <v>609</v>
      </c>
      <c r="L26" s="517">
        <v>111.72</v>
      </c>
      <c r="M26" s="517">
        <v>223.44</v>
      </c>
      <c r="N26" s="516">
        <v>2</v>
      </c>
      <c r="O26" s="597">
        <v>1</v>
      </c>
      <c r="P26" s="517">
        <v>223.44</v>
      </c>
      <c r="Q26" s="528">
        <v>1</v>
      </c>
      <c r="R26" s="516">
        <v>2</v>
      </c>
      <c r="S26" s="528">
        <v>1</v>
      </c>
      <c r="T26" s="597">
        <v>1</v>
      </c>
      <c r="U26" s="553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E3AC9986-2A1E-4DAB-A785-C3153B2E2983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1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" style="207" customWidth="1"/>
    <col min="5" max="5" width="5.5703125" style="210" customWidth="1"/>
    <col min="6" max="6" width="10" style="207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612</v>
      </c>
      <c r="B1" s="368"/>
      <c r="C1" s="368"/>
      <c r="D1" s="368"/>
      <c r="E1" s="368"/>
      <c r="F1" s="368"/>
    </row>
    <row r="2" spans="1:6" ht="14.45" customHeight="1" thickBot="1" x14ac:dyDescent="0.25">
      <c r="A2" s="459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98" t="s">
        <v>165</v>
      </c>
      <c r="B4" s="523" t="s">
        <v>14</v>
      </c>
      <c r="C4" s="524" t="s">
        <v>2</v>
      </c>
      <c r="D4" s="523" t="s">
        <v>14</v>
      </c>
      <c r="E4" s="524" t="s">
        <v>2</v>
      </c>
      <c r="F4" s="525" t="s">
        <v>14</v>
      </c>
    </row>
    <row r="5" spans="1:6" ht="14.45" customHeight="1" x14ac:dyDescent="0.2">
      <c r="A5" s="600" t="s">
        <v>537</v>
      </c>
      <c r="B5" s="116">
        <v>468.18</v>
      </c>
      <c r="C5" s="591">
        <v>1</v>
      </c>
      <c r="D5" s="116"/>
      <c r="E5" s="591">
        <v>0</v>
      </c>
      <c r="F5" s="599">
        <v>468.18</v>
      </c>
    </row>
    <row r="6" spans="1:6" ht="14.45" customHeight="1" thickBot="1" x14ac:dyDescent="0.25">
      <c r="A6" s="542" t="s">
        <v>539</v>
      </c>
      <c r="B6" s="537">
        <v>425.17</v>
      </c>
      <c r="C6" s="538">
        <v>0.48128275659093739</v>
      </c>
      <c r="D6" s="537">
        <v>458.24</v>
      </c>
      <c r="E6" s="538">
        <v>0.51871724340906256</v>
      </c>
      <c r="F6" s="539">
        <v>883.41000000000008</v>
      </c>
    </row>
    <row r="7" spans="1:6" ht="14.45" customHeight="1" thickBot="1" x14ac:dyDescent="0.25">
      <c r="A7" s="530" t="s">
        <v>3</v>
      </c>
      <c r="B7" s="531">
        <v>893.35</v>
      </c>
      <c r="C7" s="532">
        <v>0.66096227406240049</v>
      </c>
      <c r="D7" s="531">
        <v>458.24</v>
      </c>
      <c r="E7" s="532">
        <v>0.3390377259375994</v>
      </c>
      <c r="F7" s="533">
        <v>1351.5900000000001</v>
      </c>
    </row>
    <row r="8" spans="1:6" ht="14.45" customHeight="1" thickBot="1" x14ac:dyDescent="0.25"/>
    <row r="9" spans="1:6" ht="14.45" customHeight="1" x14ac:dyDescent="0.2">
      <c r="A9" s="600" t="s">
        <v>613</v>
      </c>
      <c r="B9" s="116">
        <v>468.18</v>
      </c>
      <c r="C9" s="591">
        <v>1</v>
      </c>
      <c r="D9" s="116"/>
      <c r="E9" s="591">
        <v>0</v>
      </c>
      <c r="F9" s="599">
        <v>468.18</v>
      </c>
    </row>
    <row r="10" spans="1:6" ht="14.45" customHeight="1" x14ac:dyDescent="0.2">
      <c r="A10" s="541" t="s">
        <v>614</v>
      </c>
      <c r="B10" s="513">
        <v>425.17</v>
      </c>
      <c r="C10" s="536">
        <v>1</v>
      </c>
      <c r="D10" s="513"/>
      <c r="E10" s="536">
        <v>0</v>
      </c>
      <c r="F10" s="514">
        <v>425.17</v>
      </c>
    </row>
    <row r="11" spans="1:6" ht="14.45" customHeight="1" x14ac:dyDescent="0.2">
      <c r="A11" s="541" t="s">
        <v>511</v>
      </c>
      <c r="B11" s="513"/>
      <c r="C11" s="536">
        <v>0</v>
      </c>
      <c r="D11" s="513">
        <v>458.24</v>
      </c>
      <c r="E11" s="536">
        <v>1</v>
      </c>
      <c r="F11" s="514">
        <v>458.24</v>
      </c>
    </row>
    <row r="12" spans="1:6" ht="14.45" customHeight="1" thickBot="1" x14ac:dyDescent="0.25">
      <c r="A12" s="542" t="s">
        <v>615</v>
      </c>
      <c r="B12" s="537">
        <v>0</v>
      </c>
      <c r="C12" s="538"/>
      <c r="D12" s="537">
        <v>0</v>
      </c>
      <c r="E12" s="538"/>
      <c r="F12" s="539">
        <v>0</v>
      </c>
    </row>
    <row r="13" spans="1:6" ht="14.45" customHeight="1" thickBot="1" x14ac:dyDescent="0.25">
      <c r="A13" s="530" t="s">
        <v>3</v>
      </c>
      <c r="B13" s="531">
        <v>893.35</v>
      </c>
      <c r="C13" s="532">
        <v>0.66096227406240049</v>
      </c>
      <c r="D13" s="531">
        <v>458.24</v>
      </c>
      <c r="E13" s="532">
        <v>0.3390377259375994</v>
      </c>
      <c r="F13" s="533">
        <v>1351.5900000000001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6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{9515A568-C393-45BD-AB81-2FB6501E3015}</x14:id>
        </ext>
      </extLst>
    </cfRule>
  </conditionalFormatting>
  <conditionalFormatting sqref="F9:F1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{F66E0ACA-B91D-4F7F-A46D-2F82303827D5}</x14:id>
        </ext>
      </extLst>
    </cfRule>
  </conditionalFormatting>
  <hyperlinks>
    <hyperlink ref="A2" location="Obsah!A1" display="Zpět na Obsah  KL 01  1.-4.měsíc" xr:uid="{87DF6A62-AEAA-4218-B219-BA819163F6FD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515A568-C393-45BD-AB81-2FB6501E301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F5:F6</xm:sqref>
        </x14:conditionalFormatting>
        <x14:conditionalFormatting xmlns:xm="http://schemas.microsoft.com/office/excel/2006/main">
          <x14:cfRule type="dataBar" id="{F66E0ACA-B91D-4F7F-A46D-2F82303827D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F9:F12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2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7" customWidth="1"/>
    <col min="7" max="7" width="10" style="207" customWidth="1"/>
    <col min="8" max="8" width="6.7109375" style="210" customWidth="1"/>
    <col min="9" max="9" width="6.7109375" style="207" customWidth="1"/>
    <col min="10" max="10" width="10" style="207" customWidth="1"/>
    <col min="11" max="11" width="6.7109375" style="210" customWidth="1"/>
    <col min="12" max="12" width="6.7109375" style="207" customWidth="1"/>
    <col min="13" max="13" width="10" style="207" customWidth="1"/>
    <col min="14" max="16384" width="8.85546875" style="129"/>
  </cols>
  <sheetData>
    <row r="1" spans="1:13" ht="18.600000000000001" customHeight="1" thickBot="1" x14ac:dyDescent="0.35">
      <c r="A1" s="368" t="s">
        <v>619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459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9</v>
      </c>
      <c r="G3" s="43">
        <f>SUBTOTAL(9,G6:G1048576)</f>
        <v>893.34999999999991</v>
      </c>
      <c r="H3" s="44">
        <f>IF(M3=0,0,G3/M3)</f>
        <v>0.6609622740624006</v>
      </c>
      <c r="I3" s="43">
        <f>SUBTOTAL(9,I6:I1048576)</f>
        <v>7</v>
      </c>
      <c r="J3" s="43">
        <f>SUBTOTAL(9,J6:J1048576)</f>
        <v>458.24</v>
      </c>
      <c r="K3" s="44">
        <f>IF(M3=0,0,J3/M3)</f>
        <v>0.33903772593759945</v>
      </c>
      <c r="L3" s="43">
        <f>SUBTOTAL(9,L6:L1048576)</f>
        <v>16</v>
      </c>
      <c r="M3" s="45">
        <f>SUBTOTAL(9,M6:M1048576)</f>
        <v>1351.59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98" t="s">
        <v>135</v>
      </c>
      <c r="B5" s="601" t="s">
        <v>131</v>
      </c>
      <c r="C5" s="601" t="s">
        <v>70</v>
      </c>
      <c r="D5" s="601" t="s">
        <v>132</v>
      </c>
      <c r="E5" s="601" t="s">
        <v>133</v>
      </c>
      <c r="F5" s="544" t="s">
        <v>28</v>
      </c>
      <c r="G5" s="544" t="s">
        <v>14</v>
      </c>
      <c r="H5" s="524" t="s">
        <v>134</v>
      </c>
      <c r="I5" s="523" t="s">
        <v>28</v>
      </c>
      <c r="J5" s="544" t="s">
        <v>14</v>
      </c>
      <c r="K5" s="524" t="s">
        <v>134</v>
      </c>
      <c r="L5" s="523" t="s">
        <v>28</v>
      </c>
      <c r="M5" s="545" t="s">
        <v>14</v>
      </c>
    </row>
    <row r="6" spans="1:13" ht="14.45" customHeight="1" x14ac:dyDescent="0.2">
      <c r="A6" s="585" t="s">
        <v>537</v>
      </c>
      <c r="B6" s="586" t="s">
        <v>616</v>
      </c>
      <c r="C6" s="586" t="s">
        <v>542</v>
      </c>
      <c r="D6" s="586" t="s">
        <v>543</v>
      </c>
      <c r="E6" s="586" t="s">
        <v>544</v>
      </c>
      <c r="F6" s="116">
        <v>1</v>
      </c>
      <c r="G6" s="116">
        <v>117.03</v>
      </c>
      <c r="H6" s="591">
        <v>1</v>
      </c>
      <c r="I6" s="116"/>
      <c r="J6" s="116"/>
      <c r="K6" s="591">
        <v>0</v>
      </c>
      <c r="L6" s="116">
        <v>1</v>
      </c>
      <c r="M6" s="599">
        <v>117.03</v>
      </c>
    </row>
    <row r="7" spans="1:13" ht="14.45" customHeight="1" x14ac:dyDescent="0.2">
      <c r="A7" s="508" t="s">
        <v>537</v>
      </c>
      <c r="B7" s="509" t="s">
        <v>616</v>
      </c>
      <c r="C7" s="509" t="s">
        <v>545</v>
      </c>
      <c r="D7" s="509" t="s">
        <v>543</v>
      </c>
      <c r="E7" s="509" t="s">
        <v>546</v>
      </c>
      <c r="F7" s="513">
        <v>5</v>
      </c>
      <c r="G7" s="513">
        <v>351.15</v>
      </c>
      <c r="H7" s="536">
        <v>1</v>
      </c>
      <c r="I7" s="513"/>
      <c r="J7" s="513"/>
      <c r="K7" s="536">
        <v>0</v>
      </c>
      <c r="L7" s="513">
        <v>5</v>
      </c>
      <c r="M7" s="514">
        <v>351.15</v>
      </c>
    </row>
    <row r="8" spans="1:13" ht="14.45" customHeight="1" x14ac:dyDescent="0.2">
      <c r="A8" s="508" t="s">
        <v>539</v>
      </c>
      <c r="B8" s="509" t="s">
        <v>512</v>
      </c>
      <c r="C8" s="509" t="s">
        <v>513</v>
      </c>
      <c r="D8" s="509" t="s">
        <v>514</v>
      </c>
      <c r="E8" s="509" t="s">
        <v>515</v>
      </c>
      <c r="F8" s="513"/>
      <c r="G8" s="513"/>
      <c r="H8" s="536">
        <v>0</v>
      </c>
      <c r="I8" s="513">
        <v>2</v>
      </c>
      <c r="J8" s="513">
        <v>308.72000000000003</v>
      </c>
      <c r="K8" s="536">
        <v>1</v>
      </c>
      <c r="L8" s="513">
        <v>2</v>
      </c>
      <c r="M8" s="514">
        <v>308.72000000000003</v>
      </c>
    </row>
    <row r="9" spans="1:13" ht="14.45" customHeight="1" x14ac:dyDescent="0.2">
      <c r="A9" s="508" t="s">
        <v>539</v>
      </c>
      <c r="B9" s="509" t="s">
        <v>512</v>
      </c>
      <c r="C9" s="509" t="s">
        <v>595</v>
      </c>
      <c r="D9" s="509" t="s">
        <v>596</v>
      </c>
      <c r="E9" s="509" t="s">
        <v>597</v>
      </c>
      <c r="F9" s="513"/>
      <c r="G9" s="513"/>
      <c r="H9" s="536">
        <v>0</v>
      </c>
      <c r="I9" s="513">
        <v>1</v>
      </c>
      <c r="J9" s="513">
        <v>149.52000000000001</v>
      </c>
      <c r="K9" s="536">
        <v>1</v>
      </c>
      <c r="L9" s="513">
        <v>1</v>
      </c>
      <c r="M9" s="514">
        <v>149.52000000000001</v>
      </c>
    </row>
    <row r="10" spans="1:13" ht="14.45" customHeight="1" x14ac:dyDescent="0.2">
      <c r="A10" s="508" t="s">
        <v>539</v>
      </c>
      <c r="B10" s="509" t="s">
        <v>617</v>
      </c>
      <c r="C10" s="509" t="s">
        <v>573</v>
      </c>
      <c r="D10" s="509" t="s">
        <v>574</v>
      </c>
      <c r="E10" s="509" t="s">
        <v>575</v>
      </c>
      <c r="F10" s="513">
        <v>1</v>
      </c>
      <c r="G10" s="513">
        <v>425.17</v>
      </c>
      <c r="H10" s="536">
        <v>1</v>
      </c>
      <c r="I10" s="513"/>
      <c r="J10" s="513"/>
      <c r="K10" s="536">
        <v>0</v>
      </c>
      <c r="L10" s="513">
        <v>1</v>
      </c>
      <c r="M10" s="514">
        <v>425.17</v>
      </c>
    </row>
    <row r="11" spans="1:13" ht="14.45" customHeight="1" x14ac:dyDescent="0.2">
      <c r="A11" s="508" t="s">
        <v>539</v>
      </c>
      <c r="B11" s="509" t="s">
        <v>618</v>
      </c>
      <c r="C11" s="509" t="s">
        <v>589</v>
      </c>
      <c r="D11" s="509" t="s">
        <v>590</v>
      </c>
      <c r="E11" s="509" t="s">
        <v>591</v>
      </c>
      <c r="F11" s="513">
        <v>2</v>
      </c>
      <c r="G11" s="513">
        <v>0</v>
      </c>
      <c r="H11" s="536"/>
      <c r="I11" s="513"/>
      <c r="J11" s="513"/>
      <c r="K11" s="536"/>
      <c r="L11" s="513">
        <v>2</v>
      </c>
      <c r="M11" s="514">
        <v>0</v>
      </c>
    </row>
    <row r="12" spans="1:13" ht="14.45" customHeight="1" thickBot="1" x14ac:dyDescent="0.25">
      <c r="A12" s="515" t="s">
        <v>539</v>
      </c>
      <c r="B12" s="516" t="s">
        <v>618</v>
      </c>
      <c r="C12" s="516" t="s">
        <v>592</v>
      </c>
      <c r="D12" s="516" t="s">
        <v>590</v>
      </c>
      <c r="E12" s="516" t="s">
        <v>593</v>
      </c>
      <c r="F12" s="520"/>
      <c r="G12" s="520"/>
      <c r="H12" s="528"/>
      <c r="I12" s="520">
        <v>4</v>
      </c>
      <c r="J12" s="520">
        <v>0</v>
      </c>
      <c r="K12" s="528"/>
      <c r="L12" s="520">
        <v>4</v>
      </c>
      <c r="M12" s="521">
        <v>0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E9D25209-02AE-4406-9746-4006C44E8976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459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38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88" t="s">
        <v>441</v>
      </c>
      <c r="B5" s="489" t="s">
        <v>442</v>
      </c>
      <c r="C5" s="490" t="s">
        <v>443</v>
      </c>
      <c r="D5" s="490" t="s">
        <v>443</v>
      </c>
      <c r="E5" s="490"/>
      <c r="F5" s="490" t="s">
        <v>443</v>
      </c>
      <c r="G5" s="490" t="s">
        <v>443</v>
      </c>
      <c r="H5" s="490" t="s">
        <v>443</v>
      </c>
      <c r="I5" s="491" t="s">
        <v>443</v>
      </c>
      <c r="J5" s="492" t="s">
        <v>68</v>
      </c>
    </row>
    <row r="6" spans="1:10" ht="14.45" customHeight="1" x14ac:dyDescent="0.2">
      <c r="A6" s="488" t="s">
        <v>441</v>
      </c>
      <c r="B6" s="489" t="s">
        <v>620</v>
      </c>
      <c r="C6" s="490">
        <v>22511.858420000004</v>
      </c>
      <c r="D6" s="490">
        <v>28368.917899999986</v>
      </c>
      <c r="E6" s="490"/>
      <c r="F6" s="490">
        <v>29110.997800000019</v>
      </c>
      <c r="G6" s="490">
        <v>29303.804</v>
      </c>
      <c r="H6" s="490">
        <v>-192.80619999998089</v>
      </c>
      <c r="I6" s="491">
        <v>0.99342043783803702</v>
      </c>
      <c r="J6" s="492" t="s">
        <v>1</v>
      </c>
    </row>
    <row r="7" spans="1:10" ht="14.45" customHeight="1" x14ac:dyDescent="0.2">
      <c r="A7" s="488" t="s">
        <v>441</v>
      </c>
      <c r="B7" s="489" t="s">
        <v>621</v>
      </c>
      <c r="C7" s="490">
        <v>232.74345999999997</v>
      </c>
      <c r="D7" s="490">
        <v>447.58203000000003</v>
      </c>
      <c r="E7" s="490"/>
      <c r="F7" s="490">
        <v>485.05791000000011</v>
      </c>
      <c r="G7" s="490">
        <v>698.26593749999995</v>
      </c>
      <c r="H7" s="490">
        <v>-213.20802749999984</v>
      </c>
      <c r="I7" s="491">
        <v>0.69466070726097839</v>
      </c>
      <c r="J7" s="492" t="s">
        <v>1</v>
      </c>
    </row>
    <row r="8" spans="1:10" ht="14.45" customHeight="1" x14ac:dyDescent="0.2">
      <c r="A8" s="488" t="s">
        <v>441</v>
      </c>
      <c r="B8" s="489" t="s">
        <v>622</v>
      </c>
      <c r="C8" s="490">
        <v>14.567140000000002</v>
      </c>
      <c r="D8" s="490">
        <v>13.946119999999999</v>
      </c>
      <c r="E8" s="490"/>
      <c r="F8" s="490">
        <v>14.442970000000001</v>
      </c>
      <c r="G8" s="490">
        <v>15</v>
      </c>
      <c r="H8" s="490">
        <v>-0.55702999999999925</v>
      </c>
      <c r="I8" s="491">
        <v>0.9628646666666667</v>
      </c>
      <c r="J8" s="492" t="s">
        <v>1</v>
      </c>
    </row>
    <row r="9" spans="1:10" ht="14.45" customHeight="1" x14ac:dyDescent="0.2">
      <c r="A9" s="488" t="s">
        <v>441</v>
      </c>
      <c r="B9" s="489" t="s">
        <v>623</v>
      </c>
      <c r="C9" s="490">
        <v>108.21213999999996</v>
      </c>
      <c r="D9" s="490">
        <v>91.222520000000003</v>
      </c>
      <c r="E9" s="490"/>
      <c r="F9" s="490">
        <v>363.3974799999998</v>
      </c>
      <c r="G9" s="490">
        <v>90</v>
      </c>
      <c r="H9" s="490">
        <v>273.3974799999998</v>
      </c>
      <c r="I9" s="491">
        <v>4.0377497777777753</v>
      </c>
      <c r="J9" s="492" t="s">
        <v>1</v>
      </c>
    </row>
    <row r="10" spans="1:10" ht="14.45" customHeight="1" x14ac:dyDescent="0.2">
      <c r="A10" s="488" t="s">
        <v>441</v>
      </c>
      <c r="B10" s="489" t="s">
        <v>624</v>
      </c>
      <c r="C10" s="490">
        <v>1.2170000000000001</v>
      </c>
      <c r="D10" s="490">
        <v>1.46052</v>
      </c>
      <c r="E10" s="490"/>
      <c r="F10" s="490">
        <v>1.585</v>
      </c>
      <c r="G10" s="490">
        <v>2</v>
      </c>
      <c r="H10" s="490">
        <v>-0.41500000000000004</v>
      </c>
      <c r="I10" s="491">
        <v>0.79249999999999998</v>
      </c>
      <c r="J10" s="492" t="s">
        <v>1</v>
      </c>
    </row>
    <row r="11" spans="1:10" ht="14.45" customHeight="1" x14ac:dyDescent="0.2">
      <c r="A11" s="488" t="s">
        <v>441</v>
      </c>
      <c r="B11" s="489" t="s">
        <v>625</v>
      </c>
      <c r="C11" s="490">
        <v>23.138000000000002</v>
      </c>
      <c r="D11" s="490">
        <v>26.526299999999999</v>
      </c>
      <c r="E11" s="490"/>
      <c r="F11" s="490">
        <v>27.21181</v>
      </c>
      <c r="G11" s="490">
        <v>30</v>
      </c>
      <c r="H11" s="490">
        <v>-2.7881900000000002</v>
      </c>
      <c r="I11" s="491">
        <v>0.90706033333333336</v>
      </c>
      <c r="J11" s="492" t="s">
        <v>1</v>
      </c>
    </row>
    <row r="12" spans="1:10" ht="14.45" customHeight="1" x14ac:dyDescent="0.2">
      <c r="A12" s="488" t="s">
        <v>441</v>
      </c>
      <c r="B12" s="489" t="s">
        <v>448</v>
      </c>
      <c r="C12" s="490">
        <v>22891.736160000004</v>
      </c>
      <c r="D12" s="490">
        <v>28949.655389999989</v>
      </c>
      <c r="E12" s="490"/>
      <c r="F12" s="490">
        <v>30002.692970000018</v>
      </c>
      <c r="G12" s="490">
        <v>30139.0699375</v>
      </c>
      <c r="H12" s="490">
        <v>-136.37696749998213</v>
      </c>
      <c r="I12" s="491">
        <v>0.99547507710812611</v>
      </c>
      <c r="J12" s="492" t="s">
        <v>449</v>
      </c>
    </row>
    <row r="14" spans="1:10" ht="14.45" customHeight="1" x14ac:dyDescent="0.2">
      <c r="A14" s="488" t="s">
        <v>441</v>
      </c>
      <c r="B14" s="489" t="s">
        <v>442</v>
      </c>
      <c r="C14" s="490" t="s">
        <v>443</v>
      </c>
      <c r="D14" s="490" t="s">
        <v>443</v>
      </c>
      <c r="E14" s="490"/>
      <c r="F14" s="490" t="s">
        <v>443</v>
      </c>
      <c r="G14" s="490" t="s">
        <v>443</v>
      </c>
      <c r="H14" s="490" t="s">
        <v>443</v>
      </c>
      <c r="I14" s="491" t="s">
        <v>443</v>
      </c>
      <c r="J14" s="492" t="s">
        <v>68</v>
      </c>
    </row>
    <row r="15" spans="1:10" ht="14.45" customHeight="1" x14ac:dyDescent="0.2">
      <c r="A15" s="488" t="s">
        <v>450</v>
      </c>
      <c r="B15" s="489" t="s">
        <v>451</v>
      </c>
      <c r="C15" s="490" t="s">
        <v>443</v>
      </c>
      <c r="D15" s="490" t="s">
        <v>443</v>
      </c>
      <c r="E15" s="490"/>
      <c r="F15" s="490" t="s">
        <v>443</v>
      </c>
      <c r="G15" s="490" t="s">
        <v>443</v>
      </c>
      <c r="H15" s="490" t="s">
        <v>443</v>
      </c>
      <c r="I15" s="491" t="s">
        <v>443</v>
      </c>
      <c r="J15" s="492" t="s">
        <v>0</v>
      </c>
    </row>
    <row r="16" spans="1:10" ht="14.45" customHeight="1" x14ac:dyDescent="0.2">
      <c r="A16" s="488" t="s">
        <v>450</v>
      </c>
      <c r="B16" s="489" t="s">
        <v>620</v>
      </c>
      <c r="C16" s="490">
        <v>22511.858420000004</v>
      </c>
      <c r="D16" s="490">
        <v>28368.917899999986</v>
      </c>
      <c r="E16" s="490"/>
      <c r="F16" s="490">
        <v>29110.997800000019</v>
      </c>
      <c r="G16" s="490">
        <v>29304</v>
      </c>
      <c r="H16" s="490">
        <v>-193.0021999999808</v>
      </c>
      <c r="I16" s="491">
        <v>0.99341379333879398</v>
      </c>
      <c r="J16" s="492" t="s">
        <v>1</v>
      </c>
    </row>
    <row r="17" spans="1:10" ht="14.45" customHeight="1" x14ac:dyDescent="0.2">
      <c r="A17" s="488" t="s">
        <v>450</v>
      </c>
      <c r="B17" s="489" t="s">
        <v>621</v>
      </c>
      <c r="C17" s="490">
        <v>232.74345999999997</v>
      </c>
      <c r="D17" s="490">
        <v>447.58203000000003</v>
      </c>
      <c r="E17" s="490"/>
      <c r="F17" s="490">
        <v>485.05791000000011</v>
      </c>
      <c r="G17" s="490">
        <v>698</v>
      </c>
      <c r="H17" s="490">
        <v>-212.94208999999989</v>
      </c>
      <c r="I17" s="491">
        <v>0.69492537249283681</v>
      </c>
      <c r="J17" s="492" t="s">
        <v>1</v>
      </c>
    </row>
    <row r="18" spans="1:10" ht="14.45" customHeight="1" x14ac:dyDescent="0.2">
      <c r="A18" s="488" t="s">
        <v>450</v>
      </c>
      <c r="B18" s="489" t="s">
        <v>622</v>
      </c>
      <c r="C18" s="490">
        <v>14.567140000000002</v>
      </c>
      <c r="D18" s="490">
        <v>13.946119999999999</v>
      </c>
      <c r="E18" s="490"/>
      <c r="F18" s="490">
        <v>14.442970000000001</v>
      </c>
      <c r="G18" s="490">
        <v>15</v>
      </c>
      <c r="H18" s="490">
        <v>-0.55702999999999925</v>
      </c>
      <c r="I18" s="491">
        <v>0.9628646666666667</v>
      </c>
      <c r="J18" s="492" t="s">
        <v>1</v>
      </c>
    </row>
    <row r="19" spans="1:10" ht="14.45" customHeight="1" x14ac:dyDescent="0.2">
      <c r="A19" s="488" t="s">
        <v>450</v>
      </c>
      <c r="B19" s="489" t="s">
        <v>623</v>
      </c>
      <c r="C19" s="490">
        <v>108.21213999999996</v>
      </c>
      <c r="D19" s="490">
        <v>91.222520000000003</v>
      </c>
      <c r="E19" s="490"/>
      <c r="F19" s="490">
        <v>363.3974799999998</v>
      </c>
      <c r="G19" s="490">
        <v>90</v>
      </c>
      <c r="H19" s="490">
        <v>273.3974799999998</v>
      </c>
      <c r="I19" s="491">
        <v>4.0377497777777753</v>
      </c>
      <c r="J19" s="492" t="s">
        <v>1</v>
      </c>
    </row>
    <row r="20" spans="1:10" ht="14.45" customHeight="1" x14ac:dyDescent="0.2">
      <c r="A20" s="488" t="s">
        <v>450</v>
      </c>
      <c r="B20" s="489" t="s">
        <v>624</v>
      </c>
      <c r="C20" s="490">
        <v>1.2170000000000001</v>
      </c>
      <c r="D20" s="490">
        <v>1.46052</v>
      </c>
      <c r="E20" s="490"/>
      <c r="F20" s="490">
        <v>1.585</v>
      </c>
      <c r="G20" s="490">
        <v>2</v>
      </c>
      <c r="H20" s="490">
        <v>-0.41500000000000004</v>
      </c>
      <c r="I20" s="491">
        <v>0.79249999999999998</v>
      </c>
      <c r="J20" s="492" t="s">
        <v>1</v>
      </c>
    </row>
    <row r="21" spans="1:10" ht="14.45" customHeight="1" x14ac:dyDescent="0.2">
      <c r="A21" s="488" t="s">
        <v>450</v>
      </c>
      <c r="B21" s="489" t="s">
        <v>625</v>
      </c>
      <c r="C21" s="490">
        <v>23.138000000000002</v>
      </c>
      <c r="D21" s="490">
        <v>26.526299999999999</v>
      </c>
      <c r="E21" s="490"/>
      <c r="F21" s="490">
        <v>27.21181</v>
      </c>
      <c r="G21" s="490">
        <v>30</v>
      </c>
      <c r="H21" s="490">
        <v>-2.7881900000000002</v>
      </c>
      <c r="I21" s="491">
        <v>0.90706033333333336</v>
      </c>
      <c r="J21" s="492" t="s">
        <v>1</v>
      </c>
    </row>
    <row r="22" spans="1:10" ht="14.45" customHeight="1" x14ac:dyDescent="0.2">
      <c r="A22" s="488" t="s">
        <v>450</v>
      </c>
      <c r="B22" s="489" t="s">
        <v>452</v>
      </c>
      <c r="C22" s="490">
        <v>22891.736160000004</v>
      </c>
      <c r="D22" s="490">
        <v>28949.655389999989</v>
      </c>
      <c r="E22" s="490"/>
      <c r="F22" s="490">
        <v>30002.692970000018</v>
      </c>
      <c r="G22" s="490">
        <v>30139</v>
      </c>
      <c r="H22" s="490">
        <v>-136.30702999998175</v>
      </c>
      <c r="I22" s="491">
        <v>0.99547738710640754</v>
      </c>
      <c r="J22" s="492" t="s">
        <v>453</v>
      </c>
    </row>
    <row r="23" spans="1:10" ht="14.45" customHeight="1" x14ac:dyDescent="0.2">
      <c r="A23" s="488" t="s">
        <v>443</v>
      </c>
      <c r="B23" s="489" t="s">
        <v>443</v>
      </c>
      <c r="C23" s="490" t="s">
        <v>443</v>
      </c>
      <c r="D23" s="490" t="s">
        <v>443</v>
      </c>
      <c r="E23" s="490"/>
      <c r="F23" s="490" t="s">
        <v>443</v>
      </c>
      <c r="G23" s="490" t="s">
        <v>443</v>
      </c>
      <c r="H23" s="490" t="s">
        <v>443</v>
      </c>
      <c r="I23" s="491" t="s">
        <v>443</v>
      </c>
      <c r="J23" s="492" t="s">
        <v>454</v>
      </c>
    </row>
    <row r="24" spans="1:10" ht="14.45" customHeight="1" x14ac:dyDescent="0.2">
      <c r="A24" s="488" t="s">
        <v>441</v>
      </c>
      <c r="B24" s="489" t="s">
        <v>448</v>
      </c>
      <c r="C24" s="490">
        <v>22891.736160000004</v>
      </c>
      <c r="D24" s="490">
        <v>28949.655389999989</v>
      </c>
      <c r="E24" s="490"/>
      <c r="F24" s="490">
        <v>30002.692970000018</v>
      </c>
      <c r="G24" s="490">
        <v>30139</v>
      </c>
      <c r="H24" s="490">
        <v>-136.30702999998175</v>
      </c>
      <c r="I24" s="491">
        <v>0.99547738710640754</v>
      </c>
      <c r="J24" s="492" t="s">
        <v>449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6">
      <formula>$H14&gt;0</formula>
    </cfRule>
  </conditionalFormatting>
  <conditionalFormatting sqref="A14:A24">
    <cfRule type="expression" dxfId="10" priority="5">
      <formula>AND($J14&lt;&gt;"mezeraKL",$J14&lt;&gt;"")</formula>
    </cfRule>
  </conditionalFormatting>
  <conditionalFormatting sqref="I14:I24">
    <cfRule type="expression" dxfId="9" priority="7">
      <formula>$I14&gt;1</formula>
    </cfRule>
  </conditionalFormatting>
  <conditionalFormatting sqref="B14:B24">
    <cfRule type="expression" dxfId="8" priority="4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24 F14:I24">
    <cfRule type="expression" dxfId="5" priority="2">
      <formula>OR($J14="SumaNS",$J14="NS")</formula>
    </cfRule>
  </conditionalFormatting>
  <hyperlinks>
    <hyperlink ref="A2" location="Obsah!A1" display="Zpět na Obsah  KL 01  1.-4.měsíc" xr:uid="{DA24503A-7B90-491D-B729-121B7F9D9C93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51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09" bestFit="1" customWidth="1"/>
    <col min="6" max="6" width="18.7109375" style="213" customWidth="1"/>
    <col min="7" max="7" width="12.42578125" style="209" hidden="1" customWidth="1" outlineLevel="1"/>
    <col min="8" max="8" width="25.7109375" style="209" customWidth="1" collapsed="1"/>
    <col min="9" max="9" width="7.7109375" style="207" customWidth="1"/>
    <col min="10" max="10" width="10" style="207" customWidth="1"/>
    <col min="11" max="11" width="11.140625" style="207" customWidth="1"/>
    <col min="12" max="16384" width="8.85546875" style="129"/>
  </cols>
  <sheetData>
    <row r="1" spans="1:11" ht="18.600000000000001" customHeight="1" thickBot="1" x14ac:dyDescent="0.35">
      <c r="A1" s="366" t="s">
        <v>1569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459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44.216361771412046</v>
      </c>
      <c r="J3" s="98">
        <f>SUBTOTAL(9,J5:J1048576)</f>
        <v>678709.5</v>
      </c>
      <c r="K3" s="99">
        <f>SUBTOTAL(9,K5:K1048576)</f>
        <v>30010064.789694186</v>
      </c>
    </row>
    <row r="4" spans="1:11" s="208" customFormat="1" ht="14.45" customHeight="1" thickBot="1" x14ac:dyDescent="0.25">
      <c r="A4" s="602" t="s">
        <v>4</v>
      </c>
      <c r="B4" s="603" t="s">
        <v>5</v>
      </c>
      <c r="C4" s="603" t="s">
        <v>0</v>
      </c>
      <c r="D4" s="603" t="s">
        <v>6</v>
      </c>
      <c r="E4" s="603" t="s">
        <v>7</v>
      </c>
      <c r="F4" s="603" t="s">
        <v>1</v>
      </c>
      <c r="G4" s="603" t="s">
        <v>70</v>
      </c>
      <c r="H4" s="496" t="s">
        <v>11</v>
      </c>
      <c r="I4" s="497" t="s">
        <v>142</v>
      </c>
      <c r="J4" s="497" t="s">
        <v>13</v>
      </c>
      <c r="K4" s="498" t="s">
        <v>159</v>
      </c>
    </row>
    <row r="5" spans="1:11" ht="14.45" customHeight="1" x14ac:dyDescent="0.2">
      <c r="A5" s="585" t="s">
        <v>441</v>
      </c>
      <c r="B5" s="586" t="s">
        <v>442</v>
      </c>
      <c r="C5" s="589" t="s">
        <v>450</v>
      </c>
      <c r="D5" s="604" t="s">
        <v>451</v>
      </c>
      <c r="E5" s="589" t="s">
        <v>626</v>
      </c>
      <c r="F5" s="604" t="s">
        <v>627</v>
      </c>
      <c r="G5" s="589" t="s">
        <v>628</v>
      </c>
      <c r="H5" s="589" t="s">
        <v>629</v>
      </c>
      <c r="I5" s="116">
        <v>8022.4784458705353</v>
      </c>
      <c r="J5" s="116">
        <v>7</v>
      </c>
      <c r="K5" s="599">
        <v>56157.34912109375</v>
      </c>
    </row>
    <row r="6" spans="1:11" ht="14.45" customHeight="1" x14ac:dyDescent="0.2">
      <c r="A6" s="508" t="s">
        <v>441</v>
      </c>
      <c r="B6" s="509" t="s">
        <v>442</v>
      </c>
      <c r="C6" s="510" t="s">
        <v>450</v>
      </c>
      <c r="D6" s="511" t="s">
        <v>451</v>
      </c>
      <c r="E6" s="510" t="s">
        <v>626</v>
      </c>
      <c r="F6" s="511" t="s">
        <v>627</v>
      </c>
      <c r="G6" s="510" t="s">
        <v>630</v>
      </c>
      <c r="H6" s="510" t="s">
        <v>631</v>
      </c>
      <c r="I6" s="513">
        <v>593.44000244140625</v>
      </c>
      <c r="J6" s="513">
        <v>1</v>
      </c>
      <c r="K6" s="514">
        <v>593.44000244140625</v>
      </c>
    </row>
    <row r="7" spans="1:11" ht="14.45" customHeight="1" x14ac:dyDescent="0.2">
      <c r="A7" s="508" t="s">
        <v>441</v>
      </c>
      <c r="B7" s="509" t="s">
        <v>442</v>
      </c>
      <c r="C7" s="510" t="s">
        <v>450</v>
      </c>
      <c r="D7" s="511" t="s">
        <v>451</v>
      </c>
      <c r="E7" s="510" t="s">
        <v>626</v>
      </c>
      <c r="F7" s="511" t="s">
        <v>627</v>
      </c>
      <c r="G7" s="510" t="s">
        <v>632</v>
      </c>
      <c r="H7" s="510" t="s">
        <v>633</v>
      </c>
      <c r="I7" s="513">
        <v>90.212499618530273</v>
      </c>
      <c r="J7" s="513">
        <v>17</v>
      </c>
      <c r="K7" s="514">
        <v>1534.1399993896484</v>
      </c>
    </row>
    <row r="8" spans="1:11" ht="14.45" customHeight="1" x14ac:dyDescent="0.2">
      <c r="A8" s="508" t="s">
        <v>441</v>
      </c>
      <c r="B8" s="509" t="s">
        <v>442</v>
      </c>
      <c r="C8" s="510" t="s">
        <v>450</v>
      </c>
      <c r="D8" s="511" t="s">
        <v>451</v>
      </c>
      <c r="E8" s="510" t="s">
        <v>626</v>
      </c>
      <c r="F8" s="511" t="s">
        <v>627</v>
      </c>
      <c r="G8" s="510" t="s">
        <v>634</v>
      </c>
      <c r="H8" s="510" t="s">
        <v>635</v>
      </c>
      <c r="I8" s="513">
        <v>32.399736257699821</v>
      </c>
      <c r="J8" s="513">
        <v>900</v>
      </c>
      <c r="K8" s="514">
        <v>29159.35009765625</v>
      </c>
    </row>
    <row r="9" spans="1:11" ht="14.45" customHeight="1" x14ac:dyDescent="0.2">
      <c r="A9" s="508" t="s">
        <v>441</v>
      </c>
      <c r="B9" s="509" t="s">
        <v>442</v>
      </c>
      <c r="C9" s="510" t="s">
        <v>450</v>
      </c>
      <c r="D9" s="511" t="s">
        <v>451</v>
      </c>
      <c r="E9" s="510" t="s">
        <v>626</v>
      </c>
      <c r="F9" s="511" t="s">
        <v>627</v>
      </c>
      <c r="G9" s="510" t="s">
        <v>636</v>
      </c>
      <c r="H9" s="510" t="s">
        <v>637</v>
      </c>
      <c r="I9" s="513">
        <v>32.389999389648438</v>
      </c>
      <c r="J9" s="513">
        <v>130</v>
      </c>
      <c r="K9" s="514">
        <v>4210.9201354980469</v>
      </c>
    </row>
    <row r="10" spans="1:11" ht="14.45" customHeight="1" x14ac:dyDescent="0.2">
      <c r="A10" s="508" t="s">
        <v>441</v>
      </c>
      <c r="B10" s="509" t="s">
        <v>442</v>
      </c>
      <c r="C10" s="510" t="s">
        <v>450</v>
      </c>
      <c r="D10" s="511" t="s">
        <v>451</v>
      </c>
      <c r="E10" s="510" t="s">
        <v>626</v>
      </c>
      <c r="F10" s="511" t="s">
        <v>627</v>
      </c>
      <c r="G10" s="510" t="s">
        <v>638</v>
      </c>
      <c r="H10" s="510" t="s">
        <v>639</v>
      </c>
      <c r="I10" s="513">
        <v>984.94000244140625</v>
      </c>
      <c r="J10" s="513">
        <v>1</v>
      </c>
      <c r="K10" s="514">
        <v>984.94000244140625</v>
      </c>
    </row>
    <row r="11" spans="1:11" ht="14.45" customHeight="1" x14ac:dyDescent="0.2">
      <c r="A11" s="508" t="s">
        <v>441</v>
      </c>
      <c r="B11" s="509" t="s">
        <v>442</v>
      </c>
      <c r="C11" s="510" t="s">
        <v>450</v>
      </c>
      <c r="D11" s="511" t="s">
        <v>451</v>
      </c>
      <c r="E11" s="510" t="s">
        <v>626</v>
      </c>
      <c r="F11" s="511" t="s">
        <v>627</v>
      </c>
      <c r="G11" s="510" t="s">
        <v>640</v>
      </c>
      <c r="H11" s="510" t="s">
        <v>641</v>
      </c>
      <c r="I11" s="513">
        <v>5411.310635653409</v>
      </c>
      <c r="J11" s="513">
        <v>31</v>
      </c>
      <c r="K11" s="514">
        <v>166116</v>
      </c>
    </row>
    <row r="12" spans="1:11" ht="14.45" customHeight="1" x14ac:dyDescent="0.2">
      <c r="A12" s="508" t="s">
        <v>441</v>
      </c>
      <c r="B12" s="509" t="s">
        <v>442</v>
      </c>
      <c r="C12" s="510" t="s">
        <v>450</v>
      </c>
      <c r="D12" s="511" t="s">
        <v>451</v>
      </c>
      <c r="E12" s="510" t="s">
        <v>626</v>
      </c>
      <c r="F12" s="511" t="s">
        <v>627</v>
      </c>
      <c r="G12" s="510" t="s">
        <v>642</v>
      </c>
      <c r="H12" s="510" t="s">
        <v>643</v>
      </c>
      <c r="I12" s="513">
        <v>21005.605189732141</v>
      </c>
      <c r="J12" s="513">
        <v>8</v>
      </c>
      <c r="K12" s="514">
        <v>168044.8359375</v>
      </c>
    </row>
    <row r="13" spans="1:11" ht="14.45" customHeight="1" x14ac:dyDescent="0.2">
      <c r="A13" s="508" t="s">
        <v>441</v>
      </c>
      <c r="B13" s="509" t="s">
        <v>442</v>
      </c>
      <c r="C13" s="510" t="s">
        <v>450</v>
      </c>
      <c r="D13" s="511" t="s">
        <v>451</v>
      </c>
      <c r="E13" s="510" t="s">
        <v>626</v>
      </c>
      <c r="F13" s="511" t="s">
        <v>627</v>
      </c>
      <c r="G13" s="510" t="s">
        <v>644</v>
      </c>
      <c r="H13" s="510" t="s">
        <v>645</v>
      </c>
      <c r="I13" s="513">
        <v>25403.96875</v>
      </c>
      <c r="J13" s="513">
        <v>13</v>
      </c>
      <c r="K13" s="514">
        <v>330251.53515625</v>
      </c>
    </row>
    <row r="14" spans="1:11" ht="14.45" customHeight="1" x14ac:dyDescent="0.2">
      <c r="A14" s="508" t="s">
        <v>441</v>
      </c>
      <c r="B14" s="509" t="s">
        <v>442</v>
      </c>
      <c r="C14" s="510" t="s">
        <v>450</v>
      </c>
      <c r="D14" s="511" t="s">
        <v>451</v>
      </c>
      <c r="E14" s="510" t="s">
        <v>626</v>
      </c>
      <c r="F14" s="511" t="s">
        <v>627</v>
      </c>
      <c r="G14" s="510" t="s">
        <v>642</v>
      </c>
      <c r="H14" s="510" t="s">
        <v>646</v>
      </c>
      <c r="I14" s="513">
        <v>21005.609375</v>
      </c>
      <c r="J14" s="513">
        <v>15</v>
      </c>
      <c r="K14" s="514">
        <v>315084.111328125</v>
      </c>
    </row>
    <row r="15" spans="1:11" ht="14.45" customHeight="1" x14ac:dyDescent="0.2">
      <c r="A15" s="508" t="s">
        <v>441</v>
      </c>
      <c r="B15" s="509" t="s">
        <v>442</v>
      </c>
      <c r="C15" s="510" t="s">
        <v>450</v>
      </c>
      <c r="D15" s="511" t="s">
        <v>451</v>
      </c>
      <c r="E15" s="510" t="s">
        <v>626</v>
      </c>
      <c r="F15" s="511" t="s">
        <v>627</v>
      </c>
      <c r="G15" s="510" t="s">
        <v>644</v>
      </c>
      <c r="H15" s="510" t="s">
        <v>647</v>
      </c>
      <c r="I15" s="513">
        <v>25110.757421875001</v>
      </c>
      <c r="J15" s="513">
        <v>20</v>
      </c>
      <c r="K15" s="514">
        <v>499282.78125</v>
      </c>
    </row>
    <row r="16" spans="1:11" ht="14.45" customHeight="1" x14ac:dyDescent="0.2">
      <c r="A16" s="508" t="s">
        <v>441</v>
      </c>
      <c r="B16" s="509" t="s">
        <v>442</v>
      </c>
      <c r="C16" s="510" t="s">
        <v>450</v>
      </c>
      <c r="D16" s="511" t="s">
        <v>451</v>
      </c>
      <c r="E16" s="510" t="s">
        <v>626</v>
      </c>
      <c r="F16" s="511" t="s">
        <v>627</v>
      </c>
      <c r="G16" s="510" t="s">
        <v>648</v>
      </c>
      <c r="H16" s="510" t="s">
        <v>649</v>
      </c>
      <c r="I16" s="513">
        <v>36590.4912109375</v>
      </c>
      <c r="J16" s="513">
        <v>8</v>
      </c>
      <c r="K16" s="514">
        <v>292723.9296875</v>
      </c>
    </row>
    <row r="17" spans="1:11" ht="14.45" customHeight="1" x14ac:dyDescent="0.2">
      <c r="A17" s="508" t="s">
        <v>441</v>
      </c>
      <c r="B17" s="509" t="s">
        <v>442</v>
      </c>
      <c r="C17" s="510" t="s">
        <v>450</v>
      </c>
      <c r="D17" s="511" t="s">
        <v>451</v>
      </c>
      <c r="E17" s="510" t="s">
        <v>626</v>
      </c>
      <c r="F17" s="511" t="s">
        <v>627</v>
      </c>
      <c r="G17" s="510" t="s">
        <v>648</v>
      </c>
      <c r="H17" s="510" t="s">
        <v>650</v>
      </c>
      <c r="I17" s="513">
        <v>36590.455729166664</v>
      </c>
      <c r="J17" s="513">
        <v>6</v>
      </c>
      <c r="K17" s="514">
        <v>219542.734375</v>
      </c>
    </row>
    <row r="18" spans="1:11" ht="14.45" customHeight="1" x14ac:dyDescent="0.2">
      <c r="A18" s="508" t="s">
        <v>441</v>
      </c>
      <c r="B18" s="509" t="s">
        <v>442</v>
      </c>
      <c r="C18" s="510" t="s">
        <v>450</v>
      </c>
      <c r="D18" s="511" t="s">
        <v>451</v>
      </c>
      <c r="E18" s="510" t="s">
        <v>626</v>
      </c>
      <c r="F18" s="511" t="s">
        <v>627</v>
      </c>
      <c r="G18" s="510" t="s">
        <v>651</v>
      </c>
      <c r="H18" s="510" t="s">
        <v>652</v>
      </c>
      <c r="I18" s="513">
        <v>36590.225260416664</v>
      </c>
      <c r="J18" s="513">
        <v>9</v>
      </c>
      <c r="K18" s="514">
        <v>329312.02734375</v>
      </c>
    </row>
    <row r="19" spans="1:11" ht="14.45" customHeight="1" x14ac:dyDescent="0.2">
      <c r="A19" s="508" t="s">
        <v>441</v>
      </c>
      <c r="B19" s="509" t="s">
        <v>442</v>
      </c>
      <c r="C19" s="510" t="s">
        <v>450</v>
      </c>
      <c r="D19" s="511" t="s">
        <v>451</v>
      </c>
      <c r="E19" s="510" t="s">
        <v>626</v>
      </c>
      <c r="F19" s="511" t="s">
        <v>627</v>
      </c>
      <c r="G19" s="510" t="s">
        <v>653</v>
      </c>
      <c r="H19" s="510" t="s">
        <v>654</v>
      </c>
      <c r="I19" s="513">
        <v>36590.376302083336</v>
      </c>
      <c r="J19" s="513">
        <v>9</v>
      </c>
      <c r="K19" s="514">
        <v>329313.38671875</v>
      </c>
    </row>
    <row r="20" spans="1:11" ht="14.45" customHeight="1" x14ac:dyDescent="0.2">
      <c r="A20" s="508" t="s">
        <v>441</v>
      </c>
      <c r="B20" s="509" t="s">
        <v>442</v>
      </c>
      <c r="C20" s="510" t="s">
        <v>450</v>
      </c>
      <c r="D20" s="511" t="s">
        <v>451</v>
      </c>
      <c r="E20" s="510" t="s">
        <v>626</v>
      </c>
      <c r="F20" s="511" t="s">
        <v>627</v>
      </c>
      <c r="G20" s="510" t="s">
        <v>655</v>
      </c>
      <c r="H20" s="510" t="s">
        <v>656</v>
      </c>
      <c r="I20" s="513">
        <v>36026.995410156247</v>
      </c>
      <c r="J20" s="513">
        <v>23</v>
      </c>
      <c r="K20" s="514">
        <v>830311.302734375</v>
      </c>
    </row>
    <row r="21" spans="1:11" ht="14.45" customHeight="1" x14ac:dyDescent="0.2">
      <c r="A21" s="508" t="s">
        <v>441</v>
      </c>
      <c r="B21" s="509" t="s">
        <v>442</v>
      </c>
      <c r="C21" s="510" t="s">
        <v>450</v>
      </c>
      <c r="D21" s="511" t="s">
        <v>451</v>
      </c>
      <c r="E21" s="510" t="s">
        <v>626</v>
      </c>
      <c r="F21" s="511" t="s">
        <v>627</v>
      </c>
      <c r="G21" s="510" t="s">
        <v>657</v>
      </c>
      <c r="H21" s="510" t="s">
        <v>658</v>
      </c>
      <c r="I21" s="513">
        <v>34808.902539062503</v>
      </c>
      <c r="J21" s="513">
        <v>11</v>
      </c>
      <c r="K21" s="514">
        <v>384679.537109375</v>
      </c>
    </row>
    <row r="22" spans="1:11" ht="14.45" customHeight="1" x14ac:dyDescent="0.2">
      <c r="A22" s="508" t="s">
        <v>441</v>
      </c>
      <c r="B22" s="509" t="s">
        <v>442</v>
      </c>
      <c r="C22" s="510" t="s">
        <v>450</v>
      </c>
      <c r="D22" s="511" t="s">
        <v>451</v>
      </c>
      <c r="E22" s="510" t="s">
        <v>626</v>
      </c>
      <c r="F22" s="511" t="s">
        <v>627</v>
      </c>
      <c r="G22" s="510" t="s">
        <v>657</v>
      </c>
      <c r="H22" s="510" t="s">
        <v>659</v>
      </c>
      <c r="I22" s="513">
        <v>36590.333767361109</v>
      </c>
      <c r="J22" s="513">
        <v>9</v>
      </c>
      <c r="K22" s="514">
        <v>329313.00390625</v>
      </c>
    </row>
    <row r="23" spans="1:11" ht="14.45" customHeight="1" x14ac:dyDescent="0.2">
      <c r="A23" s="508" t="s">
        <v>441</v>
      </c>
      <c r="B23" s="509" t="s">
        <v>442</v>
      </c>
      <c r="C23" s="510" t="s">
        <v>450</v>
      </c>
      <c r="D23" s="511" t="s">
        <v>451</v>
      </c>
      <c r="E23" s="510" t="s">
        <v>626</v>
      </c>
      <c r="F23" s="511" t="s">
        <v>627</v>
      </c>
      <c r="G23" s="510" t="s">
        <v>660</v>
      </c>
      <c r="H23" s="510" t="s">
        <v>661</v>
      </c>
      <c r="I23" s="513">
        <v>274.66812896728516</v>
      </c>
      <c r="J23" s="513">
        <v>130</v>
      </c>
      <c r="K23" s="514">
        <v>35706.879638671875</v>
      </c>
    </row>
    <row r="24" spans="1:11" ht="14.45" customHeight="1" x14ac:dyDescent="0.2">
      <c r="A24" s="508" t="s">
        <v>441</v>
      </c>
      <c r="B24" s="509" t="s">
        <v>442</v>
      </c>
      <c r="C24" s="510" t="s">
        <v>450</v>
      </c>
      <c r="D24" s="511" t="s">
        <v>451</v>
      </c>
      <c r="E24" s="510" t="s">
        <v>626</v>
      </c>
      <c r="F24" s="511" t="s">
        <v>627</v>
      </c>
      <c r="G24" s="510" t="s">
        <v>662</v>
      </c>
      <c r="H24" s="510" t="s">
        <v>663</v>
      </c>
      <c r="I24" s="513">
        <v>274.67001342773438</v>
      </c>
      <c r="J24" s="513">
        <v>13</v>
      </c>
      <c r="K24" s="514">
        <v>3570.7100219726563</v>
      </c>
    </row>
    <row r="25" spans="1:11" ht="14.45" customHeight="1" x14ac:dyDescent="0.2">
      <c r="A25" s="508" t="s">
        <v>441</v>
      </c>
      <c r="B25" s="509" t="s">
        <v>442</v>
      </c>
      <c r="C25" s="510" t="s">
        <v>450</v>
      </c>
      <c r="D25" s="511" t="s">
        <v>451</v>
      </c>
      <c r="E25" s="510" t="s">
        <v>626</v>
      </c>
      <c r="F25" s="511" t="s">
        <v>627</v>
      </c>
      <c r="G25" s="510" t="s">
        <v>664</v>
      </c>
      <c r="H25" s="510" t="s">
        <v>665</v>
      </c>
      <c r="I25" s="513">
        <v>2766.639892578125</v>
      </c>
      <c r="J25" s="513">
        <v>13</v>
      </c>
      <c r="K25" s="514">
        <v>35966.319580078125</v>
      </c>
    </row>
    <row r="26" spans="1:11" ht="14.45" customHeight="1" x14ac:dyDescent="0.2">
      <c r="A26" s="508" t="s">
        <v>441</v>
      </c>
      <c r="B26" s="509" t="s">
        <v>442</v>
      </c>
      <c r="C26" s="510" t="s">
        <v>450</v>
      </c>
      <c r="D26" s="511" t="s">
        <v>451</v>
      </c>
      <c r="E26" s="510" t="s">
        <v>626</v>
      </c>
      <c r="F26" s="511" t="s">
        <v>627</v>
      </c>
      <c r="G26" s="510" t="s">
        <v>666</v>
      </c>
      <c r="H26" s="510" t="s">
        <v>667</v>
      </c>
      <c r="I26" s="513">
        <v>274.67001342773438</v>
      </c>
      <c r="J26" s="513">
        <v>4</v>
      </c>
      <c r="K26" s="514">
        <v>1098.6800537109375</v>
      </c>
    </row>
    <row r="27" spans="1:11" ht="14.45" customHeight="1" x14ac:dyDescent="0.2">
      <c r="A27" s="508" t="s">
        <v>441</v>
      </c>
      <c r="B27" s="509" t="s">
        <v>442</v>
      </c>
      <c r="C27" s="510" t="s">
        <v>450</v>
      </c>
      <c r="D27" s="511" t="s">
        <v>451</v>
      </c>
      <c r="E27" s="510" t="s">
        <v>626</v>
      </c>
      <c r="F27" s="511" t="s">
        <v>627</v>
      </c>
      <c r="G27" s="510" t="s">
        <v>668</v>
      </c>
      <c r="H27" s="510" t="s">
        <v>669</v>
      </c>
      <c r="I27" s="513">
        <v>274.67001342773438</v>
      </c>
      <c r="J27" s="513">
        <v>8</v>
      </c>
      <c r="K27" s="514">
        <v>2197.360107421875</v>
      </c>
    </row>
    <row r="28" spans="1:11" ht="14.45" customHeight="1" x14ac:dyDescent="0.2">
      <c r="A28" s="508" t="s">
        <v>441</v>
      </c>
      <c r="B28" s="509" t="s">
        <v>442</v>
      </c>
      <c r="C28" s="510" t="s">
        <v>450</v>
      </c>
      <c r="D28" s="511" t="s">
        <v>451</v>
      </c>
      <c r="E28" s="510" t="s">
        <v>626</v>
      </c>
      <c r="F28" s="511" t="s">
        <v>627</v>
      </c>
      <c r="G28" s="510" t="s">
        <v>670</v>
      </c>
      <c r="H28" s="510" t="s">
        <v>671</v>
      </c>
      <c r="I28" s="513">
        <v>26517.26953125</v>
      </c>
      <c r="J28" s="513">
        <v>10</v>
      </c>
      <c r="K28" s="514">
        <v>265172.6953125</v>
      </c>
    </row>
    <row r="29" spans="1:11" ht="14.45" customHeight="1" x14ac:dyDescent="0.2">
      <c r="A29" s="508" t="s">
        <v>441</v>
      </c>
      <c r="B29" s="509" t="s">
        <v>442</v>
      </c>
      <c r="C29" s="510" t="s">
        <v>450</v>
      </c>
      <c r="D29" s="511" t="s">
        <v>451</v>
      </c>
      <c r="E29" s="510" t="s">
        <v>626</v>
      </c>
      <c r="F29" s="511" t="s">
        <v>627</v>
      </c>
      <c r="G29" s="510" t="s">
        <v>672</v>
      </c>
      <c r="H29" s="510" t="s">
        <v>673</v>
      </c>
      <c r="I29" s="513">
        <v>10030.956420898438</v>
      </c>
      <c r="J29" s="513">
        <v>16</v>
      </c>
      <c r="K29" s="514">
        <v>160495.302734375</v>
      </c>
    </row>
    <row r="30" spans="1:11" ht="14.45" customHeight="1" x14ac:dyDescent="0.2">
      <c r="A30" s="508" t="s">
        <v>441</v>
      </c>
      <c r="B30" s="509" t="s">
        <v>442</v>
      </c>
      <c r="C30" s="510" t="s">
        <v>450</v>
      </c>
      <c r="D30" s="511" t="s">
        <v>451</v>
      </c>
      <c r="E30" s="510" t="s">
        <v>626</v>
      </c>
      <c r="F30" s="511" t="s">
        <v>627</v>
      </c>
      <c r="G30" s="510" t="s">
        <v>674</v>
      </c>
      <c r="H30" s="510" t="s">
        <v>675</v>
      </c>
      <c r="I30" s="513">
        <v>20.090000152587891</v>
      </c>
      <c r="J30" s="513">
        <v>100</v>
      </c>
      <c r="K30" s="514">
        <v>2008.6000366210938</v>
      </c>
    </row>
    <row r="31" spans="1:11" ht="14.45" customHeight="1" x14ac:dyDescent="0.2">
      <c r="A31" s="508" t="s">
        <v>441</v>
      </c>
      <c r="B31" s="509" t="s">
        <v>442</v>
      </c>
      <c r="C31" s="510" t="s">
        <v>450</v>
      </c>
      <c r="D31" s="511" t="s">
        <v>451</v>
      </c>
      <c r="E31" s="510" t="s">
        <v>626</v>
      </c>
      <c r="F31" s="511" t="s">
        <v>627</v>
      </c>
      <c r="G31" s="510" t="s">
        <v>676</v>
      </c>
      <c r="H31" s="510" t="s">
        <v>677</v>
      </c>
      <c r="I31" s="513">
        <v>25.919239292974058</v>
      </c>
      <c r="J31" s="513">
        <v>5400</v>
      </c>
      <c r="K31" s="514">
        <v>139958.419921875</v>
      </c>
    </row>
    <row r="32" spans="1:11" ht="14.45" customHeight="1" x14ac:dyDescent="0.2">
      <c r="A32" s="508" t="s">
        <v>441</v>
      </c>
      <c r="B32" s="509" t="s">
        <v>442</v>
      </c>
      <c r="C32" s="510" t="s">
        <v>450</v>
      </c>
      <c r="D32" s="511" t="s">
        <v>451</v>
      </c>
      <c r="E32" s="510" t="s">
        <v>626</v>
      </c>
      <c r="F32" s="511" t="s">
        <v>627</v>
      </c>
      <c r="G32" s="510" t="s">
        <v>674</v>
      </c>
      <c r="H32" s="510" t="s">
        <v>678</v>
      </c>
      <c r="I32" s="513">
        <v>20.090000152587891</v>
      </c>
      <c r="J32" s="513">
        <v>60</v>
      </c>
      <c r="K32" s="514">
        <v>1205.1600036621094</v>
      </c>
    </row>
    <row r="33" spans="1:11" ht="14.45" customHeight="1" x14ac:dyDescent="0.2">
      <c r="A33" s="508" t="s">
        <v>441</v>
      </c>
      <c r="B33" s="509" t="s">
        <v>442</v>
      </c>
      <c r="C33" s="510" t="s">
        <v>450</v>
      </c>
      <c r="D33" s="511" t="s">
        <v>451</v>
      </c>
      <c r="E33" s="510" t="s">
        <v>626</v>
      </c>
      <c r="F33" s="511" t="s">
        <v>627</v>
      </c>
      <c r="G33" s="510" t="s">
        <v>676</v>
      </c>
      <c r="H33" s="510" t="s">
        <v>679</v>
      </c>
      <c r="I33" s="513">
        <v>25.918448075004246</v>
      </c>
      <c r="J33" s="513">
        <v>6000</v>
      </c>
      <c r="K33" s="514">
        <v>155509.16943359375</v>
      </c>
    </row>
    <row r="34" spans="1:11" ht="14.45" customHeight="1" x14ac:dyDescent="0.2">
      <c r="A34" s="508" t="s">
        <v>441</v>
      </c>
      <c r="B34" s="509" t="s">
        <v>442</v>
      </c>
      <c r="C34" s="510" t="s">
        <v>450</v>
      </c>
      <c r="D34" s="511" t="s">
        <v>451</v>
      </c>
      <c r="E34" s="510" t="s">
        <v>626</v>
      </c>
      <c r="F34" s="511" t="s">
        <v>627</v>
      </c>
      <c r="G34" s="510" t="s">
        <v>680</v>
      </c>
      <c r="H34" s="510" t="s">
        <v>681</v>
      </c>
      <c r="I34" s="513">
        <v>884.510009765625</v>
      </c>
      <c r="J34" s="513">
        <v>1</v>
      </c>
      <c r="K34" s="514">
        <v>884.510009765625</v>
      </c>
    </row>
    <row r="35" spans="1:11" ht="14.45" customHeight="1" x14ac:dyDescent="0.2">
      <c r="A35" s="508" t="s">
        <v>441</v>
      </c>
      <c r="B35" s="509" t="s">
        <v>442</v>
      </c>
      <c r="C35" s="510" t="s">
        <v>450</v>
      </c>
      <c r="D35" s="511" t="s">
        <v>451</v>
      </c>
      <c r="E35" s="510" t="s">
        <v>626</v>
      </c>
      <c r="F35" s="511" t="s">
        <v>627</v>
      </c>
      <c r="G35" s="510" t="s">
        <v>682</v>
      </c>
      <c r="H35" s="510" t="s">
        <v>683</v>
      </c>
      <c r="I35" s="513">
        <v>98.790000915527344</v>
      </c>
      <c r="J35" s="513">
        <v>1</v>
      </c>
      <c r="K35" s="514">
        <v>98.790000915527344</v>
      </c>
    </row>
    <row r="36" spans="1:11" ht="14.45" customHeight="1" x14ac:dyDescent="0.2">
      <c r="A36" s="508" t="s">
        <v>441</v>
      </c>
      <c r="B36" s="509" t="s">
        <v>442</v>
      </c>
      <c r="C36" s="510" t="s">
        <v>450</v>
      </c>
      <c r="D36" s="511" t="s">
        <v>451</v>
      </c>
      <c r="E36" s="510" t="s">
        <v>626</v>
      </c>
      <c r="F36" s="511" t="s">
        <v>627</v>
      </c>
      <c r="G36" s="510" t="s">
        <v>684</v>
      </c>
      <c r="H36" s="510" t="s">
        <v>685</v>
      </c>
      <c r="I36" s="513">
        <v>724.03997802734375</v>
      </c>
      <c r="J36" s="513">
        <v>1</v>
      </c>
      <c r="K36" s="514">
        <v>724.03997802734375</v>
      </c>
    </row>
    <row r="37" spans="1:11" ht="14.45" customHeight="1" x14ac:dyDescent="0.2">
      <c r="A37" s="508" t="s">
        <v>441</v>
      </c>
      <c r="B37" s="509" t="s">
        <v>442</v>
      </c>
      <c r="C37" s="510" t="s">
        <v>450</v>
      </c>
      <c r="D37" s="511" t="s">
        <v>451</v>
      </c>
      <c r="E37" s="510" t="s">
        <v>626</v>
      </c>
      <c r="F37" s="511" t="s">
        <v>627</v>
      </c>
      <c r="G37" s="510" t="s">
        <v>686</v>
      </c>
      <c r="H37" s="510" t="s">
        <v>687</v>
      </c>
      <c r="I37" s="513">
        <v>3628.7999441964284</v>
      </c>
      <c r="J37" s="513">
        <v>10</v>
      </c>
      <c r="K37" s="514">
        <v>36264.360107421875</v>
      </c>
    </row>
    <row r="38" spans="1:11" ht="14.45" customHeight="1" x14ac:dyDescent="0.2">
      <c r="A38" s="508" t="s">
        <v>441</v>
      </c>
      <c r="B38" s="509" t="s">
        <v>442</v>
      </c>
      <c r="C38" s="510" t="s">
        <v>450</v>
      </c>
      <c r="D38" s="511" t="s">
        <v>451</v>
      </c>
      <c r="E38" s="510" t="s">
        <v>626</v>
      </c>
      <c r="F38" s="511" t="s">
        <v>627</v>
      </c>
      <c r="G38" s="510" t="s">
        <v>688</v>
      </c>
      <c r="H38" s="510" t="s">
        <v>689</v>
      </c>
      <c r="I38" s="513">
        <v>3991.4913853236608</v>
      </c>
      <c r="J38" s="513">
        <v>10</v>
      </c>
      <c r="K38" s="514">
        <v>39889.290283203125</v>
      </c>
    </row>
    <row r="39" spans="1:11" ht="14.45" customHeight="1" x14ac:dyDescent="0.2">
      <c r="A39" s="508" t="s">
        <v>441</v>
      </c>
      <c r="B39" s="509" t="s">
        <v>442</v>
      </c>
      <c r="C39" s="510" t="s">
        <v>450</v>
      </c>
      <c r="D39" s="511" t="s">
        <v>451</v>
      </c>
      <c r="E39" s="510" t="s">
        <v>626</v>
      </c>
      <c r="F39" s="511" t="s">
        <v>627</v>
      </c>
      <c r="G39" s="510" t="s">
        <v>690</v>
      </c>
      <c r="H39" s="510" t="s">
        <v>691</v>
      </c>
      <c r="I39" s="513">
        <v>32.390000661214195</v>
      </c>
      <c r="J39" s="513">
        <v>60</v>
      </c>
      <c r="K39" s="514">
        <v>1943.4299926757813</v>
      </c>
    </row>
    <row r="40" spans="1:11" ht="14.45" customHeight="1" x14ac:dyDescent="0.2">
      <c r="A40" s="508" t="s">
        <v>441</v>
      </c>
      <c r="B40" s="509" t="s">
        <v>442</v>
      </c>
      <c r="C40" s="510" t="s">
        <v>450</v>
      </c>
      <c r="D40" s="511" t="s">
        <v>451</v>
      </c>
      <c r="E40" s="510" t="s">
        <v>626</v>
      </c>
      <c r="F40" s="511" t="s">
        <v>627</v>
      </c>
      <c r="G40" s="510" t="s">
        <v>692</v>
      </c>
      <c r="H40" s="510" t="s">
        <v>693</v>
      </c>
      <c r="I40" s="513">
        <v>751.8699951171875</v>
      </c>
      <c r="J40" s="513">
        <v>1</v>
      </c>
      <c r="K40" s="514">
        <v>751.8699951171875</v>
      </c>
    </row>
    <row r="41" spans="1:11" ht="14.45" customHeight="1" x14ac:dyDescent="0.2">
      <c r="A41" s="508" t="s">
        <v>441</v>
      </c>
      <c r="B41" s="509" t="s">
        <v>442</v>
      </c>
      <c r="C41" s="510" t="s">
        <v>450</v>
      </c>
      <c r="D41" s="511" t="s">
        <v>451</v>
      </c>
      <c r="E41" s="510" t="s">
        <v>626</v>
      </c>
      <c r="F41" s="511" t="s">
        <v>627</v>
      </c>
      <c r="G41" s="510" t="s">
        <v>694</v>
      </c>
      <c r="H41" s="510" t="s">
        <v>695</v>
      </c>
      <c r="I41" s="513">
        <v>3626.4439453125001</v>
      </c>
      <c r="J41" s="513">
        <v>15</v>
      </c>
      <c r="K41" s="514">
        <v>54369.040283203125</v>
      </c>
    </row>
    <row r="42" spans="1:11" ht="14.45" customHeight="1" x14ac:dyDescent="0.2">
      <c r="A42" s="508" t="s">
        <v>441</v>
      </c>
      <c r="B42" s="509" t="s">
        <v>442</v>
      </c>
      <c r="C42" s="510" t="s">
        <v>450</v>
      </c>
      <c r="D42" s="511" t="s">
        <v>451</v>
      </c>
      <c r="E42" s="510" t="s">
        <v>626</v>
      </c>
      <c r="F42" s="511" t="s">
        <v>627</v>
      </c>
      <c r="G42" s="510" t="s">
        <v>696</v>
      </c>
      <c r="H42" s="510" t="s">
        <v>697</v>
      </c>
      <c r="I42" s="513">
        <v>3626.4369384765623</v>
      </c>
      <c r="J42" s="513">
        <v>15</v>
      </c>
      <c r="K42" s="514">
        <v>54368.97021484375</v>
      </c>
    </row>
    <row r="43" spans="1:11" ht="14.45" customHeight="1" x14ac:dyDescent="0.2">
      <c r="A43" s="508" t="s">
        <v>441</v>
      </c>
      <c r="B43" s="509" t="s">
        <v>442</v>
      </c>
      <c r="C43" s="510" t="s">
        <v>450</v>
      </c>
      <c r="D43" s="511" t="s">
        <v>451</v>
      </c>
      <c r="E43" s="510" t="s">
        <v>626</v>
      </c>
      <c r="F43" s="511" t="s">
        <v>627</v>
      </c>
      <c r="G43" s="510" t="s">
        <v>698</v>
      </c>
      <c r="H43" s="510" t="s">
        <v>699</v>
      </c>
      <c r="I43" s="513">
        <v>49658.3984375</v>
      </c>
      <c r="J43" s="513">
        <v>4</v>
      </c>
      <c r="K43" s="514">
        <v>198633.59375</v>
      </c>
    </row>
    <row r="44" spans="1:11" ht="14.45" customHeight="1" x14ac:dyDescent="0.2">
      <c r="A44" s="508" t="s">
        <v>441</v>
      </c>
      <c r="B44" s="509" t="s">
        <v>442</v>
      </c>
      <c r="C44" s="510" t="s">
        <v>450</v>
      </c>
      <c r="D44" s="511" t="s">
        <v>451</v>
      </c>
      <c r="E44" s="510" t="s">
        <v>626</v>
      </c>
      <c r="F44" s="511" t="s">
        <v>627</v>
      </c>
      <c r="G44" s="510" t="s">
        <v>700</v>
      </c>
      <c r="H44" s="510" t="s">
        <v>701</v>
      </c>
      <c r="I44" s="513">
        <v>20908.810546875</v>
      </c>
      <c r="J44" s="513">
        <v>2</v>
      </c>
      <c r="K44" s="514">
        <v>41817.62109375</v>
      </c>
    </row>
    <row r="45" spans="1:11" ht="14.45" customHeight="1" x14ac:dyDescent="0.2">
      <c r="A45" s="508" t="s">
        <v>441</v>
      </c>
      <c r="B45" s="509" t="s">
        <v>442</v>
      </c>
      <c r="C45" s="510" t="s">
        <v>450</v>
      </c>
      <c r="D45" s="511" t="s">
        <v>451</v>
      </c>
      <c r="E45" s="510" t="s">
        <v>626</v>
      </c>
      <c r="F45" s="511" t="s">
        <v>627</v>
      </c>
      <c r="G45" s="510" t="s">
        <v>702</v>
      </c>
      <c r="H45" s="510" t="s">
        <v>703</v>
      </c>
      <c r="I45" s="513">
        <v>32.389999389648438</v>
      </c>
      <c r="J45" s="513">
        <v>40</v>
      </c>
      <c r="K45" s="514">
        <v>1295.6800537109375</v>
      </c>
    </row>
    <row r="46" spans="1:11" ht="14.45" customHeight="1" x14ac:dyDescent="0.2">
      <c r="A46" s="508" t="s">
        <v>441</v>
      </c>
      <c r="B46" s="509" t="s">
        <v>442</v>
      </c>
      <c r="C46" s="510" t="s">
        <v>450</v>
      </c>
      <c r="D46" s="511" t="s">
        <v>451</v>
      </c>
      <c r="E46" s="510" t="s">
        <v>626</v>
      </c>
      <c r="F46" s="511" t="s">
        <v>627</v>
      </c>
      <c r="G46" s="510" t="s">
        <v>704</v>
      </c>
      <c r="H46" s="510" t="s">
        <v>705</v>
      </c>
      <c r="I46" s="513">
        <v>2904</v>
      </c>
      <c r="J46" s="513">
        <v>2</v>
      </c>
      <c r="K46" s="514">
        <v>5808</v>
      </c>
    </row>
    <row r="47" spans="1:11" ht="14.45" customHeight="1" x14ac:dyDescent="0.2">
      <c r="A47" s="508" t="s">
        <v>441</v>
      </c>
      <c r="B47" s="509" t="s">
        <v>442</v>
      </c>
      <c r="C47" s="510" t="s">
        <v>450</v>
      </c>
      <c r="D47" s="511" t="s">
        <v>451</v>
      </c>
      <c r="E47" s="510" t="s">
        <v>626</v>
      </c>
      <c r="F47" s="511" t="s">
        <v>627</v>
      </c>
      <c r="G47" s="510" t="s">
        <v>706</v>
      </c>
      <c r="H47" s="510" t="s">
        <v>707</v>
      </c>
      <c r="I47" s="513">
        <v>1210</v>
      </c>
      <c r="J47" s="513">
        <v>1</v>
      </c>
      <c r="K47" s="514">
        <v>1210</v>
      </c>
    </row>
    <row r="48" spans="1:11" ht="14.45" customHeight="1" x14ac:dyDescent="0.2">
      <c r="A48" s="508" t="s">
        <v>441</v>
      </c>
      <c r="B48" s="509" t="s">
        <v>442</v>
      </c>
      <c r="C48" s="510" t="s">
        <v>450</v>
      </c>
      <c r="D48" s="511" t="s">
        <v>451</v>
      </c>
      <c r="E48" s="510" t="s">
        <v>626</v>
      </c>
      <c r="F48" s="511" t="s">
        <v>627</v>
      </c>
      <c r="G48" s="510" t="s">
        <v>708</v>
      </c>
      <c r="H48" s="510" t="s">
        <v>709</v>
      </c>
      <c r="I48" s="513">
        <v>6361.5</v>
      </c>
      <c r="J48" s="513">
        <v>1</v>
      </c>
      <c r="K48" s="514">
        <v>6361.5</v>
      </c>
    </row>
    <row r="49" spans="1:11" ht="14.45" customHeight="1" x14ac:dyDescent="0.2">
      <c r="A49" s="508" t="s">
        <v>441</v>
      </c>
      <c r="B49" s="509" t="s">
        <v>442</v>
      </c>
      <c r="C49" s="510" t="s">
        <v>450</v>
      </c>
      <c r="D49" s="511" t="s">
        <v>451</v>
      </c>
      <c r="E49" s="510" t="s">
        <v>626</v>
      </c>
      <c r="F49" s="511" t="s">
        <v>627</v>
      </c>
      <c r="G49" s="510" t="s">
        <v>710</v>
      </c>
      <c r="H49" s="510" t="s">
        <v>711</v>
      </c>
      <c r="I49" s="513">
        <v>1089</v>
      </c>
      <c r="J49" s="513">
        <v>2</v>
      </c>
      <c r="K49" s="514">
        <v>2178</v>
      </c>
    </row>
    <row r="50" spans="1:11" ht="14.45" customHeight="1" x14ac:dyDescent="0.2">
      <c r="A50" s="508" t="s">
        <v>441</v>
      </c>
      <c r="B50" s="509" t="s">
        <v>442</v>
      </c>
      <c r="C50" s="510" t="s">
        <v>450</v>
      </c>
      <c r="D50" s="511" t="s">
        <v>451</v>
      </c>
      <c r="E50" s="510" t="s">
        <v>626</v>
      </c>
      <c r="F50" s="511" t="s">
        <v>627</v>
      </c>
      <c r="G50" s="510" t="s">
        <v>712</v>
      </c>
      <c r="H50" s="510" t="s">
        <v>713</v>
      </c>
      <c r="I50" s="513">
        <v>274.67001342773438</v>
      </c>
      <c r="J50" s="513">
        <v>2</v>
      </c>
      <c r="K50" s="514">
        <v>549.34002685546875</v>
      </c>
    </row>
    <row r="51" spans="1:11" ht="14.45" customHeight="1" x14ac:dyDescent="0.2">
      <c r="A51" s="508" t="s">
        <v>441</v>
      </c>
      <c r="B51" s="509" t="s">
        <v>442</v>
      </c>
      <c r="C51" s="510" t="s">
        <v>450</v>
      </c>
      <c r="D51" s="511" t="s">
        <v>451</v>
      </c>
      <c r="E51" s="510" t="s">
        <v>626</v>
      </c>
      <c r="F51" s="511" t="s">
        <v>627</v>
      </c>
      <c r="G51" s="510" t="s">
        <v>714</v>
      </c>
      <c r="H51" s="510" t="s">
        <v>715</v>
      </c>
      <c r="I51" s="513">
        <v>6654.39990234375</v>
      </c>
      <c r="J51" s="513">
        <v>4</v>
      </c>
      <c r="K51" s="514">
        <v>26617.599609375</v>
      </c>
    </row>
    <row r="52" spans="1:11" ht="14.45" customHeight="1" x14ac:dyDescent="0.2">
      <c r="A52" s="508" t="s">
        <v>441</v>
      </c>
      <c r="B52" s="509" t="s">
        <v>442</v>
      </c>
      <c r="C52" s="510" t="s">
        <v>450</v>
      </c>
      <c r="D52" s="511" t="s">
        <v>451</v>
      </c>
      <c r="E52" s="510" t="s">
        <v>626</v>
      </c>
      <c r="F52" s="511" t="s">
        <v>627</v>
      </c>
      <c r="G52" s="510" t="s">
        <v>716</v>
      </c>
      <c r="H52" s="510" t="s">
        <v>717</v>
      </c>
      <c r="I52" s="513">
        <v>10097.346958705357</v>
      </c>
      <c r="J52" s="513">
        <v>22</v>
      </c>
      <c r="K52" s="514">
        <v>222141.701171875</v>
      </c>
    </row>
    <row r="53" spans="1:11" ht="14.45" customHeight="1" x14ac:dyDescent="0.2">
      <c r="A53" s="508" t="s">
        <v>441</v>
      </c>
      <c r="B53" s="509" t="s">
        <v>442</v>
      </c>
      <c r="C53" s="510" t="s">
        <v>450</v>
      </c>
      <c r="D53" s="511" t="s">
        <v>451</v>
      </c>
      <c r="E53" s="510" t="s">
        <v>626</v>
      </c>
      <c r="F53" s="511" t="s">
        <v>627</v>
      </c>
      <c r="G53" s="510" t="s">
        <v>718</v>
      </c>
      <c r="H53" s="510" t="s">
        <v>719</v>
      </c>
      <c r="I53" s="513">
        <v>34618.928013392855</v>
      </c>
      <c r="J53" s="513">
        <v>21</v>
      </c>
      <c r="K53" s="514">
        <v>726997.48828125</v>
      </c>
    </row>
    <row r="54" spans="1:11" ht="14.45" customHeight="1" x14ac:dyDescent="0.2">
      <c r="A54" s="508" t="s">
        <v>441</v>
      </c>
      <c r="B54" s="509" t="s">
        <v>442</v>
      </c>
      <c r="C54" s="510" t="s">
        <v>450</v>
      </c>
      <c r="D54" s="511" t="s">
        <v>451</v>
      </c>
      <c r="E54" s="510" t="s">
        <v>626</v>
      </c>
      <c r="F54" s="511" t="s">
        <v>627</v>
      </c>
      <c r="G54" s="510" t="s">
        <v>720</v>
      </c>
      <c r="H54" s="510" t="s">
        <v>721</v>
      </c>
      <c r="I54" s="513">
        <v>15004</v>
      </c>
      <c r="J54" s="513">
        <v>1</v>
      </c>
      <c r="K54" s="514">
        <v>15004</v>
      </c>
    </row>
    <row r="55" spans="1:11" ht="14.45" customHeight="1" x14ac:dyDescent="0.2">
      <c r="A55" s="508" t="s">
        <v>441</v>
      </c>
      <c r="B55" s="509" t="s">
        <v>442</v>
      </c>
      <c r="C55" s="510" t="s">
        <v>450</v>
      </c>
      <c r="D55" s="511" t="s">
        <v>451</v>
      </c>
      <c r="E55" s="510" t="s">
        <v>626</v>
      </c>
      <c r="F55" s="511" t="s">
        <v>627</v>
      </c>
      <c r="G55" s="510" t="s">
        <v>722</v>
      </c>
      <c r="H55" s="510" t="s">
        <v>723</v>
      </c>
      <c r="I55" s="513">
        <v>2766.639892578125</v>
      </c>
      <c r="J55" s="513">
        <v>23</v>
      </c>
      <c r="K55" s="514">
        <v>63632.720703125</v>
      </c>
    </row>
    <row r="56" spans="1:11" ht="14.45" customHeight="1" x14ac:dyDescent="0.2">
      <c r="A56" s="508" t="s">
        <v>441</v>
      </c>
      <c r="B56" s="509" t="s">
        <v>442</v>
      </c>
      <c r="C56" s="510" t="s">
        <v>450</v>
      </c>
      <c r="D56" s="511" t="s">
        <v>451</v>
      </c>
      <c r="E56" s="510" t="s">
        <v>626</v>
      </c>
      <c r="F56" s="511" t="s">
        <v>627</v>
      </c>
      <c r="G56" s="510" t="s">
        <v>724</v>
      </c>
      <c r="H56" s="510" t="s">
        <v>725</v>
      </c>
      <c r="I56" s="513">
        <v>6200</v>
      </c>
      <c r="J56" s="513">
        <v>6</v>
      </c>
      <c r="K56" s="514">
        <v>37200</v>
      </c>
    </row>
    <row r="57" spans="1:11" ht="14.45" customHeight="1" x14ac:dyDescent="0.2">
      <c r="A57" s="508" t="s">
        <v>441</v>
      </c>
      <c r="B57" s="509" t="s">
        <v>442</v>
      </c>
      <c r="C57" s="510" t="s">
        <v>450</v>
      </c>
      <c r="D57" s="511" t="s">
        <v>451</v>
      </c>
      <c r="E57" s="510" t="s">
        <v>626</v>
      </c>
      <c r="F57" s="511" t="s">
        <v>627</v>
      </c>
      <c r="G57" s="510" t="s">
        <v>726</v>
      </c>
      <c r="H57" s="510" t="s">
        <v>727</v>
      </c>
      <c r="I57" s="513">
        <v>5091.2841796875</v>
      </c>
      <c r="J57" s="513">
        <v>10</v>
      </c>
      <c r="K57" s="514">
        <v>50846.859375</v>
      </c>
    </row>
    <row r="58" spans="1:11" ht="14.45" customHeight="1" x14ac:dyDescent="0.2">
      <c r="A58" s="508" t="s">
        <v>441</v>
      </c>
      <c r="B58" s="509" t="s">
        <v>442</v>
      </c>
      <c r="C58" s="510" t="s">
        <v>450</v>
      </c>
      <c r="D58" s="511" t="s">
        <v>451</v>
      </c>
      <c r="E58" s="510" t="s">
        <v>626</v>
      </c>
      <c r="F58" s="511" t="s">
        <v>627</v>
      </c>
      <c r="G58" s="510" t="s">
        <v>728</v>
      </c>
      <c r="H58" s="510" t="s">
        <v>729</v>
      </c>
      <c r="I58" s="513">
        <v>5091.2841796875</v>
      </c>
      <c r="J58" s="513">
        <v>9</v>
      </c>
      <c r="K58" s="514">
        <v>45777.5693359375</v>
      </c>
    </row>
    <row r="59" spans="1:11" ht="14.45" customHeight="1" x14ac:dyDescent="0.2">
      <c r="A59" s="508" t="s">
        <v>441</v>
      </c>
      <c r="B59" s="509" t="s">
        <v>442</v>
      </c>
      <c r="C59" s="510" t="s">
        <v>450</v>
      </c>
      <c r="D59" s="511" t="s">
        <v>451</v>
      </c>
      <c r="E59" s="510" t="s">
        <v>626</v>
      </c>
      <c r="F59" s="511" t="s">
        <v>627</v>
      </c>
      <c r="G59" s="510" t="s">
        <v>730</v>
      </c>
      <c r="H59" s="510" t="s">
        <v>731</v>
      </c>
      <c r="I59" s="513">
        <v>9663.7957356770839</v>
      </c>
      <c r="J59" s="513">
        <v>50</v>
      </c>
      <c r="K59" s="514">
        <v>483189.849609375</v>
      </c>
    </row>
    <row r="60" spans="1:11" ht="14.45" customHeight="1" x14ac:dyDescent="0.2">
      <c r="A60" s="508" t="s">
        <v>441</v>
      </c>
      <c r="B60" s="509" t="s">
        <v>442</v>
      </c>
      <c r="C60" s="510" t="s">
        <v>450</v>
      </c>
      <c r="D60" s="511" t="s">
        <v>451</v>
      </c>
      <c r="E60" s="510" t="s">
        <v>626</v>
      </c>
      <c r="F60" s="511" t="s">
        <v>627</v>
      </c>
      <c r="G60" s="510" t="s">
        <v>732</v>
      </c>
      <c r="H60" s="510" t="s">
        <v>733</v>
      </c>
      <c r="I60" s="513">
        <v>9663.7957899305547</v>
      </c>
      <c r="J60" s="513">
        <v>50</v>
      </c>
      <c r="K60" s="514">
        <v>483189.736328125</v>
      </c>
    </row>
    <row r="61" spans="1:11" ht="14.45" customHeight="1" x14ac:dyDescent="0.2">
      <c r="A61" s="508" t="s">
        <v>441</v>
      </c>
      <c r="B61" s="509" t="s">
        <v>442</v>
      </c>
      <c r="C61" s="510" t="s">
        <v>450</v>
      </c>
      <c r="D61" s="511" t="s">
        <v>451</v>
      </c>
      <c r="E61" s="510" t="s">
        <v>626</v>
      </c>
      <c r="F61" s="511" t="s">
        <v>627</v>
      </c>
      <c r="G61" s="510" t="s">
        <v>734</v>
      </c>
      <c r="H61" s="510" t="s">
        <v>735</v>
      </c>
      <c r="I61" s="513">
        <v>27225.0849609375</v>
      </c>
      <c r="J61" s="513">
        <v>2</v>
      </c>
      <c r="K61" s="514">
        <v>54450.169921875</v>
      </c>
    </row>
    <row r="62" spans="1:11" ht="14.45" customHeight="1" x14ac:dyDescent="0.2">
      <c r="A62" s="508" t="s">
        <v>441</v>
      </c>
      <c r="B62" s="509" t="s">
        <v>442</v>
      </c>
      <c r="C62" s="510" t="s">
        <v>450</v>
      </c>
      <c r="D62" s="511" t="s">
        <v>451</v>
      </c>
      <c r="E62" s="510" t="s">
        <v>626</v>
      </c>
      <c r="F62" s="511" t="s">
        <v>627</v>
      </c>
      <c r="G62" s="510" t="s">
        <v>734</v>
      </c>
      <c r="H62" s="510" t="s">
        <v>736</v>
      </c>
      <c r="I62" s="513">
        <v>15004</v>
      </c>
      <c r="J62" s="513">
        <v>1</v>
      </c>
      <c r="K62" s="514">
        <v>15004</v>
      </c>
    </row>
    <row r="63" spans="1:11" ht="14.45" customHeight="1" x14ac:dyDescent="0.2">
      <c r="A63" s="508" t="s">
        <v>441</v>
      </c>
      <c r="B63" s="509" t="s">
        <v>442</v>
      </c>
      <c r="C63" s="510" t="s">
        <v>450</v>
      </c>
      <c r="D63" s="511" t="s">
        <v>451</v>
      </c>
      <c r="E63" s="510" t="s">
        <v>626</v>
      </c>
      <c r="F63" s="511" t="s">
        <v>627</v>
      </c>
      <c r="G63" s="510" t="s">
        <v>737</v>
      </c>
      <c r="H63" s="510" t="s">
        <v>738</v>
      </c>
      <c r="I63" s="513">
        <v>27225</v>
      </c>
      <c r="J63" s="513">
        <v>2</v>
      </c>
      <c r="K63" s="514">
        <v>54450</v>
      </c>
    </row>
    <row r="64" spans="1:11" ht="14.45" customHeight="1" x14ac:dyDescent="0.2">
      <c r="A64" s="508" t="s">
        <v>441</v>
      </c>
      <c r="B64" s="509" t="s">
        <v>442</v>
      </c>
      <c r="C64" s="510" t="s">
        <v>450</v>
      </c>
      <c r="D64" s="511" t="s">
        <v>451</v>
      </c>
      <c r="E64" s="510" t="s">
        <v>626</v>
      </c>
      <c r="F64" s="511" t="s">
        <v>627</v>
      </c>
      <c r="G64" s="510" t="s">
        <v>739</v>
      </c>
      <c r="H64" s="510" t="s">
        <v>740</v>
      </c>
      <c r="I64" s="513">
        <v>1368.510009765625</v>
      </c>
      <c r="J64" s="513">
        <v>25</v>
      </c>
      <c r="K64" s="514">
        <v>34212.7490234375</v>
      </c>
    </row>
    <row r="65" spans="1:11" ht="14.45" customHeight="1" x14ac:dyDescent="0.2">
      <c r="A65" s="508" t="s">
        <v>441</v>
      </c>
      <c r="B65" s="509" t="s">
        <v>442</v>
      </c>
      <c r="C65" s="510" t="s">
        <v>450</v>
      </c>
      <c r="D65" s="511" t="s">
        <v>451</v>
      </c>
      <c r="E65" s="510" t="s">
        <v>626</v>
      </c>
      <c r="F65" s="511" t="s">
        <v>627</v>
      </c>
      <c r="G65" s="510" t="s">
        <v>741</v>
      </c>
      <c r="H65" s="510" t="s">
        <v>742</v>
      </c>
      <c r="I65" s="513">
        <v>428.33999633789063</v>
      </c>
      <c r="J65" s="513">
        <v>73</v>
      </c>
      <c r="K65" s="514">
        <v>31268.819946289063</v>
      </c>
    </row>
    <row r="66" spans="1:11" ht="14.45" customHeight="1" x14ac:dyDescent="0.2">
      <c r="A66" s="508" t="s">
        <v>441</v>
      </c>
      <c r="B66" s="509" t="s">
        <v>442</v>
      </c>
      <c r="C66" s="510" t="s">
        <v>450</v>
      </c>
      <c r="D66" s="511" t="s">
        <v>451</v>
      </c>
      <c r="E66" s="510" t="s">
        <v>626</v>
      </c>
      <c r="F66" s="511" t="s">
        <v>627</v>
      </c>
      <c r="G66" s="510" t="s">
        <v>743</v>
      </c>
      <c r="H66" s="510" t="s">
        <v>744</v>
      </c>
      <c r="I66" s="513">
        <v>281.92999267578125</v>
      </c>
      <c r="J66" s="513">
        <v>28</v>
      </c>
      <c r="K66" s="514">
        <v>7894.039794921875</v>
      </c>
    </row>
    <row r="67" spans="1:11" ht="14.45" customHeight="1" x14ac:dyDescent="0.2">
      <c r="A67" s="508" t="s">
        <v>441</v>
      </c>
      <c r="B67" s="509" t="s">
        <v>442</v>
      </c>
      <c r="C67" s="510" t="s">
        <v>450</v>
      </c>
      <c r="D67" s="511" t="s">
        <v>451</v>
      </c>
      <c r="E67" s="510" t="s">
        <v>626</v>
      </c>
      <c r="F67" s="511" t="s">
        <v>627</v>
      </c>
      <c r="G67" s="510" t="s">
        <v>743</v>
      </c>
      <c r="H67" s="510" t="s">
        <v>745</v>
      </c>
      <c r="I67" s="513">
        <v>281.92999267578125</v>
      </c>
      <c r="J67" s="513">
        <v>35</v>
      </c>
      <c r="K67" s="514">
        <v>9867.5499267578125</v>
      </c>
    </row>
    <row r="68" spans="1:11" ht="14.45" customHeight="1" x14ac:dyDescent="0.2">
      <c r="A68" s="508" t="s">
        <v>441</v>
      </c>
      <c r="B68" s="509" t="s">
        <v>442</v>
      </c>
      <c r="C68" s="510" t="s">
        <v>450</v>
      </c>
      <c r="D68" s="511" t="s">
        <v>451</v>
      </c>
      <c r="E68" s="510" t="s">
        <v>626</v>
      </c>
      <c r="F68" s="511" t="s">
        <v>627</v>
      </c>
      <c r="G68" s="510" t="s">
        <v>746</v>
      </c>
      <c r="H68" s="510" t="s">
        <v>747</v>
      </c>
      <c r="I68" s="513">
        <v>484</v>
      </c>
      <c r="J68" s="513">
        <v>36</v>
      </c>
      <c r="K68" s="514">
        <v>17424</v>
      </c>
    </row>
    <row r="69" spans="1:11" ht="14.45" customHeight="1" x14ac:dyDescent="0.2">
      <c r="A69" s="508" t="s">
        <v>441</v>
      </c>
      <c r="B69" s="509" t="s">
        <v>442</v>
      </c>
      <c r="C69" s="510" t="s">
        <v>450</v>
      </c>
      <c r="D69" s="511" t="s">
        <v>451</v>
      </c>
      <c r="E69" s="510" t="s">
        <v>626</v>
      </c>
      <c r="F69" s="511" t="s">
        <v>627</v>
      </c>
      <c r="G69" s="510" t="s">
        <v>748</v>
      </c>
      <c r="H69" s="510" t="s">
        <v>749</v>
      </c>
      <c r="I69" s="513">
        <v>2565.1974446614581</v>
      </c>
      <c r="J69" s="513">
        <v>68</v>
      </c>
      <c r="K69" s="514">
        <v>174433.48779296875</v>
      </c>
    </row>
    <row r="70" spans="1:11" ht="14.45" customHeight="1" x14ac:dyDescent="0.2">
      <c r="A70" s="508" t="s">
        <v>441</v>
      </c>
      <c r="B70" s="509" t="s">
        <v>442</v>
      </c>
      <c r="C70" s="510" t="s">
        <v>450</v>
      </c>
      <c r="D70" s="511" t="s">
        <v>451</v>
      </c>
      <c r="E70" s="510" t="s">
        <v>626</v>
      </c>
      <c r="F70" s="511" t="s">
        <v>627</v>
      </c>
      <c r="G70" s="510" t="s">
        <v>750</v>
      </c>
      <c r="H70" s="510" t="s">
        <v>751</v>
      </c>
      <c r="I70" s="513">
        <v>3049.2342703683034</v>
      </c>
      <c r="J70" s="513">
        <v>16</v>
      </c>
      <c r="K70" s="514">
        <v>48787.799560546875</v>
      </c>
    </row>
    <row r="71" spans="1:11" ht="14.45" customHeight="1" x14ac:dyDescent="0.2">
      <c r="A71" s="508" t="s">
        <v>441</v>
      </c>
      <c r="B71" s="509" t="s">
        <v>442</v>
      </c>
      <c r="C71" s="510" t="s">
        <v>450</v>
      </c>
      <c r="D71" s="511" t="s">
        <v>451</v>
      </c>
      <c r="E71" s="510" t="s">
        <v>626</v>
      </c>
      <c r="F71" s="511" t="s">
        <v>627</v>
      </c>
      <c r="G71" s="510" t="s">
        <v>752</v>
      </c>
      <c r="H71" s="510" t="s">
        <v>753</v>
      </c>
      <c r="I71" s="513">
        <v>647.83001708984375</v>
      </c>
      <c r="J71" s="513">
        <v>1</v>
      </c>
      <c r="K71" s="514">
        <v>647.83001708984375</v>
      </c>
    </row>
    <row r="72" spans="1:11" ht="14.45" customHeight="1" x14ac:dyDescent="0.2">
      <c r="A72" s="508" t="s">
        <v>441</v>
      </c>
      <c r="B72" s="509" t="s">
        <v>442</v>
      </c>
      <c r="C72" s="510" t="s">
        <v>450</v>
      </c>
      <c r="D72" s="511" t="s">
        <v>451</v>
      </c>
      <c r="E72" s="510" t="s">
        <v>626</v>
      </c>
      <c r="F72" s="511" t="s">
        <v>627</v>
      </c>
      <c r="G72" s="510" t="s">
        <v>754</v>
      </c>
      <c r="H72" s="510" t="s">
        <v>755</v>
      </c>
      <c r="I72" s="513">
        <v>180.89866129557291</v>
      </c>
      <c r="J72" s="513">
        <v>35</v>
      </c>
      <c r="K72" s="514">
        <v>6331.33984375</v>
      </c>
    </row>
    <row r="73" spans="1:11" ht="14.45" customHeight="1" x14ac:dyDescent="0.2">
      <c r="A73" s="508" t="s">
        <v>441</v>
      </c>
      <c r="B73" s="509" t="s">
        <v>442</v>
      </c>
      <c r="C73" s="510" t="s">
        <v>450</v>
      </c>
      <c r="D73" s="511" t="s">
        <v>451</v>
      </c>
      <c r="E73" s="510" t="s">
        <v>626</v>
      </c>
      <c r="F73" s="511" t="s">
        <v>627</v>
      </c>
      <c r="G73" s="510" t="s">
        <v>756</v>
      </c>
      <c r="H73" s="510" t="s">
        <v>757</v>
      </c>
      <c r="I73" s="513">
        <v>1004.3933308919271</v>
      </c>
      <c r="J73" s="513">
        <v>3</v>
      </c>
      <c r="K73" s="514">
        <v>3013.1799926757813</v>
      </c>
    </row>
    <row r="74" spans="1:11" ht="14.45" customHeight="1" x14ac:dyDescent="0.2">
      <c r="A74" s="508" t="s">
        <v>441</v>
      </c>
      <c r="B74" s="509" t="s">
        <v>442</v>
      </c>
      <c r="C74" s="510" t="s">
        <v>450</v>
      </c>
      <c r="D74" s="511" t="s">
        <v>451</v>
      </c>
      <c r="E74" s="510" t="s">
        <v>626</v>
      </c>
      <c r="F74" s="511" t="s">
        <v>627</v>
      </c>
      <c r="G74" s="510" t="s">
        <v>758</v>
      </c>
      <c r="H74" s="510" t="s">
        <v>759</v>
      </c>
      <c r="I74" s="513">
        <v>980.05600585937498</v>
      </c>
      <c r="J74" s="513">
        <v>5</v>
      </c>
      <c r="K74" s="514">
        <v>4900.280029296875</v>
      </c>
    </row>
    <row r="75" spans="1:11" ht="14.45" customHeight="1" x14ac:dyDescent="0.2">
      <c r="A75" s="508" t="s">
        <v>441</v>
      </c>
      <c r="B75" s="509" t="s">
        <v>442</v>
      </c>
      <c r="C75" s="510" t="s">
        <v>450</v>
      </c>
      <c r="D75" s="511" t="s">
        <v>451</v>
      </c>
      <c r="E75" s="510" t="s">
        <v>626</v>
      </c>
      <c r="F75" s="511" t="s">
        <v>627</v>
      </c>
      <c r="G75" s="510" t="s">
        <v>760</v>
      </c>
      <c r="H75" s="510" t="s">
        <v>761</v>
      </c>
      <c r="I75" s="513">
        <v>1166.43994140625</v>
      </c>
      <c r="J75" s="513">
        <v>1</v>
      </c>
      <c r="K75" s="514">
        <v>1166.43994140625</v>
      </c>
    </row>
    <row r="76" spans="1:11" ht="14.45" customHeight="1" x14ac:dyDescent="0.2">
      <c r="A76" s="508" t="s">
        <v>441</v>
      </c>
      <c r="B76" s="509" t="s">
        <v>442</v>
      </c>
      <c r="C76" s="510" t="s">
        <v>450</v>
      </c>
      <c r="D76" s="511" t="s">
        <v>451</v>
      </c>
      <c r="E76" s="510" t="s">
        <v>626</v>
      </c>
      <c r="F76" s="511" t="s">
        <v>627</v>
      </c>
      <c r="G76" s="510" t="s">
        <v>762</v>
      </c>
      <c r="H76" s="510" t="s">
        <v>763</v>
      </c>
      <c r="I76" s="513">
        <v>274.66876220703125</v>
      </c>
      <c r="J76" s="513">
        <v>6</v>
      </c>
      <c r="K76" s="514">
        <v>1648.0100708007813</v>
      </c>
    </row>
    <row r="77" spans="1:11" ht="14.45" customHeight="1" x14ac:dyDescent="0.2">
      <c r="A77" s="508" t="s">
        <v>441</v>
      </c>
      <c r="B77" s="509" t="s">
        <v>442</v>
      </c>
      <c r="C77" s="510" t="s">
        <v>450</v>
      </c>
      <c r="D77" s="511" t="s">
        <v>451</v>
      </c>
      <c r="E77" s="510" t="s">
        <v>626</v>
      </c>
      <c r="F77" s="511" t="s">
        <v>627</v>
      </c>
      <c r="G77" s="510" t="s">
        <v>764</v>
      </c>
      <c r="H77" s="510" t="s">
        <v>765</v>
      </c>
      <c r="I77" s="513">
        <v>274.67999267578125</v>
      </c>
      <c r="J77" s="513">
        <v>9</v>
      </c>
      <c r="K77" s="514">
        <v>2472.1199951171875</v>
      </c>
    </row>
    <row r="78" spans="1:11" ht="14.45" customHeight="1" x14ac:dyDescent="0.2">
      <c r="A78" s="508" t="s">
        <v>441</v>
      </c>
      <c r="B78" s="509" t="s">
        <v>442</v>
      </c>
      <c r="C78" s="510" t="s">
        <v>450</v>
      </c>
      <c r="D78" s="511" t="s">
        <v>451</v>
      </c>
      <c r="E78" s="510" t="s">
        <v>626</v>
      </c>
      <c r="F78" s="511" t="s">
        <v>627</v>
      </c>
      <c r="G78" s="510" t="s">
        <v>766</v>
      </c>
      <c r="H78" s="510" t="s">
        <v>767</v>
      </c>
      <c r="I78" s="513">
        <v>2766.639892578125</v>
      </c>
      <c r="J78" s="513">
        <v>2</v>
      </c>
      <c r="K78" s="514">
        <v>5533.27978515625</v>
      </c>
    </row>
    <row r="79" spans="1:11" ht="14.45" customHeight="1" x14ac:dyDescent="0.2">
      <c r="A79" s="508" t="s">
        <v>441</v>
      </c>
      <c r="B79" s="509" t="s">
        <v>442</v>
      </c>
      <c r="C79" s="510" t="s">
        <v>450</v>
      </c>
      <c r="D79" s="511" t="s">
        <v>451</v>
      </c>
      <c r="E79" s="510" t="s">
        <v>626</v>
      </c>
      <c r="F79" s="511" t="s">
        <v>627</v>
      </c>
      <c r="G79" s="510" t="s">
        <v>768</v>
      </c>
      <c r="H79" s="510" t="s">
        <v>769</v>
      </c>
      <c r="I79" s="513">
        <v>274.67001342773438</v>
      </c>
      <c r="J79" s="513">
        <v>4</v>
      </c>
      <c r="K79" s="514">
        <v>1098.6800537109375</v>
      </c>
    </row>
    <row r="80" spans="1:11" ht="14.45" customHeight="1" x14ac:dyDescent="0.2">
      <c r="A80" s="508" t="s">
        <v>441</v>
      </c>
      <c r="B80" s="509" t="s">
        <v>442</v>
      </c>
      <c r="C80" s="510" t="s">
        <v>450</v>
      </c>
      <c r="D80" s="511" t="s">
        <v>451</v>
      </c>
      <c r="E80" s="510" t="s">
        <v>626</v>
      </c>
      <c r="F80" s="511" t="s">
        <v>627</v>
      </c>
      <c r="G80" s="510" t="s">
        <v>770</v>
      </c>
      <c r="H80" s="510" t="s">
        <v>771</v>
      </c>
      <c r="I80" s="513">
        <v>12033.4599609375</v>
      </c>
      <c r="J80" s="513">
        <v>4</v>
      </c>
      <c r="K80" s="514">
        <v>48133.83984375</v>
      </c>
    </row>
    <row r="81" spans="1:11" ht="14.45" customHeight="1" x14ac:dyDescent="0.2">
      <c r="A81" s="508" t="s">
        <v>441</v>
      </c>
      <c r="B81" s="509" t="s">
        <v>442</v>
      </c>
      <c r="C81" s="510" t="s">
        <v>450</v>
      </c>
      <c r="D81" s="511" t="s">
        <v>451</v>
      </c>
      <c r="E81" s="510" t="s">
        <v>626</v>
      </c>
      <c r="F81" s="511" t="s">
        <v>627</v>
      </c>
      <c r="G81" s="510" t="s">
        <v>772</v>
      </c>
      <c r="H81" s="510" t="s">
        <v>773</v>
      </c>
      <c r="I81" s="513">
        <v>2783.85009765625</v>
      </c>
      <c r="J81" s="513">
        <v>2</v>
      </c>
      <c r="K81" s="514">
        <v>5567.68994140625</v>
      </c>
    </row>
    <row r="82" spans="1:11" ht="14.45" customHeight="1" x14ac:dyDescent="0.2">
      <c r="A82" s="508" t="s">
        <v>441</v>
      </c>
      <c r="B82" s="509" t="s">
        <v>442</v>
      </c>
      <c r="C82" s="510" t="s">
        <v>450</v>
      </c>
      <c r="D82" s="511" t="s">
        <v>451</v>
      </c>
      <c r="E82" s="510" t="s">
        <v>626</v>
      </c>
      <c r="F82" s="511" t="s">
        <v>627</v>
      </c>
      <c r="G82" s="510" t="s">
        <v>772</v>
      </c>
      <c r="H82" s="510" t="s">
        <v>774</v>
      </c>
      <c r="I82" s="513">
        <v>2783.9150390625</v>
      </c>
      <c r="J82" s="513">
        <v>2</v>
      </c>
      <c r="K82" s="514">
        <v>5567.830078125</v>
      </c>
    </row>
    <row r="83" spans="1:11" ht="14.45" customHeight="1" x14ac:dyDescent="0.2">
      <c r="A83" s="508" t="s">
        <v>441</v>
      </c>
      <c r="B83" s="509" t="s">
        <v>442</v>
      </c>
      <c r="C83" s="510" t="s">
        <v>450</v>
      </c>
      <c r="D83" s="511" t="s">
        <v>451</v>
      </c>
      <c r="E83" s="510" t="s">
        <v>626</v>
      </c>
      <c r="F83" s="511" t="s">
        <v>627</v>
      </c>
      <c r="G83" s="510" t="s">
        <v>775</v>
      </c>
      <c r="H83" s="510" t="s">
        <v>776</v>
      </c>
      <c r="I83" s="513">
        <v>274.66500854492188</v>
      </c>
      <c r="J83" s="513">
        <v>3</v>
      </c>
      <c r="K83" s="514">
        <v>823.99002075195313</v>
      </c>
    </row>
    <row r="84" spans="1:11" ht="14.45" customHeight="1" x14ac:dyDescent="0.2">
      <c r="A84" s="508" t="s">
        <v>441</v>
      </c>
      <c r="B84" s="509" t="s">
        <v>442</v>
      </c>
      <c r="C84" s="510" t="s">
        <v>450</v>
      </c>
      <c r="D84" s="511" t="s">
        <v>451</v>
      </c>
      <c r="E84" s="510" t="s">
        <v>626</v>
      </c>
      <c r="F84" s="511" t="s">
        <v>627</v>
      </c>
      <c r="G84" s="510" t="s">
        <v>777</v>
      </c>
      <c r="H84" s="510" t="s">
        <v>778</v>
      </c>
      <c r="I84" s="513">
        <v>119.79000091552734</v>
      </c>
      <c r="J84" s="513">
        <v>10</v>
      </c>
      <c r="K84" s="514">
        <v>1197.9000244140625</v>
      </c>
    </row>
    <row r="85" spans="1:11" ht="14.45" customHeight="1" x14ac:dyDescent="0.2">
      <c r="A85" s="508" t="s">
        <v>441</v>
      </c>
      <c r="B85" s="509" t="s">
        <v>442</v>
      </c>
      <c r="C85" s="510" t="s">
        <v>450</v>
      </c>
      <c r="D85" s="511" t="s">
        <v>451</v>
      </c>
      <c r="E85" s="510" t="s">
        <v>626</v>
      </c>
      <c r="F85" s="511" t="s">
        <v>627</v>
      </c>
      <c r="G85" s="510" t="s">
        <v>779</v>
      </c>
      <c r="H85" s="510" t="s">
        <v>780</v>
      </c>
      <c r="I85" s="513">
        <v>274.67500305175781</v>
      </c>
      <c r="J85" s="513">
        <v>3</v>
      </c>
      <c r="K85" s="514">
        <v>824.02001953125</v>
      </c>
    </row>
    <row r="86" spans="1:11" ht="14.45" customHeight="1" x14ac:dyDescent="0.2">
      <c r="A86" s="508" t="s">
        <v>441</v>
      </c>
      <c r="B86" s="509" t="s">
        <v>442</v>
      </c>
      <c r="C86" s="510" t="s">
        <v>450</v>
      </c>
      <c r="D86" s="511" t="s">
        <v>451</v>
      </c>
      <c r="E86" s="510" t="s">
        <v>626</v>
      </c>
      <c r="F86" s="511" t="s">
        <v>627</v>
      </c>
      <c r="G86" s="510" t="s">
        <v>779</v>
      </c>
      <c r="H86" s="510" t="s">
        <v>781</v>
      </c>
      <c r="I86" s="513">
        <v>274.67999267578125</v>
      </c>
      <c r="J86" s="513">
        <v>2</v>
      </c>
      <c r="K86" s="514">
        <v>549.3599853515625</v>
      </c>
    </row>
    <row r="87" spans="1:11" ht="14.45" customHeight="1" x14ac:dyDescent="0.2">
      <c r="A87" s="508" t="s">
        <v>441</v>
      </c>
      <c r="B87" s="509" t="s">
        <v>442</v>
      </c>
      <c r="C87" s="510" t="s">
        <v>450</v>
      </c>
      <c r="D87" s="511" t="s">
        <v>451</v>
      </c>
      <c r="E87" s="510" t="s">
        <v>626</v>
      </c>
      <c r="F87" s="511" t="s">
        <v>627</v>
      </c>
      <c r="G87" s="510" t="s">
        <v>782</v>
      </c>
      <c r="H87" s="510" t="s">
        <v>783</v>
      </c>
      <c r="I87" s="513">
        <v>3018.8458658854165</v>
      </c>
      <c r="J87" s="513">
        <v>8</v>
      </c>
      <c r="K87" s="514">
        <v>24150.80029296875</v>
      </c>
    </row>
    <row r="88" spans="1:11" ht="14.45" customHeight="1" x14ac:dyDescent="0.2">
      <c r="A88" s="508" t="s">
        <v>441</v>
      </c>
      <c r="B88" s="509" t="s">
        <v>442</v>
      </c>
      <c r="C88" s="510" t="s">
        <v>450</v>
      </c>
      <c r="D88" s="511" t="s">
        <v>451</v>
      </c>
      <c r="E88" s="510" t="s">
        <v>626</v>
      </c>
      <c r="F88" s="511" t="s">
        <v>627</v>
      </c>
      <c r="G88" s="510" t="s">
        <v>784</v>
      </c>
      <c r="H88" s="510" t="s">
        <v>785</v>
      </c>
      <c r="I88" s="513">
        <v>3018.6182861328125</v>
      </c>
      <c r="J88" s="513">
        <v>8</v>
      </c>
      <c r="K88" s="514">
        <v>24148.95947265625</v>
      </c>
    </row>
    <row r="89" spans="1:11" ht="14.45" customHeight="1" x14ac:dyDescent="0.2">
      <c r="A89" s="508" t="s">
        <v>441</v>
      </c>
      <c r="B89" s="509" t="s">
        <v>442</v>
      </c>
      <c r="C89" s="510" t="s">
        <v>450</v>
      </c>
      <c r="D89" s="511" t="s">
        <v>451</v>
      </c>
      <c r="E89" s="510" t="s">
        <v>626</v>
      </c>
      <c r="F89" s="511" t="s">
        <v>627</v>
      </c>
      <c r="G89" s="510" t="s">
        <v>786</v>
      </c>
      <c r="H89" s="510" t="s">
        <v>787</v>
      </c>
      <c r="I89" s="513">
        <v>274.67001342773438</v>
      </c>
      <c r="J89" s="513">
        <v>7</v>
      </c>
      <c r="K89" s="514">
        <v>1922.6900024414063</v>
      </c>
    </row>
    <row r="90" spans="1:11" ht="14.45" customHeight="1" x14ac:dyDescent="0.2">
      <c r="A90" s="508" t="s">
        <v>441</v>
      </c>
      <c r="B90" s="509" t="s">
        <v>442</v>
      </c>
      <c r="C90" s="510" t="s">
        <v>450</v>
      </c>
      <c r="D90" s="511" t="s">
        <v>451</v>
      </c>
      <c r="E90" s="510" t="s">
        <v>626</v>
      </c>
      <c r="F90" s="511" t="s">
        <v>627</v>
      </c>
      <c r="G90" s="510" t="s">
        <v>788</v>
      </c>
      <c r="H90" s="510" t="s">
        <v>789</v>
      </c>
      <c r="I90" s="513">
        <v>274.67650604248047</v>
      </c>
      <c r="J90" s="513">
        <v>17</v>
      </c>
      <c r="K90" s="514">
        <v>4669.489990234375</v>
      </c>
    </row>
    <row r="91" spans="1:11" ht="14.45" customHeight="1" x14ac:dyDescent="0.2">
      <c r="A91" s="508" t="s">
        <v>441</v>
      </c>
      <c r="B91" s="509" t="s">
        <v>442</v>
      </c>
      <c r="C91" s="510" t="s">
        <v>450</v>
      </c>
      <c r="D91" s="511" t="s">
        <v>451</v>
      </c>
      <c r="E91" s="510" t="s">
        <v>626</v>
      </c>
      <c r="F91" s="511" t="s">
        <v>627</v>
      </c>
      <c r="G91" s="510" t="s">
        <v>790</v>
      </c>
      <c r="H91" s="510" t="s">
        <v>791</v>
      </c>
      <c r="I91" s="513">
        <v>2766.639892578125</v>
      </c>
      <c r="J91" s="513">
        <v>3</v>
      </c>
      <c r="K91" s="514">
        <v>8299.919921875</v>
      </c>
    </row>
    <row r="92" spans="1:11" ht="14.45" customHeight="1" x14ac:dyDescent="0.2">
      <c r="A92" s="508" t="s">
        <v>441</v>
      </c>
      <c r="B92" s="509" t="s">
        <v>442</v>
      </c>
      <c r="C92" s="510" t="s">
        <v>450</v>
      </c>
      <c r="D92" s="511" t="s">
        <v>451</v>
      </c>
      <c r="E92" s="510" t="s">
        <v>626</v>
      </c>
      <c r="F92" s="511" t="s">
        <v>627</v>
      </c>
      <c r="G92" s="510" t="s">
        <v>790</v>
      </c>
      <c r="H92" s="510" t="s">
        <v>792</v>
      </c>
      <c r="I92" s="513">
        <v>2766.639892578125</v>
      </c>
      <c r="J92" s="513">
        <v>2</v>
      </c>
      <c r="K92" s="514">
        <v>5533.27978515625</v>
      </c>
    </row>
    <row r="93" spans="1:11" ht="14.45" customHeight="1" x14ac:dyDescent="0.2">
      <c r="A93" s="508" t="s">
        <v>441</v>
      </c>
      <c r="B93" s="509" t="s">
        <v>442</v>
      </c>
      <c r="C93" s="510" t="s">
        <v>450</v>
      </c>
      <c r="D93" s="511" t="s">
        <v>451</v>
      </c>
      <c r="E93" s="510" t="s">
        <v>626</v>
      </c>
      <c r="F93" s="511" t="s">
        <v>627</v>
      </c>
      <c r="G93" s="510" t="s">
        <v>793</v>
      </c>
      <c r="H93" s="510" t="s">
        <v>794</v>
      </c>
      <c r="I93" s="513">
        <v>274.67793579101561</v>
      </c>
      <c r="J93" s="513">
        <v>24</v>
      </c>
      <c r="K93" s="514">
        <v>6592.27001953125</v>
      </c>
    </row>
    <row r="94" spans="1:11" ht="14.45" customHeight="1" x14ac:dyDescent="0.2">
      <c r="A94" s="508" t="s">
        <v>441</v>
      </c>
      <c r="B94" s="509" t="s">
        <v>442</v>
      </c>
      <c r="C94" s="510" t="s">
        <v>450</v>
      </c>
      <c r="D94" s="511" t="s">
        <v>451</v>
      </c>
      <c r="E94" s="510" t="s">
        <v>626</v>
      </c>
      <c r="F94" s="511" t="s">
        <v>627</v>
      </c>
      <c r="G94" s="510" t="s">
        <v>795</v>
      </c>
      <c r="H94" s="510" t="s">
        <v>796</v>
      </c>
      <c r="I94" s="513">
        <v>2766.6403320312502</v>
      </c>
      <c r="J94" s="513">
        <v>38</v>
      </c>
      <c r="K94" s="514">
        <v>105132.3603515625</v>
      </c>
    </row>
    <row r="95" spans="1:11" ht="14.45" customHeight="1" x14ac:dyDescent="0.2">
      <c r="A95" s="508" t="s">
        <v>441</v>
      </c>
      <c r="B95" s="509" t="s">
        <v>442</v>
      </c>
      <c r="C95" s="510" t="s">
        <v>450</v>
      </c>
      <c r="D95" s="511" t="s">
        <v>451</v>
      </c>
      <c r="E95" s="510" t="s">
        <v>626</v>
      </c>
      <c r="F95" s="511" t="s">
        <v>627</v>
      </c>
      <c r="G95" s="510" t="s">
        <v>797</v>
      </c>
      <c r="H95" s="510" t="s">
        <v>798</v>
      </c>
      <c r="I95" s="513">
        <v>372.67999267578125</v>
      </c>
      <c r="J95" s="513">
        <v>26</v>
      </c>
      <c r="K95" s="514">
        <v>9689.6798095703125</v>
      </c>
    </row>
    <row r="96" spans="1:11" ht="14.45" customHeight="1" x14ac:dyDescent="0.2">
      <c r="A96" s="508" t="s">
        <v>441</v>
      </c>
      <c r="B96" s="509" t="s">
        <v>442</v>
      </c>
      <c r="C96" s="510" t="s">
        <v>450</v>
      </c>
      <c r="D96" s="511" t="s">
        <v>451</v>
      </c>
      <c r="E96" s="510" t="s">
        <v>626</v>
      </c>
      <c r="F96" s="511" t="s">
        <v>627</v>
      </c>
      <c r="G96" s="510" t="s">
        <v>799</v>
      </c>
      <c r="H96" s="510" t="s">
        <v>800</v>
      </c>
      <c r="I96" s="513">
        <v>2710.39990234375</v>
      </c>
      <c r="J96" s="513">
        <v>20</v>
      </c>
      <c r="K96" s="514">
        <v>54207.9990234375</v>
      </c>
    </row>
    <row r="97" spans="1:11" ht="14.45" customHeight="1" x14ac:dyDescent="0.2">
      <c r="A97" s="508" t="s">
        <v>441</v>
      </c>
      <c r="B97" s="509" t="s">
        <v>442</v>
      </c>
      <c r="C97" s="510" t="s">
        <v>450</v>
      </c>
      <c r="D97" s="511" t="s">
        <v>451</v>
      </c>
      <c r="E97" s="510" t="s">
        <v>626</v>
      </c>
      <c r="F97" s="511" t="s">
        <v>627</v>
      </c>
      <c r="G97" s="510" t="s">
        <v>801</v>
      </c>
      <c r="H97" s="510" t="s">
        <v>802</v>
      </c>
      <c r="I97" s="513">
        <v>17.629999160766602</v>
      </c>
      <c r="J97" s="513">
        <v>90</v>
      </c>
      <c r="K97" s="514">
        <v>1586.6599884033203</v>
      </c>
    </row>
    <row r="98" spans="1:11" ht="14.45" customHeight="1" x14ac:dyDescent="0.2">
      <c r="A98" s="508" t="s">
        <v>441</v>
      </c>
      <c r="B98" s="509" t="s">
        <v>442</v>
      </c>
      <c r="C98" s="510" t="s">
        <v>450</v>
      </c>
      <c r="D98" s="511" t="s">
        <v>451</v>
      </c>
      <c r="E98" s="510" t="s">
        <v>626</v>
      </c>
      <c r="F98" s="511" t="s">
        <v>627</v>
      </c>
      <c r="G98" s="510" t="s">
        <v>803</v>
      </c>
      <c r="H98" s="510" t="s">
        <v>804</v>
      </c>
      <c r="I98" s="513">
        <v>4007.5550130208335</v>
      </c>
      <c r="J98" s="513">
        <v>12</v>
      </c>
      <c r="K98" s="514">
        <v>48090.4892578125</v>
      </c>
    </row>
    <row r="99" spans="1:11" ht="14.45" customHeight="1" x14ac:dyDescent="0.2">
      <c r="A99" s="508" t="s">
        <v>441</v>
      </c>
      <c r="B99" s="509" t="s">
        <v>442</v>
      </c>
      <c r="C99" s="510" t="s">
        <v>450</v>
      </c>
      <c r="D99" s="511" t="s">
        <v>451</v>
      </c>
      <c r="E99" s="510" t="s">
        <v>626</v>
      </c>
      <c r="F99" s="511" t="s">
        <v>627</v>
      </c>
      <c r="G99" s="510" t="s">
        <v>805</v>
      </c>
      <c r="H99" s="510" t="s">
        <v>806</v>
      </c>
      <c r="I99" s="513">
        <v>33.661228983025801</v>
      </c>
      <c r="J99" s="513">
        <v>7440</v>
      </c>
      <c r="K99" s="514">
        <v>250446.89111328125</v>
      </c>
    </row>
    <row r="100" spans="1:11" ht="14.45" customHeight="1" x14ac:dyDescent="0.2">
      <c r="A100" s="508" t="s">
        <v>441</v>
      </c>
      <c r="B100" s="509" t="s">
        <v>442</v>
      </c>
      <c r="C100" s="510" t="s">
        <v>450</v>
      </c>
      <c r="D100" s="511" t="s">
        <v>451</v>
      </c>
      <c r="E100" s="510" t="s">
        <v>626</v>
      </c>
      <c r="F100" s="511" t="s">
        <v>627</v>
      </c>
      <c r="G100" s="510" t="s">
        <v>807</v>
      </c>
      <c r="H100" s="510" t="s">
        <v>808</v>
      </c>
      <c r="I100" s="513">
        <v>33.659761792137509</v>
      </c>
      <c r="J100" s="513">
        <v>430</v>
      </c>
      <c r="K100" s="514">
        <v>14474.419799804688</v>
      </c>
    </row>
    <row r="101" spans="1:11" ht="14.45" customHeight="1" x14ac:dyDescent="0.2">
      <c r="A101" s="508" t="s">
        <v>441</v>
      </c>
      <c r="B101" s="509" t="s">
        <v>442</v>
      </c>
      <c r="C101" s="510" t="s">
        <v>450</v>
      </c>
      <c r="D101" s="511" t="s">
        <v>451</v>
      </c>
      <c r="E101" s="510" t="s">
        <v>626</v>
      </c>
      <c r="F101" s="511" t="s">
        <v>627</v>
      </c>
      <c r="G101" s="510" t="s">
        <v>809</v>
      </c>
      <c r="H101" s="510" t="s">
        <v>810</v>
      </c>
      <c r="I101" s="513">
        <v>39.809326171875</v>
      </c>
      <c r="J101" s="513">
        <v>440</v>
      </c>
      <c r="K101" s="514">
        <v>17515.789855957031</v>
      </c>
    </row>
    <row r="102" spans="1:11" ht="14.45" customHeight="1" x14ac:dyDescent="0.2">
      <c r="A102" s="508" t="s">
        <v>441</v>
      </c>
      <c r="B102" s="509" t="s">
        <v>442</v>
      </c>
      <c r="C102" s="510" t="s">
        <v>450</v>
      </c>
      <c r="D102" s="511" t="s">
        <v>451</v>
      </c>
      <c r="E102" s="510" t="s">
        <v>626</v>
      </c>
      <c r="F102" s="511" t="s">
        <v>627</v>
      </c>
      <c r="G102" s="510" t="s">
        <v>811</v>
      </c>
      <c r="H102" s="510" t="s">
        <v>812</v>
      </c>
      <c r="I102" s="513">
        <v>16.480530875069753</v>
      </c>
      <c r="J102" s="513">
        <v>77040</v>
      </c>
      <c r="K102" s="514">
        <v>1269791.5258789063</v>
      </c>
    </row>
    <row r="103" spans="1:11" ht="14.45" customHeight="1" x14ac:dyDescent="0.2">
      <c r="A103" s="508" t="s">
        <v>441</v>
      </c>
      <c r="B103" s="509" t="s">
        <v>442</v>
      </c>
      <c r="C103" s="510" t="s">
        <v>450</v>
      </c>
      <c r="D103" s="511" t="s">
        <v>451</v>
      </c>
      <c r="E103" s="510" t="s">
        <v>626</v>
      </c>
      <c r="F103" s="511" t="s">
        <v>627</v>
      </c>
      <c r="G103" s="510" t="s">
        <v>813</v>
      </c>
      <c r="H103" s="510" t="s">
        <v>814</v>
      </c>
      <c r="I103" s="513">
        <v>12.164218935855599</v>
      </c>
      <c r="J103" s="513">
        <v>16800</v>
      </c>
      <c r="K103" s="514">
        <v>203044.4189453125</v>
      </c>
    </row>
    <row r="104" spans="1:11" ht="14.45" customHeight="1" x14ac:dyDescent="0.2">
      <c r="A104" s="508" t="s">
        <v>441</v>
      </c>
      <c r="B104" s="509" t="s">
        <v>442</v>
      </c>
      <c r="C104" s="510" t="s">
        <v>450</v>
      </c>
      <c r="D104" s="511" t="s">
        <v>451</v>
      </c>
      <c r="E104" s="510" t="s">
        <v>626</v>
      </c>
      <c r="F104" s="511" t="s">
        <v>627</v>
      </c>
      <c r="G104" s="510" t="s">
        <v>815</v>
      </c>
      <c r="H104" s="510" t="s">
        <v>816</v>
      </c>
      <c r="I104" s="513">
        <v>13939.126255580357</v>
      </c>
      <c r="J104" s="513">
        <v>58</v>
      </c>
      <c r="K104" s="514">
        <v>808469.5400390625</v>
      </c>
    </row>
    <row r="105" spans="1:11" ht="14.45" customHeight="1" x14ac:dyDescent="0.2">
      <c r="A105" s="508" t="s">
        <v>441</v>
      </c>
      <c r="B105" s="509" t="s">
        <v>442</v>
      </c>
      <c r="C105" s="510" t="s">
        <v>450</v>
      </c>
      <c r="D105" s="511" t="s">
        <v>451</v>
      </c>
      <c r="E105" s="510" t="s">
        <v>626</v>
      </c>
      <c r="F105" s="511" t="s">
        <v>627</v>
      </c>
      <c r="G105" s="510" t="s">
        <v>702</v>
      </c>
      <c r="H105" s="510" t="s">
        <v>817</v>
      </c>
      <c r="I105" s="513">
        <v>32.389999389648438</v>
      </c>
      <c r="J105" s="513">
        <v>60</v>
      </c>
      <c r="K105" s="514">
        <v>1943.4900512695313</v>
      </c>
    </row>
    <row r="106" spans="1:11" ht="14.45" customHeight="1" x14ac:dyDescent="0.2">
      <c r="A106" s="508" t="s">
        <v>441</v>
      </c>
      <c r="B106" s="509" t="s">
        <v>442</v>
      </c>
      <c r="C106" s="510" t="s">
        <v>450</v>
      </c>
      <c r="D106" s="511" t="s">
        <v>451</v>
      </c>
      <c r="E106" s="510" t="s">
        <v>626</v>
      </c>
      <c r="F106" s="511" t="s">
        <v>627</v>
      </c>
      <c r="G106" s="510" t="s">
        <v>818</v>
      </c>
      <c r="H106" s="510" t="s">
        <v>819</v>
      </c>
      <c r="I106" s="513">
        <v>18.79055083881725</v>
      </c>
      <c r="J106" s="513">
        <v>2760</v>
      </c>
      <c r="K106" s="514">
        <v>51864.109375</v>
      </c>
    </row>
    <row r="107" spans="1:11" ht="14.45" customHeight="1" x14ac:dyDescent="0.2">
      <c r="A107" s="508" t="s">
        <v>441</v>
      </c>
      <c r="B107" s="509" t="s">
        <v>442</v>
      </c>
      <c r="C107" s="510" t="s">
        <v>450</v>
      </c>
      <c r="D107" s="511" t="s">
        <v>451</v>
      </c>
      <c r="E107" s="510" t="s">
        <v>626</v>
      </c>
      <c r="F107" s="511" t="s">
        <v>627</v>
      </c>
      <c r="G107" s="510" t="s">
        <v>820</v>
      </c>
      <c r="H107" s="510" t="s">
        <v>821</v>
      </c>
      <c r="I107" s="513">
        <v>144.49634997049967</v>
      </c>
      <c r="J107" s="513">
        <v>50</v>
      </c>
      <c r="K107" s="514">
        <v>7319.3099822998047</v>
      </c>
    </row>
    <row r="108" spans="1:11" ht="14.45" customHeight="1" x14ac:dyDescent="0.2">
      <c r="A108" s="508" t="s">
        <v>441</v>
      </c>
      <c r="B108" s="509" t="s">
        <v>442</v>
      </c>
      <c r="C108" s="510" t="s">
        <v>450</v>
      </c>
      <c r="D108" s="511" t="s">
        <v>451</v>
      </c>
      <c r="E108" s="510" t="s">
        <v>626</v>
      </c>
      <c r="F108" s="511" t="s">
        <v>627</v>
      </c>
      <c r="G108" s="510" t="s">
        <v>822</v>
      </c>
      <c r="H108" s="510" t="s">
        <v>823</v>
      </c>
      <c r="I108" s="513">
        <v>1391.4833577473958</v>
      </c>
      <c r="J108" s="513">
        <v>3</v>
      </c>
      <c r="K108" s="514">
        <v>4174.4500732421875</v>
      </c>
    </row>
    <row r="109" spans="1:11" ht="14.45" customHeight="1" x14ac:dyDescent="0.2">
      <c r="A109" s="508" t="s">
        <v>441</v>
      </c>
      <c r="B109" s="509" t="s">
        <v>442</v>
      </c>
      <c r="C109" s="510" t="s">
        <v>450</v>
      </c>
      <c r="D109" s="511" t="s">
        <v>451</v>
      </c>
      <c r="E109" s="510" t="s">
        <v>626</v>
      </c>
      <c r="F109" s="511" t="s">
        <v>627</v>
      </c>
      <c r="G109" s="510" t="s">
        <v>824</v>
      </c>
      <c r="H109" s="510" t="s">
        <v>825</v>
      </c>
      <c r="I109" s="513">
        <v>1476</v>
      </c>
      <c r="J109" s="513">
        <v>1</v>
      </c>
      <c r="K109" s="514">
        <v>1476</v>
      </c>
    </row>
    <row r="110" spans="1:11" ht="14.45" customHeight="1" x14ac:dyDescent="0.2">
      <c r="A110" s="508" t="s">
        <v>441</v>
      </c>
      <c r="B110" s="509" t="s">
        <v>442</v>
      </c>
      <c r="C110" s="510" t="s">
        <v>450</v>
      </c>
      <c r="D110" s="511" t="s">
        <v>451</v>
      </c>
      <c r="E110" s="510" t="s">
        <v>626</v>
      </c>
      <c r="F110" s="511" t="s">
        <v>627</v>
      </c>
      <c r="G110" s="510" t="s">
        <v>826</v>
      </c>
      <c r="H110" s="510" t="s">
        <v>827</v>
      </c>
      <c r="I110" s="513">
        <v>255.98038748172303</v>
      </c>
      <c r="J110" s="513">
        <v>3</v>
      </c>
      <c r="K110" s="514">
        <v>767.94116244516908</v>
      </c>
    </row>
    <row r="111" spans="1:11" ht="14.45" customHeight="1" x14ac:dyDescent="0.2">
      <c r="A111" s="508" t="s">
        <v>441</v>
      </c>
      <c r="B111" s="509" t="s">
        <v>442</v>
      </c>
      <c r="C111" s="510" t="s">
        <v>450</v>
      </c>
      <c r="D111" s="511" t="s">
        <v>451</v>
      </c>
      <c r="E111" s="510" t="s">
        <v>626</v>
      </c>
      <c r="F111" s="511" t="s">
        <v>627</v>
      </c>
      <c r="G111" s="510" t="s">
        <v>828</v>
      </c>
      <c r="H111" s="510" t="s">
        <v>829</v>
      </c>
      <c r="I111" s="513">
        <v>241.8800048828125</v>
      </c>
      <c r="J111" s="513">
        <v>4</v>
      </c>
      <c r="K111" s="514">
        <v>967.52001953125</v>
      </c>
    </row>
    <row r="112" spans="1:11" ht="14.45" customHeight="1" x14ac:dyDescent="0.2">
      <c r="A112" s="508" t="s">
        <v>441</v>
      </c>
      <c r="B112" s="509" t="s">
        <v>442</v>
      </c>
      <c r="C112" s="510" t="s">
        <v>450</v>
      </c>
      <c r="D112" s="511" t="s">
        <v>451</v>
      </c>
      <c r="E112" s="510" t="s">
        <v>626</v>
      </c>
      <c r="F112" s="511" t="s">
        <v>627</v>
      </c>
      <c r="G112" s="510" t="s">
        <v>830</v>
      </c>
      <c r="H112" s="510" t="s">
        <v>831</v>
      </c>
      <c r="I112" s="513">
        <v>3445</v>
      </c>
      <c r="J112" s="513">
        <v>4</v>
      </c>
      <c r="K112" s="514">
        <v>13780</v>
      </c>
    </row>
    <row r="113" spans="1:11" ht="14.45" customHeight="1" x14ac:dyDescent="0.2">
      <c r="A113" s="508" t="s">
        <v>441</v>
      </c>
      <c r="B113" s="509" t="s">
        <v>442</v>
      </c>
      <c r="C113" s="510" t="s">
        <v>450</v>
      </c>
      <c r="D113" s="511" t="s">
        <v>451</v>
      </c>
      <c r="E113" s="510" t="s">
        <v>626</v>
      </c>
      <c r="F113" s="511" t="s">
        <v>627</v>
      </c>
      <c r="G113" s="510" t="s">
        <v>832</v>
      </c>
      <c r="H113" s="510" t="s">
        <v>833</v>
      </c>
      <c r="I113" s="513">
        <v>108.90000152587891</v>
      </c>
      <c r="J113" s="513">
        <v>1</v>
      </c>
      <c r="K113" s="514">
        <v>108.90000152587891</v>
      </c>
    </row>
    <row r="114" spans="1:11" ht="14.45" customHeight="1" x14ac:dyDescent="0.2">
      <c r="A114" s="508" t="s">
        <v>441</v>
      </c>
      <c r="B114" s="509" t="s">
        <v>442</v>
      </c>
      <c r="C114" s="510" t="s">
        <v>450</v>
      </c>
      <c r="D114" s="511" t="s">
        <v>451</v>
      </c>
      <c r="E114" s="510" t="s">
        <v>626</v>
      </c>
      <c r="F114" s="511" t="s">
        <v>627</v>
      </c>
      <c r="G114" s="510" t="s">
        <v>834</v>
      </c>
      <c r="H114" s="510" t="s">
        <v>835</v>
      </c>
      <c r="I114" s="513">
        <v>226.67883790334065</v>
      </c>
      <c r="J114" s="513">
        <v>159</v>
      </c>
      <c r="K114" s="514">
        <v>33370.110237121582</v>
      </c>
    </row>
    <row r="115" spans="1:11" ht="14.45" customHeight="1" x14ac:dyDescent="0.2">
      <c r="A115" s="508" t="s">
        <v>441</v>
      </c>
      <c r="B115" s="509" t="s">
        <v>442</v>
      </c>
      <c r="C115" s="510" t="s">
        <v>450</v>
      </c>
      <c r="D115" s="511" t="s">
        <v>451</v>
      </c>
      <c r="E115" s="510" t="s">
        <v>626</v>
      </c>
      <c r="F115" s="511" t="s">
        <v>627</v>
      </c>
      <c r="G115" s="510" t="s">
        <v>836</v>
      </c>
      <c r="H115" s="510" t="s">
        <v>837</v>
      </c>
      <c r="I115" s="513">
        <v>762.5</v>
      </c>
      <c r="J115" s="513">
        <v>1</v>
      </c>
      <c r="K115" s="514">
        <v>762.5</v>
      </c>
    </row>
    <row r="116" spans="1:11" ht="14.45" customHeight="1" x14ac:dyDescent="0.2">
      <c r="A116" s="508" t="s">
        <v>441</v>
      </c>
      <c r="B116" s="509" t="s">
        <v>442</v>
      </c>
      <c r="C116" s="510" t="s">
        <v>450</v>
      </c>
      <c r="D116" s="511" t="s">
        <v>451</v>
      </c>
      <c r="E116" s="510" t="s">
        <v>626</v>
      </c>
      <c r="F116" s="511" t="s">
        <v>627</v>
      </c>
      <c r="G116" s="510" t="s">
        <v>838</v>
      </c>
      <c r="H116" s="510" t="s">
        <v>839</v>
      </c>
      <c r="I116" s="513">
        <v>7216.14013671875</v>
      </c>
      <c r="J116" s="513">
        <v>1</v>
      </c>
      <c r="K116" s="514">
        <v>7216.14013671875</v>
      </c>
    </row>
    <row r="117" spans="1:11" ht="14.45" customHeight="1" x14ac:dyDescent="0.2">
      <c r="A117" s="508" t="s">
        <v>441</v>
      </c>
      <c r="B117" s="509" t="s">
        <v>442</v>
      </c>
      <c r="C117" s="510" t="s">
        <v>450</v>
      </c>
      <c r="D117" s="511" t="s">
        <v>451</v>
      </c>
      <c r="E117" s="510" t="s">
        <v>626</v>
      </c>
      <c r="F117" s="511" t="s">
        <v>627</v>
      </c>
      <c r="G117" s="510" t="s">
        <v>840</v>
      </c>
      <c r="H117" s="510" t="s">
        <v>841</v>
      </c>
      <c r="I117" s="513">
        <v>903.8699951171875</v>
      </c>
      <c r="J117" s="513">
        <v>3</v>
      </c>
      <c r="K117" s="514">
        <v>2711.6099853515625</v>
      </c>
    </row>
    <row r="118" spans="1:11" ht="14.45" customHeight="1" x14ac:dyDescent="0.2">
      <c r="A118" s="508" t="s">
        <v>441</v>
      </c>
      <c r="B118" s="509" t="s">
        <v>442</v>
      </c>
      <c r="C118" s="510" t="s">
        <v>450</v>
      </c>
      <c r="D118" s="511" t="s">
        <v>451</v>
      </c>
      <c r="E118" s="510" t="s">
        <v>626</v>
      </c>
      <c r="F118" s="511" t="s">
        <v>627</v>
      </c>
      <c r="G118" s="510" t="s">
        <v>842</v>
      </c>
      <c r="H118" s="510" t="s">
        <v>843</v>
      </c>
      <c r="I118" s="513">
        <v>510.6199951171875</v>
      </c>
      <c r="J118" s="513">
        <v>1</v>
      </c>
      <c r="K118" s="514">
        <v>510.6199951171875</v>
      </c>
    </row>
    <row r="119" spans="1:11" ht="14.45" customHeight="1" x14ac:dyDescent="0.2">
      <c r="A119" s="508" t="s">
        <v>441</v>
      </c>
      <c r="B119" s="509" t="s">
        <v>442</v>
      </c>
      <c r="C119" s="510" t="s">
        <v>450</v>
      </c>
      <c r="D119" s="511" t="s">
        <v>451</v>
      </c>
      <c r="E119" s="510" t="s">
        <v>626</v>
      </c>
      <c r="F119" s="511" t="s">
        <v>627</v>
      </c>
      <c r="G119" s="510" t="s">
        <v>844</v>
      </c>
      <c r="H119" s="510" t="s">
        <v>845</v>
      </c>
      <c r="I119" s="513">
        <v>510.6199951171875</v>
      </c>
      <c r="J119" s="513">
        <v>1</v>
      </c>
      <c r="K119" s="514">
        <v>510.6199951171875</v>
      </c>
    </row>
    <row r="120" spans="1:11" ht="14.45" customHeight="1" x14ac:dyDescent="0.2">
      <c r="A120" s="508" t="s">
        <v>441</v>
      </c>
      <c r="B120" s="509" t="s">
        <v>442</v>
      </c>
      <c r="C120" s="510" t="s">
        <v>450</v>
      </c>
      <c r="D120" s="511" t="s">
        <v>451</v>
      </c>
      <c r="E120" s="510" t="s">
        <v>626</v>
      </c>
      <c r="F120" s="511" t="s">
        <v>627</v>
      </c>
      <c r="G120" s="510" t="s">
        <v>846</v>
      </c>
      <c r="H120" s="510" t="s">
        <v>847</v>
      </c>
      <c r="I120" s="513">
        <v>510.6199951171875</v>
      </c>
      <c r="J120" s="513">
        <v>3</v>
      </c>
      <c r="K120" s="514">
        <v>1531.8599853515625</v>
      </c>
    </row>
    <row r="121" spans="1:11" ht="14.45" customHeight="1" x14ac:dyDescent="0.2">
      <c r="A121" s="508" t="s">
        <v>441</v>
      </c>
      <c r="B121" s="509" t="s">
        <v>442</v>
      </c>
      <c r="C121" s="510" t="s">
        <v>450</v>
      </c>
      <c r="D121" s="511" t="s">
        <v>451</v>
      </c>
      <c r="E121" s="510" t="s">
        <v>626</v>
      </c>
      <c r="F121" s="511" t="s">
        <v>627</v>
      </c>
      <c r="G121" s="510" t="s">
        <v>848</v>
      </c>
      <c r="H121" s="510" t="s">
        <v>849</v>
      </c>
      <c r="I121" s="513">
        <v>510.6199951171875</v>
      </c>
      <c r="J121" s="513">
        <v>1</v>
      </c>
      <c r="K121" s="514">
        <v>510.6199951171875</v>
      </c>
    </row>
    <row r="122" spans="1:11" ht="14.45" customHeight="1" x14ac:dyDescent="0.2">
      <c r="A122" s="508" t="s">
        <v>441</v>
      </c>
      <c r="B122" s="509" t="s">
        <v>442</v>
      </c>
      <c r="C122" s="510" t="s">
        <v>450</v>
      </c>
      <c r="D122" s="511" t="s">
        <v>451</v>
      </c>
      <c r="E122" s="510" t="s">
        <v>626</v>
      </c>
      <c r="F122" s="511" t="s">
        <v>627</v>
      </c>
      <c r="G122" s="510" t="s">
        <v>850</v>
      </c>
      <c r="H122" s="510" t="s">
        <v>851</v>
      </c>
      <c r="I122" s="513">
        <v>510.6199951171875</v>
      </c>
      <c r="J122" s="513">
        <v>1</v>
      </c>
      <c r="K122" s="514">
        <v>510.6199951171875</v>
      </c>
    </row>
    <row r="123" spans="1:11" ht="14.45" customHeight="1" x14ac:dyDescent="0.2">
      <c r="A123" s="508" t="s">
        <v>441</v>
      </c>
      <c r="B123" s="509" t="s">
        <v>442</v>
      </c>
      <c r="C123" s="510" t="s">
        <v>450</v>
      </c>
      <c r="D123" s="511" t="s">
        <v>451</v>
      </c>
      <c r="E123" s="510" t="s">
        <v>626</v>
      </c>
      <c r="F123" s="511" t="s">
        <v>627</v>
      </c>
      <c r="G123" s="510" t="s">
        <v>852</v>
      </c>
      <c r="H123" s="510" t="s">
        <v>853</v>
      </c>
      <c r="I123" s="513">
        <v>510.6199951171875</v>
      </c>
      <c r="J123" s="513">
        <v>1</v>
      </c>
      <c r="K123" s="514">
        <v>510.6199951171875</v>
      </c>
    </row>
    <row r="124" spans="1:11" ht="14.45" customHeight="1" x14ac:dyDescent="0.2">
      <c r="A124" s="508" t="s">
        <v>441</v>
      </c>
      <c r="B124" s="509" t="s">
        <v>442</v>
      </c>
      <c r="C124" s="510" t="s">
        <v>450</v>
      </c>
      <c r="D124" s="511" t="s">
        <v>451</v>
      </c>
      <c r="E124" s="510" t="s">
        <v>626</v>
      </c>
      <c r="F124" s="511" t="s">
        <v>627</v>
      </c>
      <c r="G124" s="510" t="s">
        <v>854</v>
      </c>
      <c r="H124" s="510" t="s">
        <v>855</v>
      </c>
      <c r="I124" s="513">
        <v>37544.359375</v>
      </c>
      <c r="J124" s="513">
        <v>1</v>
      </c>
      <c r="K124" s="514">
        <v>37544.359375</v>
      </c>
    </row>
    <row r="125" spans="1:11" ht="14.45" customHeight="1" x14ac:dyDescent="0.2">
      <c r="A125" s="508" t="s">
        <v>441</v>
      </c>
      <c r="B125" s="509" t="s">
        <v>442</v>
      </c>
      <c r="C125" s="510" t="s">
        <v>450</v>
      </c>
      <c r="D125" s="511" t="s">
        <v>451</v>
      </c>
      <c r="E125" s="510" t="s">
        <v>626</v>
      </c>
      <c r="F125" s="511" t="s">
        <v>627</v>
      </c>
      <c r="G125" s="510" t="s">
        <v>856</v>
      </c>
      <c r="H125" s="510" t="s">
        <v>857</v>
      </c>
      <c r="I125" s="513">
        <v>4539.050026633523</v>
      </c>
      <c r="J125" s="513">
        <v>15</v>
      </c>
      <c r="K125" s="514">
        <v>68036.47021484375</v>
      </c>
    </row>
    <row r="126" spans="1:11" ht="14.45" customHeight="1" x14ac:dyDescent="0.2">
      <c r="A126" s="508" t="s">
        <v>441</v>
      </c>
      <c r="B126" s="509" t="s">
        <v>442</v>
      </c>
      <c r="C126" s="510" t="s">
        <v>450</v>
      </c>
      <c r="D126" s="511" t="s">
        <v>451</v>
      </c>
      <c r="E126" s="510" t="s">
        <v>626</v>
      </c>
      <c r="F126" s="511" t="s">
        <v>627</v>
      </c>
      <c r="G126" s="510" t="s">
        <v>858</v>
      </c>
      <c r="H126" s="510" t="s">
        <v>859</v>
      </c>
      <c r="I126" s="513">
        <v>4539.050026633523</v>
      </c>
      <c r="J126" s="513">
        <v>16</v>
      </c>
      <c r="K126" s="514">
        <v>72563.2001953125</v>
      </c>
    </row>
    <row r="127" spans="1:11" ht="14.45" customHeight="1" x14ac:dyDescent="0.2">
      <c r="A127" s="508" t="s">
        <v>441</v>
      </c>
      <c r="B127" s="509" t="s">
        <v>442</v>
      </c>
      <c r="C127" s="510" t="s">
        <v>450</v>
      </c>
      <c r="D127" s="511" t="s">
        <v>451</v>
      </c>
      <c r="E127" s="510" t="s">
        <v>626</v>
      </c>
      <c r="F127" s="511" t="s">
        <v>627</v>
      </c>
      <c r="G127" s="510" t="s">
        <v>860</v>
      </c>
      <c r="H127" s="510" t="s">
        <v>861</v>
      </c>
      <c r="I127" s="513">
        <v>4535.763346354167</v>
      </c>
      <c r="J127" s="513">
        <v>15</v>
      </c>
      <c r="K127" s="514">
        <v>68036.4501953125</v>
      </c>
    </row>
    <row r="128" spans="1:11" ht="14.45" customHeight="1" x14ac:dyDescent="0.2">
      <c r="A128" s="508" t="s">
        <v>441</v>
      </c>
      <c r="B128" s="509" t="s">
        <v>442</v>
      </c>
      <c r="C128" s="510" t="s">
        <v>450</v>
      </c>
      <c r="D128" s="511" t="s">
        <v>451</v>
      </c>
      <c r="E128" s="510" t="s">
        <v>626</v>
      </c>
      <c r="F128" s="511" t="s">
        <v>627</v>
      </c>
      <c r="G128" s="510" t="s">
        <v>862</v>
      </c>
      <c r="H128" s="510" t="s">
        <v>863</v>
      </c>
      <c r="I128" s="513">
        <v>3620.9331258138022</v>
      </c>
      <c r="J128" s="513">
        <v>38</v>
      </c>
      <c r="K128" s="514">
        <v>137595.20922851563</v>
      </c>
    </row>
    <row r="129" spans="1:11" ht="14.45" customHeight="1" x14ac:dyDescent="0.2">
      <c r="A129" s="508" t="s">
        <v>441</v>
      </c>
      <c r="B129" s="509" t="s">
        <v>442</v>
      </c>
      <c r="C129" s="510" t="s">
        <v>450</v>
      </c>
      <c r="D129" s="511" t="s">
        <v>451</v>
      </c>
      <c r="E129" s="510" t="s">
        <v>626</v>
      </c>
      <c r="F129" s="511" t="s">
        <v>627</v>
      </c>
      <c r="G129" s="510" t="s">
        <v>864</v>
      </c>
      <c r="H129" s="510" t="s">
        <v>865</v>
      </c>
      <c r="I129" s="513">
        <v>4526.72998046875</v>
      </c>
      <c r="J129" s="513">
        <v>2</v>
      </c>
      <c r="K129" s="514">
        <v>9053.4599609375</v>
      </c>
    </row>
    <row r="130" spans="1:11" ht="14.45" customHeight="1" x14ac:dyDescent="0.2">
      <c r="A130" s="508" t="s">
        <v>441</v>
      </c>
      <c r="B130" s="509" t="s">
        <v>442</v>
      </c>
      <c r="C130" s="510" t="s">
        <v>450</v>
      </c>
      <c r="D130" s="511" t="s">
        <v>451</v>
      </c>
      <c r="E130" s="510" t="s">
        <v>626</v>
      </c>
      <c r="F130" s="511" t="s">
        <v>627</v>
      </c>
      <c r="G130" s="510" t="s">
        <v>866</v>
      </c>
      <c r="H130" s="510" t="s">
        <v>867</v>
      </c>
      <c r="I130" s="513">
        <v>4533.5050292968754</v>
      </c>
      <c r="J130" s="513">
        <v>19</v>
      </c>
      <c r="K130" s="514">
        <v>86143.38037109375</v>
      </c>
    </row>
    <row r="131" spans="1:11" ht="14.45" customHeight="1" x14ac:dyDescent="0.2">
      <c r="A131" s="508" t="s">
        <v>441</v>
      </c>
      <c r="B131" s="509" t="s">
        <v>442</v>
      </c>
      <c r="C131" s="510" t="s">
        <v>450</v>
      </c>
      <c r="D131" s="511" t="s">
        <v>451</v>
      </c>
      <c r="E131" s="510" t="s">
        <v>626</v>
      </c>
      <c r="F131" s="511" t="s">
        <v>627</v>
      </c>
      <c r="G131" s="510" t="s">
        <v>868</v>
      </c>
      <c r="H131" s="510" t="s">
        <v>869</v>
      </c>
      <c r="I131" s="513">
        <v>4535.2000122070313</v>
      </c>
      <c r="J131" s="513">
        <v>16</v>
      </c>
      <c r="K131" s="514">
        <v>72563.2001953125</v>
      </c>
    </row>
    <row r="132" spans="1:11" ht="14.45" customHeight="1" x14ac:dyDescent="0.2">
      <c r="A132" s="508" t="s">
        <v>441</v>
      </c>
      <c r="B132" s="509" t="s">
        <v>442</v>
      </c>
      <c r="C132" s="510" t="s">
        <v>450</v>
      </c>
      <c r="D132" s="511" t="s">
        <v>451</v>
      </c>
      <c r="E132" s="510" t="s">
        <v>626</v>
      </c>
      <c r="F132" s="511" t="s">
        <v>627</v>
      </c>
      <c r="G132" s="510" t="s">
        <v>870</v>
      </c>
      <c r="H132" s="510" t="s">
        <v>871</v>
      </c>
      <c r="I132" s="513">
        <v>4532.375</v>
      </c>
      <c r="J132" s="513">
        <v>15</v>
      </c>
      <c r="K132" s="514">
        <v>68036.4501953125</v>
      </c>
    </row>
    <row r="133" spans="1:11" ht="14.45" customHeight="1" x14ac:dyDescent="0.2">
      <c r="A133" s="508" t="s">
        <v>441</v>
      </c>
      <c r="B133" s="509" t="s">
        <v>442</v>
      </c>
      <c r="C133" s="510" t="s">
        <v>450</v>
      </c>
      <c r="D133" s="511" t="s">
        <v>451</v>
      </c>
      <c r="E133" s="510" t="s">
        <v>626</v>
      </c>
      <c r="F133" s="511" t="s">
        <v>627</v>
      </c>
      <c r="G133" s="510" t="s">
        <v>872</v>
      </c>
      <c r="H133" s="510" t="s">
        <v>873</v>
      </c>
      <c r="I133" s="513">
        <v>4535.967751242898</v>
      </c>
      <c r="J133" s="513">
        <v>35</v>
      </c>
      <c r="K133" s="514">
        <v>158638.73193359375</v>
      </c>
    </row>
    <row r="134" spans="1:11" ht="14.45" customHeight="1" x14ac:dyDescent="0.2">
      <c r="A134" s="508" t="s">
        <v>441</v>
      </c>
      <c r="B134" s="509" t="s">
        <v>442</v>
      </c>
      <c r="C134" s="510" t="s">
        <v>450</v>
      </c>
      <c r="D134" s="511" t="s">
        <v>451</v>
      </c>
      <c r="E134" s="510" t="s">
        <v>626</v>
      </c>
      <c r="F134" s="511" t="s">
        <v>627</v>
      </c>
      <c r="G134" s="510" t="s">
        <v>874</v>
      </c>
      <c r="H134" s="510" t="s">
        <v>875</v>
      </c>
      <c r="I134" s="513">
        <v>4598</v>
      </c>
      <c r="J134" s="513">
        <v>15</v>
      </c>
      <c r="K134" s="514">
        <v>68970</v>
      </c>
    </row>
    <row r="135" spans="1:11" ht="14.45" customHeight="1" x14ac:dyDescent="0.2">
      <c r="A135" s="508" t="s">
        <v>441</v>
      </c>
      <c r="B135" s="509" t="s">
        <v>442</v>
      </c>
      <c r="C135" s="510" t="s">
        <v>450</v>
      </c>
      <c r="D135" s="511" t="s">
        <v>451</v>
      </c>
      <c r="E135" s="510" t="s">
        <v>626</v>
      </c>
      <c r="F135" s="511" t="s">
        <v>627</v>
      </c>
      <c r="G135" s="510" t="s">
        <v>876</v>
      </c>
      <c r="H135" s="510" t="s">
        <v>877</v>
      </c>
      <c r="I135" s="513">
        <v>4598</v>
      </c>
      <c r="J135" s="513">
        <v>15</v>
      </c>
      <c r="K135" s="514">
        <v>68970</v>
      </c>
    </row>
    <row r="136" spans="1:11" ht="14.45" customHeight="1" x14ac:dyDescent="0.2">
      <c r="A136" s="508" t="s">
        <v>441</v>
      </c>
      <c r="B136" s="509" t="s">
        <v>442</v>
      </c>
      <c r="C136" s="510" t="s">
        <v>450</v>
      </c>
      <c r="D136" s="511" t="s">
        <v>451</v>
      </c>
      <c r="E136" s="510" t="s">
        <v>626</v>
      </c>
      <c r="F136" s="511" t="s">
        <v>627</v>
      </c>
      <c r="G136" s="510" t="s">
        <v>878</v>
      </c>
      <c r="H136" s="510" t="s">
        <v>879</v>
      </c>
      <c r="I136" s="513">
        <v>5929</v>
      </c>
      <c r="J136" s="513">
        <v>19</v>
      </c>
      <c r="K136" s="514">
        <v>112651</v>
      </c>
    </row>
    <row r="137" spans="1:11" ht="14.45" customHeight="1" x14ac:dyDescent="0.2">
      <c r="A137" s="508" t="s">
        <v>441</v>
      </c>
      <c r="B137" s="509" t="s">
        <v>442</v>
      </c>
      <c r="C137" s="510" t="s">
        <v>450</v>
      </c>
      <c r="D137" s="511" t="s">
        <v>451</v>
      </c>
      <c r="E137" s="510" t="s">
        <v>626</v>
      </c>
      <c r="F137" s="511" t="s">
        <v>627</v>
      </c>
      <c r="G137" s="510" t="s">
        <v>880</v>
      </c>
      <c r="H137" s="510" t="s">
        <v>881</v>
      </c>
      <c r="I137" s="513">
        <v>6594.5</v>
      </c>
      <c r="J137" s="513">
        <v>19</v>
      </c>
      <c r="K137" s="514">
        <v>125295.5</v>
      </c>
    </row>
    <row r="138" spans="1:11" ht="14.45" customHeight="1" x14ac:dyDescent="0.2">
      <c r="A138" s="508" t="s">
        <v>441</v>
      </c>
      <c r="B138" s="509" t="s">
        <v>442</v>
      </c>
      <c r="C138" s="510" t="s">
        <v>450</v>
      </c>
      <c r="D138" s="511" t="s">
        <v>451</v>
      </c>
      <c r="E138" s="510" t="s">
        <v>626</v>
      </c>
      <c r="F138" s="511" t="s">
        <v>627</v>
      </c>
      <c r="G138" s="510" t="s">
        <v>882</v>
      </c>
      <c r="H138" s="510" t="s">
        <v>883</v>
      </c>
      <c r="I138" s="513">
        <v>5989.5</v>
      </c>
      <c r="J138" s="513">
        <v>8</v>
      </c>
      <c r="K138" s="514">
        <v>47916</v>
      </c>
    </row>
    <row r="139" spans="1:11" ht="14.45" customHeight="1" x14ac:dyDescent="0.2">
      <c r="A139" s="508" t="s">
        <v>441</v>
      </c>
      <c r="B139" s="509" t="s">
        <v>442</v>
      </c>
      <c r="C139" s="510" t="s">
        <v>450</v>
      </c>
      <c r="D139" s="511" t="s">
        <v>451</v>
      </c>
      <c r="E139" s="510" t="s">
        <v>626</v>
      </c>
      <c r="F139" s="511" t="s">
        <v>627</v>
      </c>
      <c r="G139" s="510" t="s">
        <v>884</v>
      </c>
      <c r="H139" s="510" t="s">
        <v>885</v>
      </c>
      <c r="I139" s="513">
        <v>4961</v>
      </c>
      <c r="J139" s="513">
        <v>13</v>
      </c>
      <c r="K139" s="514">
        <v>64493</v>
      </c>
    </row>
    <row r="140" spans="1:11" ht="14.45" customHeight="1" x14ac:dyDescent="0.2">
      <c r="A140" s="508" t="s">
        <v>441</v>
      </c>
      <c r="B140" s="509" t="s">
        <v>442</v>
      </c>
      <c r="C140" s="510" t="s">
        <v>450</v>
      </c>
      <c r="D140" s="511" t="s">
        <v>451</v>
      </c>
      <c r="E140" s="510" t="s">
        <v>626</v>
      </c>
      <c r="F140" s="511" t="s">
        <v>627</v>
      </c>
      <c r="G140" s="510" t="s">
        <v>886</v>
      </c>
      <c r="H140" s="510" t="s">
        <v>887</v>
      </c>
      <c r="I140" s="513">
        <v>4719</v>
      </c>
      <c r="J140" s="513">
        <v>13</v>
      </c>
      <c r="K140" s="514">
        <v>61347</v>
      </c>
    </row>
    <row r="141" spans="1:11" ht="14.45" customHeight="1" x14ac:dyDescent="0.2">
      <c r="A141" s="508" t="s">
        <v>441</v>
      </c>
      <c r="B141" s="509" t="s">
        <v>442</v>
      </c>
      <c r="C141" s="510" t="s">
        <v>450</v>
      </c>
      <c r="D141" s="511" t="s">
        <v>451</v>
      </c>
      <c r="E141" s="510" t="s">
        <v>626</v>
      </c>
      <c r="F141" s="511" t="s">
        <v>627</v>
      </c>
      <c r="G141" s="510" t="s">
        <v>888</v>
      </c>
      <c r="H141" s="510" t="s">
        <v>889</v>
      </c>
      <c r="I141" s="513">
        <v>4719</v>
      </c>
      <c r="J141" s="513">
        <v>13</v>
      </c>
      <c r="K141" s="514">
        <v>61347</v>
      </c>
    </row>
    <row r="142" spans="1:11" ht="14.45" customHeight="1" x14ac:dyDescent="0.2">
      <c r="A142" s="508" t="s">
        <v>441</v>
      </c>
      <c r="B142" s="509" t="s">
        <v>442</v>
      </c>
      <c r="C142" s="510" t="s">
        <v>450</v>
      </c>
      <c r="D142" s="511" t="s">
        <v>451</v>
      </c>
      <c r="E142" s="510" t="s">
        <v>626</v>
      </c>
      <c r="F142" s="511" t="s">
        <v>627</v>
      </c>
      <c r="G142" s="510" t="s">
        <v>890</v>
      </c>
      <c r="H142" s="510" t="s">
        <v>891</v>
      </c>
      <c r="I142" s="513">
        <v>2919.2099609375</v>
      </c>
      <c r="J142" s="513">
        <v>1</v>
      </c>
      <c r="K142" s="514">
        <v>2919.2099609375</v>
      </c>
    </row>
    <row r="143" spans="1:11" ht="14.45" customHeight="1" x14ac:dyDescent="0.2">
      <c r="A143" s="508" t="s">
        <v>441</v>
      </c>
      <c r="B143" s="509" t="s">
        <v>442</v>
      </c>
      <c r="C143" s="510" t="s">
        <v>450</v>
      </c>
      <c r="D143" s="511" t="s">
        <v>451</v>
      </c>
      <c r="E143" s="510" t="s">
        <v>626</v>
      </c>
      <c r="F143" s="511" t="s">
        <v>627</v>
      </c>
      <c r="G143" s="510" t="s">
        <v>892</v>
      </c>
      <c r="H143" s="510" t="s">
        <v>893</v>
      </c>
      <c r="I143" s="513">
        <v>274.67793579101561</v>
      </c>
      <c r="J143" s="513">
        <v>25</v>
      </c>
      <c r="K143" s="514">
        <v>6866.9401245117188</v>
      </c>
    </row>
    <row r="144" spans="1:11" ht="14.45" customHeight="1" x14ac:dyDescent="0.2">
      <c r="A144" s="508" t="s">
        <v>441</v>
      </c>
      <c r="B144" s="509" t="s">
        <v>442</v>
      </c>
      <c r="C144" s="510" t="s">
        <v>450</v>
      </c>
      <c r="D144" s="511" t="s">
        <v>451</v>
      </c>
      <c r="E144" s="510" t="s">
        <v>626</v>
      </c>
      <c r="F144" s="511" t="s">
        <v>627</v>
      </c>
      <c r="G144" s="510" t="s">
        <v>894</v>
      </c>
      <c r="H144" s="510" t="s">
        <v>895</v>
      </c>
      <c r="I144" s="513">
        <v>2591.820068359375</v>
      </c>
      <c r="J144" s="513">
        <v>1</v>
      </c>
      <c r="K144" s="514">
        <v>2591.820068359375</v>
      </c>
    </row>
    <row r="145" spans="1:11" ht="14.45" customHeight="1" x14ac:dyDescent="0.2">
      <c r="A145" s="508" t="s">
        <v>441</v>
      </c>
      <c r="B145" s="509" t="s">
        <v>442</v>
      </c>
      <c r="C145" s="510" t="s">
        <v>450</v>
      </c>
      <c r="D145" s="511" t="s">
        <v>451</v>
      </c>
      <c r="E145" s="510" t="s">
        <v>626</v>
      </c>
      <c r="F145" s="511" t="s">
        <v>627</v>
      </c>
      <c r="G145" s="510" t="s">
        <v>896</v>
      </c>
      <c r="H145" s="510" t="s">
        <v>897</v>
      </c>
      <c r="I145" s="513">
        <v>477.98200378417971</v>
      </c>
      <c r="J145" s="513">
        <v>12</v>
      </c>
      <c r="K145" s="514">
        <v>5735.7700500488281</v>
      </c>
    </row>
    <row r="146" spans="1:11" ht="14.45" customHeight="1" x14ac:dyDescent="0.2">
      <c r="A146" s="508" t="s">
        <v>441</v>
      </c>
      <c r="B146" s="509" t="s">
        <v>442</v>
      </c>
      <c r="C146" s="510" t="s">
        <v>450</v>
      </c>
      <c r="D146" s="511" t="s">
        <v>451</v>
      </c>
      <c r="E146" s="510" t="s">
        <v>626</v>
      </c>
      <c r="F146" s="511" t="s">
        <v>627</v>
      </c>
      <c r="G146" s="510" t="s">
        <v>898</v>
      </c>
      <c r="H146" s="510" t="s">
        <v>899</v>
      </c>
      <c r="I146" s="513">
        <v>335.12926432291664</v>
      </c>
      <c r="J146" s="513">
        <v>37</v>
      </c>
      <c r="K146" s="514">
        <v>12321.819854736328</v>
      </c>
    </row>
    <row r="147" spans="1:11" ht="14.45" customHeight="1" x14ac:dyDescent="0.2">
      <c r="A147" s="508" t="s">
        <v>441</v>
      </c>
      <c r="B147" s="509" t="s">
        <v>442</v>
      </c>
      <c r="C147" s="510" t="s">
        <v>450</v>
      </c>
      <c r="D147" s="511" t="s">
        <v>451</v>
      </c>
      <c r="E147" s="510" t="s">
        <v>626</v>
      </c>
      <c r="F147" s="511" t="s">
        <v>627</v>
      </c>
      <c r="G147" s="510" t="s">
        <v>900</v>
      </c>
      <c r="H147" s="510" t="s">
        <v>901</v>
      </c>
      <c r="I147" s="513">
        <v>9559</v>
      </c>
      <c r="J147" s="513">
        <v>2</v>
      </c>
      <c r="K147" s="514">
        <v>19118</v>
      </c>
    </row>
    <row r="148" spans="1:11" ht="14.45" customHeight="1" x14ac:dyDescent="0.2">
      <c r="A148" s="508" t="s">
        <v>441</v>
      </c>
      <c r="B148" s="509" t="s">
        <v>442</v>
      </c>
      <c r="C148" s="510" t="s">
        <v>450</v>
      </c>
      <c r="D148" s="511" t="s">
        <v>451</v>
      </c>
      <c r="E148" s="510" t="s">
        <v>626</v>
      </c>
      <c r="F148" s="511" t="s">
        <v>627</v>
      </c>
      <c r="G148" s="510" t="s">
        <v>902</v>
      </c>
      <c r="H148" s="510" t="s">
        <v>903</v>
      </c>
      <c r="I148" s="513">
        <v>1391.5</v>
      </c>
      <c r="J148" s="513">
        <v>1</v>
      </c>
      <c r="K148" s="514">
        <v>1391.5</v>
      </c>
    </row>
    <row r="149" spans="1:11" ht="14.45" customHeight="1" x14ac:dyDescent="0.2">
      <c r="A149" s="508" t="s">
        <v>441</v>
      </c>
      <c r="B149" s="509" t="s">
        <v>442</v>
      </c>
      <c r="C149" s="510" t="s">
        <v>450</v>
      </c>
      <c r="D149" s="511" t="s">
        <v>451</v>
      </c>
      <c r="E149" s="510" t="s">
        <v>626</v>
      </c>
      <c r="F149" s="511" t="s">
        <v>627</v>
      </c>
      <c r="G149" s="510" t="s">
        <v>904</v>
      </c>
      <c r="H149" s="510" t="s">
        <v>905</v>
      </c>
      <c r="I149" s="513">
        <v>3977.27001953125</v>
      </c>
      <c r="J149" s="513">
        <v>1</v>
      </c>
      <c r="K149" s="514">
        <v>3977.27001953125</v>
      </c>
    </row>
    <row r="150" spans="1:11" ht="14.45" customHeight="1" x14ac:dyDescent="0.2">
      <c r="A150" s="508" t="s">
        <v>441</v>
      </c>
      <c r="B150" s="509" t="s">
        <v>442</v>
      </c>
      <c r="C150" s="510" t="s">
        <v>450</v>
      </c>
      <c r="D150" s="511" t="s">
        <v>451</v>
      </c>
      <c r="E150" s="510" t="s">
        <v>626</v>
      </c>
      <c r="F150" s="511" t="s">
        <v>627</v>
      </c>
      <c r="G150" s="510" t="s">
        <v>906</v>
      </c>
      <c r="H150" s="510" t="s">
        <v>907</v>
      </c>
      <c r="I150" s="513">
        <v>2007.5</v>
      </c>
      <c r="J150" s="513">
        <v>1</v>
      </c>
      <c r="K150" s="514">
        <v>2007.5</v>
      </c>
    </row>
    <row r="151" spans="1:11" ht="14.45" customHeight="1" x14ac:dyDescent="0.2">
      <c r="A151" s="508" t="s">
        <v>441</v>
      </c>
      <c r="B151" s="509" t="s">
        <v>442</v>
      </c>
      <c r="C151" s="510" t="s">
        <v>450</v>
      </c>
      <c r="D151" s="511" t="s">
        <v>451</v>
      </c>
      <c r="E151" s="510" t="s">
        <v>626</v>
      </c>
      <c r="F151" s="511" t="s">
        <v>627</v>
      </c>
      <c r="G151" s="510" t="s">
        <v>906</v>
      </c>
      <c r="H151" s="510" t="s">
        <v>908</v>
      </c>
      <c r="I151" s="513">
        <v>2007.5</v>
      </c>
      <c r="J151" s="513">
        <v>1</v>
      </c>
      <c r="K151" s="514">
        <v>2007.5</v>
      </c>
    </row>
    <row r="152" spans="1:11" ht="14.45" customHeight="1" x14ac:dyDescent="0.2">
      <c r="A152" s="508" t="s">
        <v>441</v>
      </c>
      <c r="B152" s="509" t="s">
        <v>442</v>
      </c>
      <c r="C152" s="510" t="s">
        <v>450</v>
      </c>
      <c r="D152" s="511" t="s">
        <v>451</v>
      </c>
      <c r="E152" s="510" t="s">
        <v>626</v>
      </c>
      <c r="F152" s="511" t="s">
        <v>627</v>
      </c>
      <c r="G152" s="510" t="s">
        <v>909</v>
      </c>
      <c r="H152" s="510" t="s">
        <v>910</v>
      </c>
      <c r="I152" s="513">
        <v>274.66751098632813</v>
      </c>
      <c r="J152" s="513">
        <v>4</v>
      </c>
      <c r="K152" s="514">
        <v>1098.6700439453125</v>
      </c>
    </row>
    <row r="153" spans="1:11" ht="14.45" customHeight="1" x14ac:dyDescent="0.2">
      <c r="A153" s="508" t="s">
        <v>441</v>
      </c>
      <c r="B153" s="509" t="s">
        <v>442</v>
      </c>
      <c r="C153" s="510" t="s">
        <v>450</v>
      </c>
      <c r="D153" s="511" t="s">
        <v>451</v>
      </c>
      <c r="E153" s="510" t="s">
        <v>626</v>
      </c>
      <c r="F153" s="511" t="s">
        <v>627</v>
      </c>
      <c r="G153" s="510" t="s">
        <v>911</v>
      </c>
      <c r="H153" s="510" t="s">
        <v>912</v>
      </c>
      <c r="I153" s="513">
        <v>20448.98828125</v>
      </c>
      <c r="J153" s="513">
        <v>5</v>
      </c>
      <c r="K153" s="514">
        <v>102244.94140625</v>
      </c>
    </row>
    <row r="154" spans="1:11" ht="14.45" customHeight="1" x14ac:dyDescent="0.2">
      <c r="A154" s="508" t="s">
        <v>441</v>
      </c>
      <c r="B154" s="509" t="s">
        <v>442</v>
      </c>
      <c r="C154" s="510" t="s">
        <v>450</v>
      </c>
      <c r="D154" s="511" t="s">
        <v>451</v>
      </c>
      <c r="E154" s="510" t="s">
        <v>626</v>
      </c>
      <c r="F154" s="511" t="s">
        <v>627</v>
      </c>
      <c r="G154" s="510" t="s">
        <v>913</v>
      </c>
      <c r="H154" s="510" t="s">
        <v>914</v>
      </c>
      <c r="I154" s="513">
        <v>18149.973307291668</v>
      </c>
      <c r="J154" s="513">
        <v>3</v>
      </c>
      <c r="K154" s="514">
        <v>54449.919921875</v>
      </c>
    </row>
    <row r="155" spans="1:11" ht="14.45" customHeight="1" x14ac:dyDescent="0.2">
      <c r="A155" s="508" t="s">
        <v>441</v>
      </c>
      <c r="B155" s="509" t="s">
        <v>442</v>
      </c>
      <c r="C155" s="510" t="s">
        <v>450</v>
      </c>
      <c r="D155" s="511" t="s">
        <v>451</v>
      </c>
      <c r="E155" s="510" t="s">
        <v>626</v>
      </c>
      <c r="F155" s="511" t="s">
        <v>627</v>
      </c>
      <c r="G155" s="510" t="s">
        <v>915</v>
      </c>
      <c r="H155" s="510" t="s">
        <v>916</v>
      </c>
      <c r="I155" s="513">
        <v>36178.9716796875</v>
      </c>
      <c r="J155" s="513">
        <v>13</v>
      </c>
      <c r="K155" s="514">
        <v>470326.65234375</v>
      </c>
    </row>
    <row r="156" spans="1:11" ht="14.45" customHeight="1" x14ac:dyDescent="0.2">
      <c r="A156" s="508" t="s">
        <v>441</v>
      </c>
      <c r="B156" s="509" t="s">
        <v>442</v>
      </c>
      <c r="C156" s="510" t="s">
        <v>450</v>
      </c>
      <c r="D156" s="511" t="s">
        <v>451</v>
      </c>
      <c r="E156" s="510" t="s">
        <v>626</v>
      </c>
      <c r="F156" s="511" t="s">
        <v>627</v>
      </c>
      <c r="G156" s="510" t="s">
        <v>915</v>
      </c>
      <c r="H156" s="510" t="s">
        <v>917</v>
      </c>
      <c r="I156" s="513">
        <v>36178.9443359375</v>
      </c>
      <c r="J156" s="513">
        <v>12</v>
      </c>
      <c r="K156" s="514">
        <v>434147.33203125</v>
      </c>
    </row>
    <row r="157" spans="1:11" ht="14.45" customHeight="1" x14ac:dyDescent="0.2">
      <c r="A157" s="508" t="s">
        <v>441</v>
      </c>
      <c r="B157" s="509" t="s">
        <v>442</v>
      </c>
      <c r="C157" s="510" t="s">
        <v>450</v>
      </c>
      <c r="D157" s="511" t="s">
        <v>451</v>
      </c>
      <c r="E157" s="510" t="s">
        <v>626</v>
      </c>
      <c r="F157" s="511" t="s">
        <v>627</v>
      </c>
      <c r="G157" s="510" t="s">
        <v>918</v>
      </c>
      <c r="H157" s="510" t="s">
        <v>919</v>
      </c>
      <c r="I157" s="513">
        <v>20448.9658203125</v>
      </c>
      <c r="J157" s="513">
        <v>7</v>
      </c>
      <c r="K157" s="514">
        <v>143142.75</v>
      </c>
    </row>
    <row r="158" spans="1:11" ht="14.45" customHeight="1" x14ac:dyDescent="0.2">
      <c r="A158" s="508" t="s">
        <v>441</v>
      </c>
      <c r="B158" s="509" t="s">
        <v>442</v>
      </c>
      <c r="C158" s="510" t="s">
        <v>450</v>
      </c>
      <c r="D158" s="511" t="s">
        <v>451</v>
      </c>
      <c r="E158" s="510" t="s">
        <v>626</v>
      </c>
      <c r="F158" s="511" t="s">
        <v>627</v>
      </c>
      <c r="G158" s="510" t="s">
        <v>920</v>
      </c>
      <c r="H158" s="510" t="s">
        <v>921</v>
      </c>
      <c r="I158" s="513">
        <v>36178.824479166666</v>
      </c>
      <c r="J158" s="513">
        <v>16</v>
      </c>
      <c r="K158" s="514">
        <v>578861.3671875</v>
      </c>
    </row>
    <row r="159" spans="1:11" ht="14.45" customHeight="1" x14ac:dyDescent="0.2">
      <c r="A159" s="508" t="s">
        <v>441</v>
      </c>
      <c r="B159" s="509" t="s">
        <v>442</v>
      </c>
      <c r="C159" s="510" t="s">
        <v>450</v>
      </c>
      <c r="D159" s="511" t="s">
        <v>451</v>
      </c>
      <c r="E159" s="510" t="s">
        <v>626</v>
      </c>
      <c r="F159" s="511" t="s">
        <v>627</v>
      </c>
      <c r="G159" s="510" t="s">
        <v>922</v>
      </c>
      <c r="H159" s="510" t="s">
        <v>923</v>
      </c>
      <c r="I159" s="513">
        <v>10890.059753417969</v>
      </c>
      <c r="J159" s="513">
        <v>17</v>
      </c>
      <c r="K159" s="514">
        <v>185130.9208984375</v>
      </c>
    </row>
    <row r="160" spans="1:11" ht="14.45" customHeight="1" x14ac:dyDescent="0.2">
      <c r="A160" s="508" t="s">
        <v>441</v>
      </c>
      <c r="B160" s="509" t="s">
        <v>442</v>
      </c>
      <c r="C160" s="510" t="s">
        <v>450</v>
      </c>
      <c r="D160" s="511" t="s">
        <v>451</v>
      </c>
      <c r="E160" s="510" t="s">
        <v>626</v>
      </c>
      <c r="F160" s="511" t="s">
        <v>627</v>
      </c>
      <c r="G160" s="510" t="s">
        <v>924</v>
      </c>
      <c r="H160" s="510" t="s">
        <v>925</v>
      </c>
      <c r="I160" s="513">
        <v>2661.989990234375</v>
      </c>
      <c r="J160" s="513">
        <v>2</v>
      </c>
      <c r="K160" s="514">
        <v>5323.97998046875</v>
      </c>
    </row>
    <row r="161" spans="1:11" ht="14.45" customHeight="1" x14ac:dyDescent="0.2">
      <c r="A161" s="508" t="s">
        <v>441</v>
      </c>
      <c r="B161" s="509" t="s">
        <v>442</v>
      </c>
      <c r="C161" s="510" t="s">
        <v>450</v>
      </c>
      <c r="D161" s="511" t="s">
        <v>451</v>
      </c>
      <c r="E161" s="510" t="s">
        <v>626</v>
      </c>
      <c r="F161" s="511" t="s">
        <v>627</v>
      </c>
      <c r="G161" s="510" t="s">
        <v>926</v>
      </c>
      <c r="H161" s="510" t="s">
        <v>927</v>
      </c>
      <c r="I161" s="513">
        <v>274.66835021972656</v>
      </c>
      <c r="J161" s="513">
        <v>5</v>
      </c>
      <c r="K161" s="514">
        <v>1373.3400268554688</v>
      </c>
    </row>
    <row r="162" spans="1:11" ht="14.45" customHeight="1" x14ac:dyDescent="0.2">
      <c r="A162" s="508" t="s">
        <v>441</v>
      </c>
      <c r="B162" s="509" t="s">
        <v>442</v>
      </c>
      <c r="C162" s="510" t="s">
        <v>450</v>
      </c>
      <c r="D162" s="511" t="s">
        <v>451</v>
      </c>
      <c r="E162" s="510" t="s">
        <v>626</v>
      </c>
      <c r="F162" s="511" t="s">
        <v>627</v>
      </c>
      <c r="G162" s="510" t="s">
        <v>928</v>
      </c>
      <c r="H162" s="510" t="s">
        <v>929</v>
      </c>
      <c r="I162" s="513">
        <v>274.67001342773438</v>
      </c>
      <c r="J162" s="513">
        <v>2</v>
      </c>
      <c r="K162" s="514">
        <v>549.34002685546875</v>
      </c>
    </row>
    <row r="163" spans="1:11" ht="14.45" customHeight="1" x14ac:dyDescent="0.2">
      <c r="A163" s="508" t="s">
        <v>441</v>
      </c>
      <c r="B163" s="509" t="s">
        <v>442</v>
      </c>
      <c r="C163" s="510" t="s">
        <v>450</v>
      </c>
      <c r="D163" s="511" t="s">
        <v>451</v>
      </c>
      <c r="E163" s="510" t="s">
        <v>626</v>
      </c>
      <c r="F163" s="511" t="s">
        <v>627</v>
      </c>
      <c r="G163" s="510" t="s">
        <v>930</v>
      </c>
      <c r="H163" s="510" t="s">
        <v>931</v>
      </c>
      <c r="I163" s="513">
        <v>19.430000305175781</v>
      </c>
      <c r="J163" s="513">
        <v>660</v>
      </c>
      <c r="K163" s="514">
        <v>12825.459808349609</v>
      </c>
    </row>
    <row r="164" spans="1:11" ht="14.45" customHeight="1" x14ac:dyDescent="0.2">
      <c r="A164" s="508" t="s">
        <v>441</v>
      </c>
      <c r="B164" s="509" t="s">
        <v>442</v>
      </c>
      <c r="C164" s="510" t="s">
        <v>450</v>
      </c>
      <c r="D164" s="511" t="s">
        <v>451</v>
      </c>
      <c r="E164" s="510" t="s">
        <v>626</v>
      </c>
      <c r="F164" s="511" t="s">
        <v>627</v>
      </c>
      <c r="G164" s="510" t="s">
        <v>932</v>
      </c>
      <c r="H164" s="510" t="s">
        <v>933</v>
      </c>
      <c r="I164" s="513">
        <v>21.173006976092303</v>
      </c>
      <c r="J164" s="513">
        <v>2916</v>
      </c>
      <c r="K164" s="514">
        <v>61746.26171875</v>
      </c>
    </row>
    <row r="165" spans="1:11" ht="14.45" customHeight="1" x14ac:dyDescent="0.2">
      <c r="A165" s="508" t="s">
        <v>441</v>
      </c>
      <c r="B165" s="509" t="s">
        <v>442</v>
      </c>
      <c r="C165" s="510" t="s">
        <v>450</v>
      </c>
      <c r="D165" s="511" t="s">
        <v>451</v>
      </c>
      <c r="E165" s="510" t="s">
        <v>626</v>
      </c>
      <c r="F165" s="511" t="s">
        <v>627</v>
      </c>
      <c r="G165" s="510" t="s">
        <v>934</v>
      </c>
      <c r="H165" s="510" t="s">
        <v>935</v>
      </c>
      <c r="I165" s="513">
        <v>446.49000040690106</v>
      </c>
      <c r="J165" s="513">
        <v>4</v>
      </c>
      <c r="K165" s="514">
        <v>1793.2200012207031</v>
      </c>
    </row>
    <row r="166" spans="1:11" ht="14.45" customHeight="1" x14ac:dyDescent="0.2">
      <c r="A166" s="508" t="s">
        <v>441</v>
      </c>
      <c r="B166" s="509" t="s">
        <v>442</v>
      </c>
      <c r="C166" s="510" t="s">
        <v>450</v>
      </c>
      <c r="D166" s="511" t="s">
        <v>451</v>
      </c>
      <c r="E166" s="510" t="s">
        <v>626</v>
      </c>
      <c r="F166" s="511" t="s">
        <v>627</v>
      </c>
      <c r="G166" s="510" t="s">
        <v>936</v>
      </c>
      <c r="H166" s="510" t="s">
        <v>937</v>
      </c>
      <c r="I166" s="513">
        <v>239.58000183105469</v>
      </c>
      <c r="J166" s="513">
        <v>30</v>
      </c>
      <c r="K166" s="514">
        <v>7187.4000396728516</v>
      </c>
    </row>
    <row r="167" spans="1:11" ht="14.45" customHeight="1" x14ac:dyDescent="0.2">
      <c r="A167" s="508" t="s">
        <v>441</v>
      </c>
      <c r="B167" s="509" t="s">
        <v>442</v>
      </c>
      <c r="C167" s="510" t="s">
        <v>450</v>
      </c>
      <c r="D167" s="511" t="s">
        <v>451</v>
      </c>
      <c r="E167" s="510" t="s">
        <v>626</v>
      </c>
      <c r="F167" s="511" t="s">
        <v>627</v>
      </c>
      <c r="G167" s="510" t="s">
        <v>938</v>
      </c>
      <c r="H167" s="510" t="s">
        <v>939</v>
      </c>
      <c r="I167" s="513">
        <v>9.0600004196166992</v>
      </c>
      <c r="J167" s="513">
        <v>40</v>
      </c>
      <c r="K167" s="514">
        <v>362.51998901367188</v>
      </c>
    </row>
    <row r="168" spans="1:11" ht="14.45" customHeight="1" x14ac:dyDescent="0.2">
      <c r="A168" s="508" t="s">
        <v>441</v>
      </c>
      <c r="B168" s="509" t="s">
        <v>442</v>
      </c>
      <c r="C168" s="510" t="s">
        <v>450</v>
      </c>
      <c r="D168" s="511" t="s">
        <v>451</v>
      </c>
      <c r="E168" s="510" t="s">
        <v>626</v>
      </c>
      <c r="F168" s="511" t="s">
        <v>627</v>
      </c>
      <c r="G168" s="510" t="s">
        <v>938</v>
      </c>
      <c r="H168" s="510" t="s">
        <v>940</v>
      </c>
      <c r="I168" s="513">
        <v>9.0600004196166992</v>
      </c>
      <c r="J168" s="513">
        <v>60</v>
      </c>
      <c r="K168" s="514">
        <v>543.77998352050781</v>
      </c>
    </row>
    <row r="169" spans="1:11" ht="14.45" customHeight="1" x14ac:dyDescent="0.2">
      <c r="A169" s="508" t="s">
        <v>441</v>
      </c>
      <c r="B169" s="509" t="s">
        <v>442</v>
      </c>
      <c r="C169" s="510" t="s">
        <v>450</v>
      </c>
      <c r="D169" s="511" t="s">
        <v>451</v>
      </c>
      <c r="E169" s="510" t="s">
        <v>626</v>
      </c>
      <c r="F169" s="511" t="s">
        <v>627</v>
      </c>
      <c r="G169" s="510" t="s">
        <v>941</v>
      </c>
      <c r="H169" s="510" t="s">
        <v>942</v>
      </c>
      <c r="I169" s="513">
        <v>28807.0205078125</v>
      </c>
      <c r="J169" s="513">
        <v>2</v>
      </c>
      <c r="K169" s="514">
        <v>57614.041015625</v>
      </c>
    </row>
    <row r="170" spans="1:11" ht="14.45" customHeight="1" x14ac:dyDescent="0.2">
      <c r="A170" s="508" t="s">
        <v>441</v>
      </c>
      <c r="B170" s="509" t="s">
        <v>442</v>
      </c>
      <c r="C170" s="510" t="s">
        <v>450</v>
      </c>
      <c r="D170" s="511" t="s">
        <v>451</v>
      </c>
      <c r="E170" s="510" t="s">
        <v>626</v>
      </c>
      <c r="F170" s="511" t="s">
        <v>627</v>
      </c>
      <c r="G170" s="510" t="s">
        <v>941</v>
      </c>
      <c r="H170" s="510" t="s">
        <v>943</v>
      </c>
      <c r="I170" s="513">
        <v>28807</v>
      </c>
      <c r="J170" s="513">
        <v>1</v>
      </c>
      <c r="K170" s="514">
        <v>28807</v>
      </c>
    </row>
    <row r="171" spans="1:11" ht="14.45" customHeight="1" x14ac:dyDescent="0.2">
      <c r="A171" s="508" t="s">
        <v>441</v>
      </c>
      <c r="B171" s="509" t="s">
        <v>442</v>
      </c>
      <c r="C171" s="510" t="s">
        <v>450</v>
      </c>
      <c r="D171" s="511" t="s">
        <v>451</v>
      </c>
      <c r="E171" s="510" t="s">
        <v>626</v>
      </c>
      <c r="F171" s="511" t="s">
        <v>627</v>
      </c>
      <c r="G171" s="510" t="s">
        <v>944</v>
      </c>
      <c r="H171" s="510" t="s">
        <v>945</v>
      </c>
      <c r="I171" s="513">
        <v>185.1300048828125</v>
      </c>
      <c r="J171" s="513">
        <v>1</v>
      </c>
      <c r="K171" s="514">
        <v>185.1300048828125</v>
      </c>
    </row>
    <row r="172" spans="1:11" ht="14.45" customHeight="1" x14ac:dyDescent="0.2">
      <c r="A172" s="508" t="s">
        <v>441</v>
      </c>
      <c r="B172" s="509" t="s">
        <v>442</v>
      </c>
      <c r="C172" s="510" t="s">
        <v>450</v>
      </c>
      <c r="D172" s="511" t="s">
        <v>451</v>
      </c>
      <c r="E172" s="510" t="s">
        <v>626</v>
      </c>
      <c r="F172" s="511" t="s">
        <v>627</v>
      </c>
      <c r="G172" s="510" t="s">
        <v>946</v>
      </c>
      <c r="H172" s="510" t="s">
        <v>947</v>
      </c>
      <c r="I172" s="513">
        <v>101.63999938964844</v>
      </c>
      <c r="J172" s="513">
        <v>2</v>
      </c>
      <c r="K172" s="514">
        <v>203.27999877929688</v>
      </c>
    </row>
    <row r="173" spans="1:11" ht="14.45" customHeight="1" x14ac:dyDescent="0.2">
      <c r="A173" s="508" t="s">
        <v>441</v>
      </c>
      <c r="B173" s="509" t="s">
        <v>442</v>
      </c>
      <c r="C173" s="510" t="s">
        <v>450</v>
      </c>
      <c r="D173" s="511" t="s">
        <v>451</v>
      </c>
      <c r="E173" s="510" t="s">
        <v>626</v>
      </c>
      <c r="F173" s="511" t="s">
        <v>627</v>
      </c>
      <c r="G173" s="510" t="s">
        <v>948</v>
      </c>
      <c r="H173" s="510" t="s">
        <v>949</v>
      </c>
      <c r="I173" s="513">
        <v>3862.320068359375</v>
      </c>
      <c r="J173" s="513">
        <v>14</v>
      </c>
      <c r="K173" s="514">
        <v>54072.47998046875</v>
      </c>
    </row>
    <row r="174" spans="1:11" ht="14.45" customHeight="1" x14ac:dyDescent="0.2">
      <c r="A174" s="508" t="s">
        <v>441</v>
      </c>
      <c r="B174" s="509" t="s">
        <v>442</v>
      </c>
      <c r="C174" s="510" t="s">
        <v>450</v>
      </c>
      <c r="D174" s="511" t="s">
        <v>451</v>
      </c>
      <c r="E174" s="510" t="s">
        <v>626</v>
      </c>
      <c r="F174" s="511" t="s">
        <v>627</v>
      </c>
      <c r="G174" s="510" t="s">
        <v>950</v>
      </c>
      <c r="H174" s="510" t="s">
        <v>951</v>
      </c>
      <c r="I174" s="513">
        <v>3862.320068359375</v>
      </c>
      <c r="J174" s="513">
        <v>14</v>
      </c>
      <c r="K174" s="514">
        <v>54072.47998046875</v>
      </c>
    </row>
    <row r="175" spans="1:11" ht="14.45" customHeight="1" x14ac:dyDescent="0.2">
      <c r="A175" s="508" t="s">
        <v>441</v>
      </c>
      <c r="B175" s="509" t="s">
        <v>442</v>
      </c>
      <c r="C175" s="510" t="s">
        <v>450</v>
      </c>
      <c r="D175" s="511" t="s">
        <v>451</v>
      </c>
      <c r="E175" s="510" t="s">
        <v>626</v>
      </c>
      <c r="F175" s="511" t="s">
        <v>627</v>
      </c>
      <c r="G175" s="510" t="s">
        <v>952</v>
      </c>
      <c r="H175" s="510" t="s">
        <v>953</v>
      </c>
      <c r="I175" s="513">
        <v>4248.5498046875</v>
      </c>
      <c r="J175" s="513">
        <v>13</v>
      </c>
      <c r="K175" s="514">
        <v>55231.1806640625</v>
      </c>
    </row>
    <row r="176" spans="1:11" ht="14.45" customHeight="1" x14ac:dyDescent="0.2">
      <c r="A176" s="508" t="s">
        <v>441</v>
      </c>
      <c r="B176" s="509" t="s">
        <v>442</v>
      </c>
      <c r="C176" s="510" t="s">
        <v>450</v>
      </c>
      <c r="D176" s="511" t="s">
        <v>451</v>
      </c>
      <c r="E176" s="510" t="s">
        <v>626</v>
      </c>
      <c r="F176" s="511" t="s">
        <v>627</v>
      </c>
      <c r="G176" s="510" t="s">
        <v>954</v>
      </c>
      <c r="H176" s="510" t="s">
        <v>955</v>
      </c>
      <c r="I176" s="513">
        <v>4356</v>
      </c>
      <c r="J176" s="513">
        <v>59</v>
      </c>
      <c r="K176" s="514">
        <v>257004</v>
      </c>
    </row>
    <row r="177" spans="1:11" ht="14.45" customHeight="1" x14ac:dyDescent="0.2">
      <c r="A177" s="508" t="s">
        <v>441</v>
      </c>
      <c r="B177" s="509" t="s">
        <v>442</v>
      </c>
      <c r="C177" s="510" t="s">
        <v>450</v>
      </c>
      <c r="D177" s="511" t="s">
        <v>451</v>
      </c>
      <c r="E177" s="510" t="s">
        <v>626</v>
      </c>
      <c r="F177" s="511" t="s">
        <v>627</v>
      </c>
      <c r="G177" s="510" t="s">
        <v>956</v>
      </c>
      <c r="H177" s="510" t="s">
        <v>957</v>
      </c>
      <c r="I177" s="513">
        <v>4356</v>
      </c>
      <c r="J177" s="513">
        <v>59</v>
      </c>
      <c r="K177" s="514">
        <v>257004</v>
      </c>
    </row>
    <row r="178" spans="1:11" ht="14.45" customHeight="1" x14ac:dyDescent="0.2">
      <c r="A178" s="508" t="s">
        <v>441</v>
      </c>
      <c r="B178" s="509" t="s">
        <v>442</v>
      </c>
      <c r="C178" s="510" t="s">
        <v>450</v>
      </c>
      <c r="D178" s="511" t="s">
        <v>451</v>
      </c>
      <c r="E178" s="510" t="s">
        <v>626</v>
      </c>
      <c r="F178" s="511" t="s">
        <v>627</v>
      </c>
      <c r="G178" s="510" t="s">
        <v>958</v>
      </c>
      <c r="H178" s="510" t="s">
        <v>959</v>
      </c>
      <c r="I178" s="513">
        <v>4356</v>
      </c>
      <c r="J178" s="513">
        <v>59</v>
      </c>
      <c r="K178" s="514">
        <v>257004</v>
      </c>
    </row>
    <row r="179" spans="1:11" ht="14.45" customHeight="1" x14ac:dyDescent="0.2">
      <c r="A179" s="508" t="s">
        <v>441</v>
      </c>
      <c r="B179" s="509" t="s">
        <v>442</v>
      </c>
      <c r="C179" s="510" t="s">
        <v>450</v>
      </c>
      <c r="D179" s="511" t="s">
        <v>451</v>
      </c>
      <c r="E179" s="510" t="s">
        <v>626</v>
      </c>
      <c r="F179" s="511" t="s">
        <v>627</v>
      </c>
      <c r="G179" s="510" t="s">
        <v>628</v>
      </c>
      <c r="H179" s="510" t="s">
        <v>960</v>
      </c>
      <c r="I179" s="513">
        <v>6239.0717315673828</v>
      </c>
      <c r="J179" s="513">
        <v>9</v>
      </c>
      <c r="K179" s="514">
        <v>50801.938842773438</v>
      </c>
    </row>
    <row r="180" spans="1:11" ht="14.45" customHeight="1" x14ac:dyDescent="0.2">
      <c r="A180" s="508" t="s">
        <v>441</v>
      </c>
      <c r="B180" s="509" t="s">
        <v>442</v>
      </c>
      <c r="C180" s="510" t="s">
        <v>450</v>
      </c>
      <c r="D180" s="511" t="s">
        <v>451</v>
      </c>
      <c r="E180" s="510" t="s">
        <v>626</v>
      </c>
      <c r="F180" s="511" t="s">
        <v>627</v>
      </c>
      <c r="G180" s="510" t="s">
        <v>961</v>
      </c>
      <c r="H180" s="510" t="s">
        <v>962</v>
      </c>
      <c r="I180" s="513">
        <v>2178</v>
      </c>
      <c r="J180" s="513">
        <v>2</v>
      </c>
      <c r="K180" s="514">
        <v>4356</v>
      </c>
    </row>
    <row r="181" spans="1:11" ht="14.45" customHeight="1" x14ac:dyDescent="0.2">
      <c r="A181" s="508" t="s">
        <v>441</v>
      </c>
      <c r="B181" s="509" t="s">
        <v>442</v>
      </c>
      <c r="C181" s="510" t="s">
        <v>450</v>
      </c>
      <c r="D181" s="511" t="s">
        <v>451</v>
      </c>
      <c r="E181" s="510" t="s">
        <v>626</v>
      </c>
      <c r="F181" s="511" t="s">
        <v>627</v>
      </c>
      <c r="G181" s="510" t="s">
        <v>963</v>
      </c>
      <c r="H181" s="510" t="s">
        <v>964</v>
      </c>
      <c r="I181" s="513">
        <v>274.67001342773438</v>
      </c>
      <c r="J181" s="513">
        <v>2</v>
      </c>
      <c r="K181" s="514">
        <v>549.34002685546875</v>
      </c>
    </row>
    <row r="182" spans="1:11" ht="14.45" customHeight="1" x14ac:dyDescent="0.2">
      <c r="A182" s="508" t="s">
        <v>441</v>
      </c>
      <c r="B182" s="509" t="s">
        <v>442</v>
      </c>
      <c r="C182" s="510" t="s">
        <v>450</v>
      </c>
      <c r="D182" s="511" t="s">
        <v>451</v>
      </c>
      <c r="E182" s="510" t="s">
        <v>626</v>
      </c>
      <c r="F182" s="511" t="s">
        <v>627</v>
      </c>
      <c r="G182" s="510" t="s">
        <v>965</v>
      </c>
      <c r="H182" s="510" t="s">
        <v>966</v>
      </c>
      <c r="I182" s="513">
        <v>4840</v>
      </c>
      <c r="J182" s="513">
        <v>13</v>
      </c>
      <c r="K182" s="514">
        <v>62920</v>
      </c>
    </row>
    <row r="183" spans="1:11" ht="14.45" customHeight="1" x14ac:dyDescent="0.2">
      <c r="A183" s="508" t="s">
        <v>441</v>
      </c>
      <c r="B183" s="509" t="s">
        <v>442</v>
      </c>
      <c r="C183" s="510" t="s">
        <v>450</v>
      </c>
      <c r="D183" s="511" t="s">
        <v>451</v>
      </c>
      <c r="E183" s="510" t="s">
        <v>626</v>
      </c>
      <c r="F183" s="511" t="s">
        <v>627</v>
      </c>
      <c r="G183" s="510" t="s">
        <v>965</v>
      </c>
      <c r="H183" s="510" t="s">
        <v>967</v>
      </c>
      <c r="I183" s="513">
        <v>4840</v>
      </c>
      <c r="J183" s="513">
        <v>18</v>
      </c>
      <c r="K183" s="514">
        <v>87120</v>
      </c>
    </row>
    <row r="184" spans="1:11" ht="14.45" customHeight="1" x14ac:dyDescent="0.2">
      <c r="A184" s="508" t="s">
        <v>441</v>
      </c>
      <c r="B184" s="509" t="s">
        <v>442</v>
      </c>
      <c r="C184" s="510" t="s">
        <v>450</v>
      </c>
      <c r="D184" s="511" t="s">
        <v>451</v>
      </c>
      <c r="E184" s="510" t="s">
        <v>626</v>
      </c>
      <c r="F184" s="511" t="s">
        <v>627</v>
      </c>
      <c r="G184" s="510" t="s">
        <v>968</v>
      </c>
      <c r="H184" s="510" t="s">
        <v>969</v>
      </c>
      <c r="I184" s="513">
        <v>2359.5</v>
      </c>
      <c r="J184" s="513">
        <v>13</v>
      </c>
      <c r="K184" s="514">
        <v>30673.5</v>
      </c>
    </row>
    <row r="185" spans="1:11" ht="14.45" customHeight="1" x14ac:dyDescent="0.2">
      <c r="A185" s="508" t="s">
        <v>441</v>
      </c>
      <c r="B185" s="509" t="s">
        <v>442</v>
      </c>
      <c r="C185" s="510" t="s">
        <v>450</v>
      </c>
      <c r="D185" s="511" t="s">
        <v>451</v>
      </c>
      <c r="E185" s="510" t="s">
        <v>626</v>
      </c>
      <c r="F185" s="511" t="s">
        <v>627</v>
      </c>
      <c r="G185" s="510" t="s">
        <v>970</v>
      </c>
      <c r="H185" s="510" t="s">
        <v>971</v>
      </c>
      <c r="I185" s="513">
        <v>5324</v>
      </c>
      <c r="J185" s="513">
        <v>1</v>
      </c>
      <c r="K185" s="514">
        <v>5324</v>
      </c>
    </row>
    <row r="186" spans="1:11" ht="14.45" customHeight="1" x14ac:dyDescent="0.2">
      <c r="A186" s="508" t="s">
        <v>441</v>
      </c>
      <c r="B186" s="509" t="s">
        <v>442</v>
      </c>
      <c r="C186" s="510" t="s">
        <v>450</v>
      </c>
      <c r="D186" s="511" t="s">
        <v>451</v>
      </c>
      <c r="E186" s="510" t="s">
        <v>626</v>
      </c>
      <c r="F186" s="511" t="s">
        <v>627</v>
      </c>
      <c r="G186" s="510" t="s">
        <v>972</v>
      </c>
      <c r="H186" s="510" t="s">
        <v>973</v>
      </c>
      <c r="I186" s="513">
        <v>457.74300842285157</v>
      </c>
      <c r="J186" s="513">
        <v>32</v>
      </c>
      <c r="K186" s="514">
        <v>14684.560302734375</v>
      </c>
    </row>
    <row r="187" spans="1:11" ht="14.45" customHeight="1" x14ac:dyDescent="0.2">
      <c r="A187" s="508" t="s">
        <v>441</v>
      </c>
      <c r="B187" s="509" t="s">
        <v>442</v>
      </c>
      <c r="C187" s="510" t="s">
        <v>450</v>
      </c>
      <c r="D187" s="511" t="s">
        <v>451</v>
      </c>
      <c r="E187" s="510" t="s">
        <v>626</v>
      </c>
      <c r="F187" s="511" t="s">
        <v>627</v>
      </c>
      <c r="G187" s="510" t="s">
        <v>974</v>
      </c>
      <c r="H187" s="510" t="s">
        <v>975</v>
      </c>
      <c r="I187" s="513">
        <v>1251.532470703125</v>
      </c>
      <c r="J187" s="513">
        <v>22</v>
      </c>
      <c r="K187" s="514">
        <v>27235.889404296875</v>
      </c>
    </row>
    <row r="188" spans="1:11" ht="14.45" customHeight="1" x14ac:dyDescent="0.2">
      <c r="A188" s="508" t="s">
        <v>441</v>
      </c>
      <c r="B188" s="509" t="s">
        <v>442</v>
      </c>
      <c r="C188" s="510" t="s">
        <v>450</v>
      </c>
      <c r="D188" s="511" t="s">
        <v>451</v>
      </c>
      <c r="E188" s="510" t="s">
        <v>626</v>
      </c>
      <c r="F188" s="511" t="s">
        <v>627</v>
      </c>
      <c r="G188" s="510" t="s">
        <v>976</v>
      </c>
      <c r="H188" s="510" t="s">
        <v>977</v>
      </c>
      <c r="I188" s="513">
        <v>137.13333129882813</v>
      </c>
      <c r="J188" s="513">
        <v>8</v>
      </c>
      <c r="K188" s="514">
        <v>1101.0999755859375</v>
      </c>
    </row>
    <row r="189" spans="1:11" ht="14.45" customHeight="1" x14ac:dyDescent="0.2">
      <c r="A189" s="508" t="s">
        <v>441</v>
      </c>
      <c r="B189" s="509" t="s">
        <v>442</v>
      </c>
      <c r="C189" s="510" t="s">
        <v>450</v>
      </c>
      <c r="D189" s="511" t="s">
        <v>451</v>
      </c>
      <c r="E189" s="510" t="s">
        <v>626</v>
      </c>
      <c r="F189" s="511" t="s">
        <v>627</v>
      </c>
      <c r="G189" s="510" t="s">
        <v>978</v>
      </c>
      <c r="H189" s="510" t="s">
        <v>979</v>
      </c>
      <c r="I189" s="513">
        <v>1268.0799560546875</v>
      </c>
      <c r="J189" s="513">
        <v>18</v>
      </c>
      <c r="K189" s="514">
        <v>22825.439697265625</v>
      </c>
    </row>
    <row r="190" spans="1:11" ht="14.45" customHeight="1" x14ac:dyDescent="0.2">
      <c r="A190" s="508" t="s">
        <v>441</v>
      </c>
      <c r="B190" s="509" t="s">
        <v>442</v>
      </c>
      <c r="C190" s="510" t="s">
        <v>450</v>
      </c>
      <c r="D190" s="511" t="s">
        <v>451</v>
      </c>
      <c r="E190" s="510" t="s">
        <v>626</v>
      </c>
      <c r="F190" s="511" t="s">
        <v>627</v>
      </c>
      <c r="G190" s="510" t="s">
        <v>980</v>
      </c>
      <c r="H190" s="510" t="s">
        <v>981</v>
      </c>
      <c r="I190" s="513">
        <v>12.710000038146973</v>
      </c>
      <c r="J190" s="513">
        <v>230</v>
      </c>
      <c r="K190" s="514">
        <v>2922.1500549316406</v>
      </c>
    </row>
    <row r="191" spans="1:11" ht="14.45" customHeight="1" x14ac:dyDescent="0.2">
      <c r="A191" s="508" t="s">
        <v>441</v>
      </c>
      <c r="B191" s="509" t="s">
        <v>442</v>
      </c>
      <c r="C191" s="510" t="s">
        <v>450</v>
      </c>
      <c r="D191" s="511" t="s">
        <v>451</v>
      </c>
      <c r="E191" s="510" t="s">
        <v>626</v>
      </c>
      <c r="F191" s="511" t="s">
        <v>627</v>
      </c>
      <c r="G191" s="510" t="s">
        <v>982</v>
      </c>
      <c r="H191" s="510" t="s">
        <v>983</v>
      </c>
      <c r="I191" s="513">
        <v>10.369966586430868</v>
      </c>
      <c r="J191" s="513">
        <v>5230</v>
      </c>
      <c r="K191" s="514">
        <v>54233.569274902344</v>
      </c>
    </row>
    <row r="192" spans="1:11" ht="14.45" customHeight="1" x14ac:dyDescent="0.2">
      <c r="A192" s="508" t="s">
        <v>441</v>
      </c>
      <c r="B192" s="509" t="s">
        <v>442</v>
      </c>
      <c r="C192" s="510" t="s">
        <v>450</v>
      </c>
      <c r="D192" s="511" t="s">
        <v>451</v>
      </c>
      <c r="E192" s="510" t="s">
        <v>626</v>
      </c>
      <c r="F192" s="511" t="s">
        <v>627</v>
      </c>
      <c r="G192" s="510" t="s">
        <v>984</v>
      </c>
      <c r="H192" s="510" t="s">
        <v>985</v>
      </c>
      <c r="I192" s="513">
        <v>9.6800003051757813</v>
      </c>
      <c r="J192" s="513">
        <v>4500</v>
      </c>
      <c r="K192" s="514">
        <v>43560.0400390625</v>
      </c>
    </row>
    <row r="193" spans="1:11" ht="14.45" customHeight="1" x14ac:dyDescent="0.2">
      <c r="A193" s="508" t="s">
        <v>441</v>
      </c>
      <c r="B193" s="509" t="s">
        <v>442</v>
      </c>
      <c r="C193" s="510" t="s">
        <v>450</v>
      </c>
      <c r="D193" s="511" t="s">
        <v>451</v>
      </c>
      <c r="E193" s="510" t="s">
        <v>626</v>
      </c>
      <c r="F193" s="511" t="s">
        <v>627</v>
      </c>
      <c r="G193" s="510" t="s">
        <v>980</v>
      </c>
      <c r="H193" s="510" t="s">
        <v>986</v>
      </c>
      <c r="I193" s="513">
        <v>12.42733325958252</v>
      </c>
      <c r="J193" s="513">
        <v>270</v>
      </c>
      <c r="K193" s="514">
        <v>3346.0900497436523</v>
      </c>
    </row>
    <row r="194" spans="1:11" ht="14.45" customHeight="1" x14ac:dyDescent="0.2">
      <c r="A194" s="508" t="s">
        <v>441</v>
      </c>
      <c r="B194" s="509" t="s">
        <v>442</v>
      </c>
      <c r="C194" s="510" t="s">
        <v>450</v>
      </c>
      <c r="D194" s="511" t="s">
        <v>451</v>
      </c>
      <c r="E194" s="510" t="s">
        <v>626</v>
      </c>
      <c r="F194" s="511" t="s">
        <v>627</v>
      </c>
      <c r="G194" s="510" t="s">
        <v>982</v>
      </c>
      <c r="H194" s="510" t="s">
        <v>987</v>
      </c>
      <c r="I194" s="513">
        <v>10.36994993686676</v>
      </c>
      <c r="J194" s="513">
        <v>2270</v>
      </c>
      <c r="K194" s="514">
        <v>23539.209991455078</v>
      </c>
    </row>
    <row r="195" spans="1:11" ht="14.45" customHeight="1" x14ac:dyDescent="0.2">
      <c r="A195" s="508" t="s">
        <v>441</v>
      </c>
      <c r="B195" s="509" t="s">
        <v>442</v>
      </c>
      <c r="C195" s="510" t="s">
        <v>450</v>
      </c>
      <c r="D195" s="511" t="s">
        <v>451</v>
      </c>
      <c r="E195" s="510" t="s">
        <v>626</v>
      </c>
      <c r="F195" s="511" t="s">
        <v>627</v>
      </c>
      <c r="G195" s="510" t="s">
        <v>984</v>
      </c>
      <c r="H195" s="510" t="s">
        <v>988</v>
      </c>
      <c r="I195" s="513">
        <v>9.679996132850647</v>
      </c>
      <c r="J195" s="513">
        <v>7500</v>
      </c>
      <c r="K195" s="514">
        <v>72599.989990234375</v>
      </c>
    </row>
    <row r="196" spans="1:11" ht="14.45" customHeight="1" x14ac:dyDescent="0.2">
      <c r="A196" s="508" t="s">
        <v>441</v>
      </c>
      <c r="B196" s="509" t="s">
        <v>442</v>
      </c>
      <c r="C196" s="510" t="s">
        <v>450</v>
      </c>
      <c r="D196" s="511" t="s">
        <v>451</v>
      </c>
      <c r="E196" s="510" t="s">
        <v>626</v>
      </c>
      <c r="F196" s="511" t="s">
        <v>627</v>
      </c>
      <c r="G196" s="510" t="s">
        <v>989</v>
      </c>
      <c r="H196" s="510" t="s">
        <v>990</v>
      </c>
      <c r="I196" s="513">
        <v>2665.6298828125</v>
      </c>
      <c r="J196" s="513">
        <v>1</v>
      </c>
      <c r="K196" s="514">
        <v>2665.6298828125</v>
      </c>
    </row>
    <row r="197" spans="1:11" ht="14.45" customHeight="1" x14ac:dyDescent="0.2">
      <c r="A197" s="508" t="s">
        <v>441</v>
      </c>
      <c r="B197" s="509" t="s">
        <v>442</v>
      </c>
      <c r="C197" s="510" t="s">
        <v>450</v>
      </c>
      <c r="D197" s="511" t="s">
        <v>451</v>
      </c>
      <c r="E197" s="510" t="s">
        <v>626</v>
      </c>
      <c r="F197" s="511" t="s">
        <v>627</v>
      </c>
      <c r="G197" s="510" t="s">
        <v>991</v>
      </c>
      <c r="H197" s="510" t="s">
        <v>992</v>
      </c>
      <c r="I197" s="513">
        <v>57.052498817443848</v>
      </c>
      <c r="J197" s="513">
        <v>4</v>
      </c>
      <c r="K197" s="514">
        <v>228.20999526977539</v>
      </c>
    </row>
    <row r="198" spans="1:11" ht="14.45" customHeight="1" x14ac:dyDescent="0.2">
      <c r="A198" s="508" t="s">
        <v>441</v>
      </c>
      <c r="B198" s="509" t="s">
        <v>442</v>
      </c>
      <c r="C198" s="510" t="s">
        <v>450</v>
      </c>
      <c r="D198" s="511" t="s">
        <v>451</v>
      </c>
      <c r="E198" s="510" t="s">
        <v>626</v>
      </c>
      <c r="F198" s="511" t="s">
        <v>627</v>
      </c>
      <c r="G198" s="510" t="s">
        <v>993</v>
      </c>
      <c r="H198" s="510" t="s">
        <v>994</v>
      </c>
      <c r="I198" s="513">
        <v>83.057498931884766</v>
      </c>
      <c r="J198" s="513">
        <v>7</v>
      </c>
      <c r="K198" s="514">
        <v>581.3699951171875</v>
      </c>
    </row>
    <row r="199" spans="1:11" ht="14.45" customHeight="1" x14ac:dyDescent="0.2">
      <c r="A199" s="508" t="s">
        <v>441</v>
      </c>
      <c r="B199" s="509" t="s">
        <v>442</v>
      </c>
      <c r="C199" s="510" t="s">
        <v>450</v>
      </c>
      <c r="D199" s="511" t="s">
        <v>451</v>
      </c>
      <c r="E199" s="510" t="s">
        <v>626</v>
      </c>
      <c r="F199" s="511" t="s">
        <v>627</v>
      </c>
      <c r="G199" s="510" t="s">
        <v>993</v>
      </c>
      <c r="H199" s="510" t="s">
        <v>995</v>
      </c>
      <c r="I199" s="513">
        <v>83.057498931884766</v>
      </c>
      <c r="J199" s="513">
        <v>9</v>
      </c>
      <c r="K199" s="514">
        <v>747.47999572753906</v>
      </c>
    </row>
    <row r="200" spans="1:11" ht="14.45" customHeight="1" x14ac:dyDescent="0.2">
      <c r="A200" s="508" t="s">
        <v>441</v>
      </c>
      <c r="B200" s="509" t="s">
        <v>442</v>
      </c>
      <c r="C200" s="510" t="s">
        <v>450</v>
      </c>
      <c r="D200" s="511" t="s">
        <v>451</v>
      </c>
      <c r="E200" s="510" t="s">
        <v>626</v>
      </c>
      <c r="F200" s="511" t="s">
        <v>627</v>
      </c>
      <c r="G200" s="510" t="s">
        <v>996</v>
      </c>
      <c r="H200" s="510" t="s">
        <v>997</v>
      </c>
      <c r="I200" s="513">
        <v>131.24000549316406</v>
      </c>
      <c r="J200" s="513">
        <v>1</v>
      </c>
      <c r="K200" s="514">
        <v>131.24000549316406</v>
      </c>
    </row>
    <row r="201" spans="1:11" ht="14.45" customHeight="1" x14ac:dyDescent="0.2">
      <c r="A201" s="508" t="s">
        <v>441</v>
      </c>
      <c r="B201" s="509" t="s">
        <v>442</v>
      </c>
      <c r="C201" s="510" t="s">
        <v>450</v>
      </c>
      <c r="D201" s="511" t="s">
        <v>451</v>
      </c>
      <c r="E201" s="510" t="s">
        <v>626</v>
      </c>
      <c r="F201" s="511" t="s">
        <v>627</v>
      </c>
      <c r="G201" s="510" t="s">
        <v>998</v>
      </c>
      <c r="H201" s="510" t="s">
        <v>999</v>
      </c>
      <c r="I201" s="513">
        <v>15131.221874999999</v>
      </c>
      <c r="J201" s="513">
        <v>14</v>
      </c>
      <c r="K201" s="514">
        <v>211104.880859375</v>
      </c>
    </row>
    <row r="202" spans="1:11" ht="14.45" customHeight="1" x14ac:dyDescent="0.2">
      <c r="A202" s="508" t="s">
        <v>441</v>
      </c>
      <c r="B202" s="509" t="s">
        <v>442</v>
      </c>
      <c r="C202" s="510" t="s">
        <v>450</v>
      </c>
      <c r="D202" s="511" t="s">
        <v>451</v>
      </c>
      <c r="E202" s="510" t="s">
        <v>626</v>
      </c>
      <c r="F202" s="511" t="s">
        <v>627</v>
      </c>
      <c r="G202" s="510" t="s">
        <v>1000</v>
      </c>
      <c r="H202" s="510" t="s">
        <v>1001</v>
      </c>
      <c r="I202" s="513">
        <v>3346.860107421875</v>
      </c>
      <c r="J202" s="513">
        <v>3</v>
      </c>
      <c r="K202" s="514">
        <v>10040.580322265625</v>
      </c>
    </row>
    <row r="203" spans="1:11" ht="14.45" customHeight="1" x14ac:dyDescent="0.2">
      <c r="A203" s="508" t="s">
        <v>441</v>
      </c>
      <c r="B203" s="509" t="s">
        <v>442</v>
      </c>
      <c r="C203" s="510" t="s">
        <v>450</v>
      </c>
      <c r="D203" s="511" t="s">
        <v>451</v>
      </c>
      <c r="E203" s="510" t="s">
        <v>626</v>
      </c>
      <c r="F203" s="511" t="s">
        <v>627</v>
      </c>
      <c r="G203" s="510" t="s">
        <v>1002</v>
      </c>
      <c r="H203" s="510" t="s">
        <v>1003</v>
      </c>
      <c r="I203" s="513">
        <v>411.39999389648438</v>
      </c>
      <c r="J203" s="513">
        <v>1</v>
      </c>
      <c r="K203" s="514">
        <v>411.39999389648438</v>
      </c>
    </row>
    <row r="204" spans="1:11" ht="14.45" customHeight="1" x14ac:dyDescent="0.2">
      <c r="A204" s="508" t="s">
        <v>441</v>
      </c>
      <c r="B204" s="509" t="s">
        <v>442</v>
      </c>
      <c r="C204" s="510" t="s">
        <v>450</v>
      </c>
      <c r="D204" s="511" t="s">
        <v>451</v>
      </c>
      <c r="E204" s="510" t="s">
        <v>626</v>
      </c>
      <c r="F204" s="511" t="s">
        <v>627</v>
      </c>
      <c r="G204" s="510" t="s">
        <v>1004</v>
      </c>
      <c r="H204" s="510" t="s">
        <v>1005</v>
      </c>
      <c r="I204" s="513">
        <v>274.67001342773438</v>
      </c>
      <c r="J204" s="513">
        <v>4</v>
      </c>
      <c r="K204" s="514">
        <v>1098.6800537109375</v>
      </c>
    </row>
    <row r="205" spans="1:11" ht="14.45" customHeight="1" x14ac:dyDescent="0.2">
      <c r="A205" s="508" t="s">
        <v>441</v>
      </c>
      <c r="B205" s="509" t="s">
        <v>442</v>
      </c>
      <c r="C205" s="510" t="s">
        <v>450</v>
      </c>
      <c r="D205" s="511" t="s">
        <v>451</v>
      </c>
      <c r="E205" s="510" t="s">
        <v>626</v>
      </c>
      <c r="F205" s="511" t="s">
        <v>627</v>
      </c>
      <c r="G205" s="510" t="s">
        <v>1006</v>
      </c>
      <c r="H205" s="510" t="s">
        <v>1007</v>
      </c>
      <c r="I205" s="513">
        <v>7816.6914349724266</v>
      </c>
      <c r="J205" s="513">
        <v>45</v>
      </c>
      <c r="K205" s="514">
        <v>351732.603515625</v>
      </c>
    </row>
    <row r="206" spans="1:11" ht="14.45" customHeight="1" x14ac:dyDescent="0.2">
      <c r="A206" s="508" t="s">
        <v>441</v>
      </c>
      <c r="B206" s="509" t="s">
        <v>442</v>
      </c>
      <c r="C206" s="510" t="s">
        <v>450</v>
      </c>
      <c r="D206" s="511" t="s">
        <v>451</v>
      </c>
      <c r="E206" s="510" t="s">
        <v>626</v>
      </c>
      <c r="F206" s="511" t="s">
        <v>627</v>
      </c>
      <c r="G206" s="510" t="s">
        <v>1008</v>
      </c>
      <c r="H206" s="510" t="s">
        <v>1009</v>
      </c>
      <c r="I206" s="513">
        <v>3346.860107421875</v>
      </c>
      <c r="J206" s="513">
        <v>2</v>
      </c>
      <c r="K206" s="514">
        <v>6693.72021484375</v>
      </c>
    </row>
    <row r="207" spans="1:11" ht="14.45" customHeight="1" x14ac:dyDescent="0.2">
      <c r="A207" s="508" t="s">
        <v>441</v>
      </c>
      <c r="B207" s="509" t="s">
        <v>442</v>
      </c>
      <c r="C207" s="510" t="s">
        <v>450</v>
      </c>
      <c r="D207" s="511" t="s">
        <v>451</v>
      </c>
      <c r="E207" s="510" t="s">
        <v>626</v>
      </c>
      <c r="F207" s="511" t="s">
        <v>627</v>
      </c>
      <c r="G207" s="510" t="s">
        <v>1010</v>
      </c>
      <c r="H207" s="510" t="s">
        <v>1011</v>
      </c>
      <c r="I207" s="513">
        <v>7818.576497395833</v>
      </c>
      <c r="J207" s="513">
        <v>44</v>
      </c>
      <c r="K207" s="514">
        <v>343807.466796875</v>
      </c>
    </row>
    <row r="208" spans="1:11" ht="14.45" customHeight="1" x14ac:dyDescent="0.2">
      <c r="A208" s="508" t="s">
        <v>441</v>
      </c>
      <c r="B208" s="509" t="s">
        <v>442</v>
      </c>
      <c r="C208" s="510" t="s">
        <v>450</v>
      </c>
      <c r="D208" s="511" t="s">
        <v>451</v>
      </c>
      <c r="E208" s="510" t="s">
        <v>626</v>
      </c>
      <c r="F208" s="511" t="s">
        <v>627</v>
      </c>
      <c r="G208" s="510" t="s">
        <v>1012</v>
      </c>
      <c r="H208" s="510" t="s">
        <v>1013</v>
      </c>
      <c r="I208" s="513">
        <v>3279.925048828125</v>
      </c>
      <c r="J208" s="513">
        <v>4</v>
      </c>
      <c r="K208" s="514">
        <v>13119.7001953125</v>
      </c>
    </row>
    <row r="209" spans="1:11" ht="14.45" customHeight="1" x14ac:dyDescent="0.2">
      <c r="A209" s="508" t="s">
        <v>441</v>
      </c>
      <c r="B209" s="509" t="s">
        <v>442</v>
      </c>
      <c r="C209" s="510" t="s">
        <v>450</v>
      </c>
      <c r="D209" s="511" t="s">
        <v>451</v>
      </c>
      <c r="E209" s="510" t="s">
        <v>626</v>
      </c>
      <c r="F209" s="511" t="s">
        <v>627</v>
      </c>
      <c r="G209" s="510" t="s">
        <v>1014</v>
      </c>
      <c r="H209" s="510" t="s">
        <v>1015</v>
      </c>
      <c r="I209" s="513">
        <v>6561.03515625</v>
      </c>
      <c r="J209" s="513">
        <v>2</v>
      </c>
      <c r="K209" s="514">
        <v>13122.0703125</v>
      </c>
    </row>
    <row r="210" spans="1:11" ht="14.45" customHeight="1" x14ac:dyDescent="0.2">
      <c r="A210" s="508" t="s">
        <v>441</v>
      </c>
      <c r="B210" s="509" t="s">
        <v>442</v>
      </c>
      <c r="C210" s="510" t="s">
        <v>450</v>
      </c>
      <c r="D210" s="511" t="s">
        <v>451</v>
      </c>
      <c r="E210" s="510" t="s">
        <v>626</v>
      </c>
      <c r="F210" s="511" t="s">
        <v>627</v>
      </c>
      <c r="G210" s="510" t="s">
        <v>1016</v>
      </c>
      <c r="H210" s="510" t="s">
        <v>1017</v>
      </c>
      <c r="I210" s="513">
        <v>3302.2367350260415</v>
      </c>
      <c r="J210" s="513">
        <v>3</v>
      </c>
      <c r="K210" s="514">
        <v>9906.710205078125</v>
      </c>
    </row>
    <row r="211" spans="1:11" ht="14.45" customHeight="1" x14ac:dyDescent="0.2">
      <c r="A211" s="508" t="s">
        <v>441</v>
      </c>
      <c r="B211" s="509" t="s">
        <v>442</v>
      </c>
      <c r="C211" s="510" t="s">
        <v>450</v>
      </c>
      <c r="D211" s="511" t="s">
        <v>451</v>
      </c>
      <c r="E211" s="510" t="s">
        <v>626</v>
      </c>
      <c r="F211" s="511" t="s">
        <v>627</v>
      </c>
      <c r="G211" s="510" t="s">
        <v>1018</v>
      </c>
      <c r="H211" s="510" t="s">
        <v>1019</v>
      </c>
      <c r="I211" s="513">
        <v>3369.0934244791665</v>
      </c>
      <c r="J211" s="513">
        <v>3</v>
      </c>
      <c r="K211" s="514">
        <v>10107.2802734375</v>
      </c>
    </row>
    <row r="212" spans="1:11" ht="14.45" customHeight="1" x14ac:dyDescent="0.2">
      <c r="A212" s="508" t="s">
        <v>441</v>
      </c>
      <c r="B212" s="509" t="s">
        <v>442</v>
      </c>
      <c r="C212" s="510" t="s">
        <v>450</v>
      </c>
      <c r="D212" s="511" t="s">
        <v>451</v>
      </c>
      <c r="E212" s="510" t="s">
        <v>626</v>
      </c>
      <c r="F212" s="511" t="s">
        <v>627</v>
      </c>
      <c r="G212" s="510" t="s">
        <v>1020</v>
      </c>
      <c r="H212" s="510" t="s">
        <v>1021</v>
      </c>
      <c r="I212" s="513">
        <v>3414.6201171875</v>
      </c>
      <c r="J212" s="513">
        <v>2</v>
      </c>
      <c r="K212" s="514">
        <v>6829.240234375</v>
      </c>
    </row>
    <row r="213" spans="1:11" ht="14.45" customHeight="1" x14ac:dyDescent="0.2">
      <c r="A213" s="508" t="s">
        <v>441</v>
      </c>
      <c r="B213" s="509" t="s">
        <v>442</v>
      </c>
      <c r="C213" s="510" t="s">
        <v>450</v>
      </c>
      <c r="D213" s="511" t="s">
        <v>451</v>
      </c>
      <c r="E213" s="510" t="s">
        <v>626</v>
      </c>
      <c r="F213" s="511" t="s">
        <v>627</v>
      </c>
      <c r="G213" s="510" t="s">
        <v>1022</v>
      </c>
      <c r="H213" s="510" t="s">
        <v>1023</v>
      </c>
      <c r="I213" s="513">
        <v>2117.5</v>
      </c>
      <c r="J213" s="513">
        <v>0</v>
      </c>
      <c r="K213" s="514">
        <v>0</v>
      </c>
    </row>
    <row r="214" spans="1:11" ht="14.45" customHeight="1" x14ac:dyDescent="0.2">
      <c r="A214" s="508" t="s">
        <v>441</v>
      </c>
      <c r="B214" s="509" t="s">
        <v>442</v>
      </c>
      <c r="C214" s="510" t="s">
        <v>450</v>
      </c>
      <c r="D214" s="511" t="s">
        <v>451</v>
      </c>
      <c r="E214" s="510" t="s">
        <v>626</v>
      </c>
      <c r="F214" s="511" t="s">
        <v>627</v>
      </c>
      <c r="G214" s="510" t="s">
        <v>1024</v>
      </c>
      <c r="H214" s="510" t="s">
        <v>1025</v>
      </c>
      <c r="I214" s="513">
        <v>2117.5</v>
      </c>
      <c r="J214" s="513">
        <v>0</v>
      </c>
      <c r="K214" s="514">
        <v>0</v>
      </c>
    </row>
    <row r="215" spans="1:11" ht="14.45" customHeight="1" x14ac:dyDescent="0.2">
      <c r="A215" s="508" t="s">
        <v>441</v>
      </c>
      <c r="B215" s="509" t="s">
        <v>442</v>
      </c>
      <c r="C215" s="510" t="s">
        <v>450</v>
      </c>
      <c r="D215" s="511" t="s">
        <v>451</v>
      </c>
      <c r="E215" s="510" t="s">
        <v>626</v>
      </c>
      <c r="F215" s="511" t="s">
        <v>627</v>
      </c>
      <c r="G215" s="510" t="s">
        <v>1026</v>
      </c>
      <c r="H215" s="510" t="s">
        <v>1027</v>
      </c>
      <c r="I215" s="513">
        <v>8925.5574544270839</v>
      </c>
      <c r="J215" s="513">
        <v>18</v>
      </c>
      <c r="K215" s="514">
        <v>161019.44921875</v>
      </c>
    </row>
    <row r="216" spans="1:11" ht="14.45" customHeight="1" x14ac:dyDescent="0.2">
      <c r="A216" s="508" t="s">
        <v>441</v>
      </c>
      <c r="B216" s="509" t="s">
        <v>442</v>
      </c>
      <c r="C216" s="510" t="s">
        <v>450</v>
      </c>
      <c r="D216" s="511" t="s">
        <v>451</v>
      </c>
      <c r="E216" s="510" t="s">
        <v>626</v>
      </c>
      <c r="F216" s="511" t="s">
        <v>627</v>
      </c>
      <c r="G216" s="510" t="s">
        <v>1028</v>
      </c>
      <c r="H216" s="510" t="s">
        <v>1029</v>
      </c>
      <c r="I216" s="513">
        <v>8925.5582682291661</v>
      </c>
      <c r="J216" s="513">
        <v>19</v>
      </c>
      <c r="K216" s="514">
        <v>169645.5087890625</v>
      </c>
    </row>
    <row r="217" spans="1:11" ht="14.45" customHeight="1" x14ac:dyDescent="0.2">
      <c r="A217" s="508" t="s">
        <v>441</v>
      </c>
      <c r="B217" s="509" t="s">
        <v>442</v>
      </c>
      <c r="C217" s="510" t="s">
        <v>450</v>
      </c>
      <c r="D217" s="511" t="s">
        <v>451</v>
      </c>
      <c r="E217" s="510" t="s">
        <v>626</v>
      </c>
      <c r="F217" s="511" t="s">
        <v>627</v>
      </c>
      <c r="G217" s="510" t="s">
        <v>1030</v>
      </c>
      <c r="H217" s="510" t="s">
        <v>1031</v>
      </c>
      <c r="I217" s="513">
        <v>4840</v>
      </c>
      <c r="J217" s="513">
        <v>1</v>
      </c>
      <c r="K217" s="514">
        <v>4840</v>
      </c>
    </row>
    <row r="218" spans="1:11" ht="14.45" customHeight="1" x14ac:dyDescent="0.2">
      <c r="A218" s="508" t="s">
        <v>441</v>
      </c>
      <c r="B218" s="509" t="s">
        <v>442</v>
      </c>
      <c r="C218" s="510" t="s">
        <v>450</v>
      </c>
      <c r="D218" s="511" t="s">
        <v>451</v>
      </c>
      <c r="E218" s="510" t="s">
        <v>626</v>
      </c>
      <c r="F218" s="511" t="s">
        <v>627</v>
      </c>
      <c r="G218" s="510" t="s">
        <v>1032</v>
      </c>
      <c r="H218" s="510" t="s">
        <v>1033</v>
      </c>
      <c r="I218" s="513">
        <v>7163.44189453125</v>
      </c>
      <c r="J218" s="513">
        <v>119</v>
      </c>
      <c r="K218" s="514">
        <v>854982.1083984375</v>
      </c>
    </row>
    <row r="219" spans="1:11" ht="14.45" customHeight="1" x14ac:dyDescent="0.2">
      <c r="A219" s="508" t="s">
        <v>441</v>
      </c>
      <c r="B219" s="509" t="s">
        <v>442</v>
      </c>
      <c r="C219" s="510" t="s">
        <v>450</v>
      </c>
      <c r="D219" s="511" t="s">
        <v>451</v>
      </c>
      <c r="E219" s="510" t="s">
        <v>626</v>
      </c>
      <c r="F219" s="511" t="s">
        <v>627</v>
      </c>
      <c r="G219" s="510" t="s">
        <v>1034</v>
      </c>
      <c r="H219" s="510" t="s">
        <v>1035</v>
      </c>
      <c r="I219" s="513">
        <v>7163.4426879882813</v>
      </c>
      <c r="J219" s="513">
        <v>119</v>
      </c>
      <c r="K219" s="514">
        <v>854982.1884765625</v>
      </c>
    </row>
    <row r="220" spans="1:11" ht="14.45" customHeight="1" x14ac:dyDescent="0.2">
      <c r="A220" s="508" t="s">
        <v>441</v>
      </c>
      <c r="B220" s="509" t="s">
        <v>442</v>
      </c>
      <c r="C220" s="510" t="s">
        <v>450</v>
      </c>
      <c r="D220" s="511" t="s">
        <v>451</v>
      </c>
      <c r="E220" s="510" t="s">
        <v>626</v>
      </c>
      <c r="F220" s="511" t="s">
        <v>627</v>
      </c>
      <c r="G220" s="510" t="s">
        <v>1036</v>
      </c>
      <c r="H220" s="510" t="s">
        <v>1037</v>
      </c>
      <c r="I220" s="513">
        <v>1071.5150146484375</v>
      </c>
      <c r="J220" s="513">
        <v>20</v>
      </c>
      <c r="K220" s="514">
        <v>21408.769897460938</v>
      </c>
    </row>
    <row r="221" spans="1:11" ht="14.45" customHeight="1" x14ac:dyDescent="0.2">
      <c r="A221" s="508" t="s">
        <v>441</v>
      </c>
      <c r="B221" s="509" t="s">
        <v>442</v>
      </c>
      <c r="C221" s="510" t="s">
        <v>450</v>
      </c>
      <c r="D221" s="511" t="s">
        <v>451</v>
      </c>
      <c r="E221" s="510" t="s">
        <v>626</v>
      </c>
      <c r="F221" s="511" t="s">
        <v>627</v>
      </c>
      <c r="G221" s="510" t="s">
        <v>1038</v>
      </c>
      <c r="H221" s="510" t="s">
        <v>1039</v>
      </c>
      <c r="I221" s="513">
        <v>7804.748209635417</v>
      </c>
      <c r="J221" s="513">
        <v>19</v>
      </c>
      <c r="K221" s="514">
        <v>147070.7578125</v>
      </c>
    </row>
    <row r="222" spans="1:11" ht="14.45" customHeight="1" x14ac:dyDescent="0.2">
      <c r="A222" s="508" t="s">
        <v>441</v>
      </c>
      <c r="B222" s="509" t="s">
        <v>442</v>
      </c>
      <c r="C222" s="510" t="s">
        <v>450</v>
      </c>
      <c r="D222" s="511" t="s">
        <v>451</v>
      </c>
      <c r="E222" s="510" t="s">
        <v>626</v>
      </c>
      <c r="F222" s="511" t="s">
        <v>627</v>
      </c>
      <c r="G222" s="510" t="s">
        <v>1040</v>
      </c>
      <c r="H222" s="510" t="s">
        <v>1041</v>
      </c>
      <c r="I222" s="513">
        <v>13059.24365234375</v>
      </c>
      <c r="J222" s="513">
        <v>21</v>
      </c>
      <c r="K222" s="514">
        <v>270372.1494140625</v>
      </c>
    </row>
    <row r="223" spans="1:11" ht="14.45" customHeight="1" x14ac:dyDescent="0.2">
      <c r="A223" s="508" t="s">
        <v>441</v>
      </c>
      <c r="B223" s="509" t="s">
        <v>442</v>
      </c>
      <c r="C223" s="510" t="s">
        <v>450</v>
      </c>
      <c r="D223" s="511" t="s">
        <v>451</v>
      </c>
      <c r="E223" s="510" t="s">
        <v>626</v>
      </c>
      <c r="F223" s="511" t="s">
        <v>627</v>
      </c>
      <c r="G223" s="510" t="s">
        <v>1042</v>
      </c>
      <c r="H223" s="510" t="s">
        <v>1043</v>
      </c>
      <c r="I223" s="513">
        <v>9134.693359375</v>
      </c>
      <c r="J223" s="513">
        <v>20</v>
      </c>
      <c r="K223" s="514">
        <v>182448.640625</v>
      </c>
    </row>
    <row r="224" spans="1:11" ht="14.45" customHeight="1" x14ac:dyDescent="0.2">
      <c r="A224" s="508" t="s">
        <v>441</v>
      </c>
      <c r="B224" s="509" t="s">
        <v>442</v>
      </c>
      <c r="C224" s="510" t="s">
        <v>450</v>
      </c>
      <c r="D224" s="511" t="s">
        <v>451</v>
      </c>
      <c r="E224" s="510" t="s">
        <v>626</v>
      </c>
      <c r="F224" s="511" t="s">
        <v>627</v>
      </c>
      <c r="G224" s="510" t="s">
        <v>1044</v>
      </c>
      <c r="H224" s="510" t="s">
        <v>1045</v>
      </c>
      <c r="I224" s="513">
        <v>6914.876627604167</v>
      </c>
      <c r="J224" s="513">
        <v>15</v>
      </c>
      <c r="K224" s="514">
        <v>103442.79833984375</v>
      </c>
    </row>
    <row r="225" spans="1:11" ht="14.45" customHeight="1" x14ac:dyDescent="0.2">
      <c r="A225" s="508" t="s">
        <v>441</v>
      </c>
      <c r="B225" s="509" t="s">
        <v>442</v>
      </c>
      <c r="C225" s="510" t="s">
        <v>450</v>
      </c>
      <c r="D225" s="511" t="s">
        <v>451</v>
      </c>
      <c r="E225" s="510" t="s">
        <v>626</v>
      </c>
      <c r="F225" s="511" t="s">
        <v>627</v>
      </c>
      <c r="G225" s="510" t="s">
        <v>1044</v>
      </c>
      <c r="H225" s="510" t="s">
        <v>1046</v>
      </c>
      <c r="I225" s="513">
        <v>7008.31982421875</v>
      </c>
      <c r="J225" s="513">
        <v>14</v>
      </c>
      <c r="K225" s="514">
        <v>98116.47900390625</v>
      </c>
    </row>
    <row r="226" spans="1:11" ht="14.45" customHeight="1" x14ac:dyDescent="0.2">
      <c r="A226" s="508" t="s">
        <v>441</v>
      </c>
      <c r="B226" s="509" t="s">
        <v>442</v>
      </c>
      <c r="C226" s="510" t="s">
        <v>450</v>
      </c>
      <c r="D226" s="511" t="s">
        <v>451</v>
      </c>
      <c r="E226" s="510" t="s">
        <v>626</v>
      </c>
      <c r="F226" s="511" t="s">
        <v>627</v>
      </c>
      <c r="G226" s="510" t="s">
        <v>1047</v>
      </c>
      <c r="H226" s="510" t="s">
        <v>1048</v>
      </c>
      <c r="I226" s="513">
        <v>8494.2140764508931</v>
      </c>
      <c r="J226" s="513">
        <v>19</v>
      </c>
      <c r="K226" s="514">
        <v>160725.90625</v>
      </c>
    </row>
    <row r="227" spans="1:11" ht="14.45" customHeight="1" x14ac:dyDescent="0.2">
      <c r="A227" s="508" t="s">
        <v>441</v>
      </c>
      <c r="B227" s="509" t="s">
        <v>442</v>
      </c>
      <c r="C227" s="510" t="s">
        <v>450</v>
      </c>
      <c r="D227" s="511" t="s">
        <v>451</v>
      </c>
      <c r="E227" s="510" t="s">
        <v>626</v>
      </c>
      <c r="F227" s="511" t="s">
        <v>627</v>
      </c>
      <c r="G227" s="510" t="s">
        <v>1049</v>
      </c>
      <c r="H227" s="510" t="s">
        <v>1050</v>
      </c>
      <c r="I227" s="513">
        <v>6913.43505859375</v>
      </c>
      <c r="J227" s="513">
        <v>47</v>
      </c>
      <c r="K227" s="514">
        <v>324563.55712890625</v>
      </c>
    </row>
    <row r="228" spans="1:11" ht="14.45" customHeight="1" x14ac:dyDescent="0.2">
      <c r="A228" s="508" t="s">
        <v>441</v>
      </c>
      <c r="B228" s="509" t="s">
        <v>442</v>
      </c>
      <c r="C228" s="510" t="s">
        <v>450</v>
      </c>
      <c r="D228" s="511" t="s">
        <v>451</v>
      </c>
      <c r="E228" s="510" t="s">
        <v>626</v>
      </c>
      <c r="F228" s="511" t="s">
        <v>627</v>
      </c>
      <c r="G228" s="510" t="s">
        <v>1051</v>
      </c>
      <c r="H228" s="510" t="s">
        <v>1052</v>
      </c>
      <c r="I228" s="513">
        <v>7297.114968039773</v>
      </c>
      <c r="J228" s="513">
        <v>47</v>
      </c>
      <c r="K228" s="514">
        <v>342576.11083984375</v>
      </c>
    </row>
    <row r="229" spans="1:11" ht="14.45" customHeight="1" x14ac:dyDescent="0.2">
      <c r="A229" s="508" t="s">
        <v>441</v>
      </c>
      <c r="B229" s="509" t="s">
        <v>442</v>
      </c>
      <c r="C229" s="510" t="s">
        <v>450</v>
      </c>
      <c r="D229" s="511" t="s">
        <v>451</v>
      </c>
      <c r="E229" s="510" t="s">
        <v>626</v>
      </c>
      <c r="F229" s="511" t="s">
        <v>627</v>
      </c>
      <c r="G229" s="510" t="s">
        <v>1053</v>
      </c>
      <c r="H229" s="510" t="s">
        <v>1054</v>
      </c>
      <c r="I229" s="513">
        <v>3331.9856499565972</v>
      </c>
      <c r="J229" s="513">
        <v>9</v>
      </c>
      <c r="K229" s="514">
        <v>29987.870849609375</v>
      </c>
    </row>
    <row r="230" spans="1:11" ht="14.45" customHeight="1" x14ac:dyDescent="0.2">
      <c r="A230" s="508" t="s">
        <v>441</v>
      </c>
      <c r="B230" s="509" t="s">
        <v>442</v>
      </c>
      <c r="C230" s="510" t="s">
        <v>450</v>
      </c>
      <c r="D230" s="511" t="s">
        <v>451</v>
      </c>
      <c r="E230" s="510" t="s">
        <v>626</v>
      </c>
      <c r="F230" s="511" t="s">
        <v>627</v>
      </c>
      <c r="G230" s="510" t="s">
        <v>1055</v>
      </c>
      <c r="H230" s="510" t="s">
        <v>1056</v>
      </c>
      <c r="I230" s="513">
        <v>3369.0934244791665</v>
      </c>
      <c r="J230" s="513">
        <v>3</v>
      </c>
      <c r="K230" s="514">
        <v>10107.2802734375</v>
      </c>
    </row>
    <row r="231" spans="1:11" ht="14.45" customHeight="1" x14ac:dyDescent="0.2">
      <c r="A231" s="508" t="s">
        <v>441</v>
      </c>
      <c r="B231" s="509" t="s">
        <v>442</v>
      </c>
      <c r="C231" s="510" t="s">
        <v>450</v>
      </c>
      <c r="D231" s="511" t="s">
        <v>451</v>
      </c>
      <c r="E231" s="510" t="s">
        <v>626</v>
      </c>
      <c r="F231" s="511" t="s">
        <v>627</v>
      </c>
      <c r="G231" s="510" t="s">
        <v>1057</v>
      </c>
      <c r="H231" s="510" t="s">
        <v>1058</v>
      </c>
      <c r="I231" s="513">
        <v>3387.3041015624999</v>
      </c>
      <c r="J231" s="513">
        <v>5</v>
      </c>
      <c r="K231" s="514">
        <v>16936.5205078125</v>
      </c>
    </row>
    <row r="232" spans="1:11" ht="14.45" customHeight="1" x14ac:dyDescent="0.2">
      <c r="A232" s="508" t="s">
        <v>441</v>
      </c>
      <c r="B232" s="509" t="s">
        <v>442</v>
      </c>
      <c r="C232" s="510" t="s">
        <v>450</v>
      </c>
      <c r="D232" s="511" t="s">
        <v>451</v>
      </c>
      <c r="E232" s="510" t="s">
        <v>626</v>
      </c>
      <c r="F232" s="511" t="s">
        <v>627</v>
      </c>
      <c r="G232" s="510" t="s">
        <v>1059</v>
      </c>
      <c r="H232" s="510" t="s">
        <v>1060</v>
      </c>
      <c r="I232" s="513">
        <v>3395.1086774553573</v>
      </c>
      <c r="J232" s="513">
        <v>7</v>
      </c>
      <c r="K232" s="514">
        <v>23765.7607421875</v>
      </c>
    </row>
    <row r="233" spans="1:11" ht="14.45" customHeight="1" x14ac:dyDescent="0.2">
      <c r="A233" s="508" t="s">
        <v>441</v>
      </c>
      <c r="B233" s="509" t="s">
        <v>442</v>
      </c>
      <c r="C233" s="510" t="s">
        <v>450</v>
      </c>
      <c r="D233" s="511" t="s">
        <v>451</v>
      </c>
      <c r="E233" s="510" t="s">
        <v>626</v>
      </c>
      <c r="F233" s="511" t="s">
        <v>627</v>
      </c>
      <c r="G233" s="510" t="s">
        <v>1061</v>
      </c>
      <c r="H233" s="510" t="s">
        <v>1062</v>
      </c>
      <c r="I233" s="513">
        <v>3369.0934244791665</v>
      </c>
      <c r="J233" s="513">
        <v>3</v>
      </c>
      <c r="K233" s="514">
        <v>10107.2802734375</v>
      </c>
    </row>
    <row r="234" spans="1:11" ht="14.45" customHeight="1" x14ac:dyDescent="0.2">
      <c r="A234" s="508" t="s">
        <v>441</v>
      </c>
      <c r="B234" s="509" t="s">
        <v>442</v>
      </c>
      <c r="C234" s="510" t="s">
        <v>450</v>
      </c>
      <c r="D234" s="511" t="s">
        <v>451</v>
      </c>
      <c r="E234" s="510" t="s">
        <v>626</v>
      </c>
      <c r="F234" s="511" t="s">
        <v>627</v>
      </c>
      <c r="G234" s="510" t="s">
        <v>1063</v>
      </c>
      <c r="H234" s="510" t="s">
        <v>1064</v>
      </c>
      <c r="I234" s="513">
        <v>3414.6201171875</v>
      </c>
      <c r="J234" s="513">
        <v>1</v>
      </c>
      <c r="K234" s="514">
        <v>3414.6201171875</v>
      </c>
    </row>
    <row r="235" spans="1:11" ht="14.45" customHeight="1" x14ac:dyDescent="0.2">
      <c r="A235" s="508" t="s">
        <v>441</v>
      </c>
      <c r="B235" s="509" t="s">
        <v>442</v>
      </c>
      <c r="C235" s="510" t="s">
        <v>450</v>
      </c>
      <c r="D235" s="511" t="s">
        <v>451</v>
      </c>
      <c r="E235" s="510" t="s">
        <v>626</v>
      </c>
      <c r="F235" s="511" t="s">
        <v>627</v>
      </c>
      <c r="G235" s="510" t="s">
        <v>1065</v>
      </c>
      <c r="H235" s="510" t="s">
        <v>1066</v>
      </c>
      <c r="I235" s="513">
        <v>3414.6201171875</v>
      </c>
      <c r="J235" s="513">
        <v>2</v>
      </c>
      <c r="K235" s="514">
        <v>6829.240234375</v>
      </c>
    </row>
    <row r="236" spans="1:11" ht="14.45" customHeight="1" x14ac:dyDescent="0.2">
      <c r="A236" s="508" t="s">
        <v>441</v>
      </c>
      <c r="B236" s="509" t="s">
        <v>442</v>
      </c>
      <c r="C236" s="510" t="s">
        <v>450</v>
      </c>
      <c r="D236" s="511" t="s">
        <v>451</v>
      </c>
      <c r="E236" s="510" t="s">
        <v>626</v>
      </c>
      <c r="F236" s="511" t="s">
        <v>627</v>
      </c>
      <c r="G236" s="510" t="s">
        <v>1067</v>
      </c>
      <c r="H236" s="510" t="s">
        <v>1068</v>
      </c>
      <c r="I236" s="513">
        <v>3380.47509765625</v>
      </c>
      <c r="J236" s="513">
        <v>4</v>
      </c>
      <c r="K236" s="514">
        <v>13521.900390625</v>
      </c>
    </row>
    <row r="237" spans="1:11" ht="14.45" customHeight="1" x14ac:dyDescent="0.2">
      <c r="A237" s="508" t="s">
        <v>441</v>
      </c>
      <c r="B237" s="509" t="s">
        <v>442</v>
      </c>
      <c r="C237" s="510" t="s">
        <v>450</v>
      </c>
      <c r="D237" s="511" t="s">
        <v>451</v>
      </c>
      <c r="E237" s="510" t="s">
        <v>626</v>
      </c>
      <c r="F237" s="511" t="s">
        <v>627</v>
      </c>
      <c r="G237" s="510" t="s">
        <v>1069</v>
      </c>
      <c r="H237" s="510" t="s">
        <v>1070</v>
      </c>
      <c r="I237" s="513">
        <v>3308.6115025111608</v>
      </c>
      <c r="J237" s="513">
        <v>7</v>
      </c>
      <c r="K237" s="514">
        <v>23160.280517578125</v>
      </c>
    </row>
    <row r="238" spans="1:11" ht="14.45" customHeight="1" x14ac:dyDescent="0.2">
      <c r="A238" s="508" t="s">
        <v>441</v>
      </c>
      <c r="B238" s="509" t="s">
        <v>442</v>
      </c>
      <c r="C238" s="510" t="s">
        <v>450</v>
      </c>
      <c r="D238" s="511" t="s">
        <v>451</v>
      </c>
      <c r="E238" s="510" t="s">
        <v>626</v>
      </c>
      <c r="F238" s="511" t="s">
        <v>627</v>
      </c>
      <c r="G238" s="510" t="s">
        <v>1071</v>
      </c>
      <c r="H238" s="510" t="s">
        <v>1072</v>
      </c>
      <c r="I238" s="513">
        <v>3505.9025268554688</v>
      </c>
      <c r="J238" s="513">
        <v>8</v>
      </c>
      <c r="K238" s="514">
        <v>28047.22021484375</v>
      </c>
    </row>
    <row r="239" spans="1:11" ht="14.45" customHeight="1" x14ac:dyDescent="0.2">
      <c r="A239" s="508" t="s">
        <v>441</v>
      </c>
      <c r="B239" s="509" t="s">
        <v>442</v>
      </c>
      <c r="C239" s="510" t="s">
        <v>450</v>
      </c>
      <c r="D239" s="511" t="s">
        <v>451</v>
      </c>
      <c r="E239" s="510" t="s">
        <v>626</v>
      </c>
      <c r="F239" s="511" t="s">
        <v>627</v>
      </c>
      <c r="G239" s="510" t="s">
        <v>1073</v>
      </c>
      <c r="H239" s="510" t="s">
        <v>1074</v>
      </c>
      <c r="I239" s="513">
        <v>3609.4049072265625</v>
      </c>
      <c r="J239" s="513">
        <v>6</v>
      </c>
      <c r="K239" s="514">
        <v>21656.429443359375</v>
      </c>
    </row>
    <row r="240" spans="1:11" ht="14.45" customHeight="1" x14ac:dyDescent="0.2">
      <c r="A240" s="508" t="s">
        <v>441</v>
      </c>
      <c r="B240" s="509" t="s">
        <v>442</v>
      </c>
      <c r="C240" s="510" t="s">
        <v>450</v>
      </c>
      <c r="D240" s="511" t="s">
        <v>451</v>
      </c>
      <c r="E240" s="510" t="s">
        <v>626</v>
      </c>
      <c r="F240" s="511" t="s">
        <v>627</v>
      </c>
      <c r="G240" s="510" t="s">
        <v>1075</v>
      </c>
      <c r="H240" s="510" t="s">
        <v>1076</v>
      </c>
      <c r="I240" s="513">
        <v>3611.2691368689902</v>
      </c>
      <c r="J240" s="513">
        <v>14</v>
      </c>
      <c r="K240" s="514">
        <v>50434.778564453125</v>
      </c>
    </row>
    <row r="241" spans="1:11" ht="14.45" customHeight="1" x14ac:dyDescent="0.2">
      <c r="A241" s="508" t="s">
        <v>441</v>
      </c>
      <c r="B241" s="509" t="s">
        <v>442</v>
      </c>
      <c r="C241" s="510" t="s">
        <v>450</v>
      </c>
      <c r="D241" s="511" t="s">
        <v>451</v>
      </c>
      <c r="E241" s="510" t="s">
        <v>626</v>
      </c>
      <c r="F241" s="511" t="s">
        <v>627</v>
      </c>
      <c r="G241" s="510" t="s">
        <v>1077</v>
      </c>
      <c r="H241" s="510" t="s">
        <v>1078</v>
      </c>
      <c r="I241" s="513">
        <v>2725.2224731445313</v>
      </c>
      <c r="J241" s="513">
        <v>4</v>
      </c>
      <c r="K241" s="514">
        <v>10900.889892578125</v>
      </c>
    </row>
    <row r="242" spans="1:11" ht="14.45" customHeight="1" x14ac:dyDescent="0.2">
      <c r="A242" s="508" t="s">
        <v>441</v>
      </c>
      <c r="B242" s="509" t="s">
        <v>442</v>
      </c>
      <c r="C242" s="510" t="s">
        <v>450</v>
      </c>
      <c r="D242" s="511" t="s">
        <v>451</v>
      </c>
      <c r="E242" s="510" t="s">
        <v>626</v>
      </c>
      <c r="F242" s="511" t="s">
        <v>627</v>
      </c>
      <c r="G242" s="510" t="s">
        <v>1079</v>
      </c>
      <c r="H242" s="510" t="s">
        <v>1080</v>
      </c>
      <c r="I242" s="513">
        <v>2716.046630859375</v>
      </c>
      <c r="J242" s="513">
        <v>3</v>
      </c>
      <c r="K242" s="514">
        <v>8148.139892578125</v>
      </c>
    </row>
    <row r="243" spans="1:11" ht="14.45" customHeight="1" x14ac:dyDescent="0.2">
      <c r="A243" s="508" t="s">
        <v>441</v>
      </c>
      <c r="B243" s="509" t="s">
        <v>442</v>
      </c>
      <c r="C243" s="510" t="s">
        <v>450</v>
      </c>
      <c r="D243" s="511" t="s">
        <v>451</v>
      </c>
      <c r="E243" s="510" t="s">
        <v>626</v>
      </c>
      <c r="F243" s="511" t="s">
        <v>627</v>
      </c>
      <c r="G243" s="510" t="s">
        <v>1081</v>
      </c>
      <c r="H243" s="510" t="s">
        <v>1082</v>
      </c>
      <c r="I243" s="513">
        <v>3414.6201171875</v>
      </c>
      <c r="J243" s="513">
        <v>2</v>
      </c>
      <c r="K243" s="514">
        <v>6829.240234375</v>
      </c>
    </row>
    <row r="244" spans="1:11" ht="14.45" customHeight="1" x14ac:dyDescent="0.2">
      <c r="A244" s="508" t="s">
        <v>441</v>
      </c>
      <c r="B244" s="509" t="s">
        <v>442</v>
      </c>
      <c r="C244" s="510" t="s">
        <v>450</v>
      </c>
      <c r="D244" s="511" t="s">
        <v>451</v>
      </c>
      <c r="E244" s="510" t="s">
        <v>626</v>
      </c>
      <c r="F244" s="511" t="s">
        <v>627</v>
      </c>
      <c r="G244" s="510" t="s">
        <v>1083</v>
      </c>
      <c r="H244" s="510" t="s">
        <v>1084</v>
      </c>
      <c r="I244" s="513">
        <v>3414.6201171875</v>
      </c>
      <c r="J244" s="513">
        <v>4</v>
      </c>
      <c r="K244" s="514">
        <v>13658.48046875</v>
      </c>
    </row>
    <row r="245" spans="1:11" ht="14.45" customHeight="1" x14ac:dyDescent="0.2">
      <c r="A245" s="508" t="s">
        <v>441</v>
      </c>
      <c r="B245" s="509" t="s">
        <v>442</v>
      </c>
      <c r="C245" s="510" t="s">
        <v>450</v>
      </c>
      <c r="D245" s="511" t="s">
        <v>451</v>
      </c>
      <c r="E245" s="510" t="s">
        <v>626</v>
      </c>
      <c r="F245" s="511" t="s">
        <v>627</v>
      </c>
      <c r="G245" s="510" t="s">
        <v>1085</v>
      </c>
      <c r="H245" s="510" t="s">
        <v>1086</v>
      </c>
      <c r="I245" s="513">
        <v>3414.6201171875</v>
      </c>
      <c r="J245" s="513">
        <v>4</v>
      </c>
      <c r="K245" s="514">
        <v>13658.48046875</v>
      </c>
    </row>
    <row r="246" spans="1:11" ht="14.45" customHeight="1" x14ac:dyDescent="0.2">
      <c r="A246" s="508" t="s">
        <v>441</v>
      </c>
      <c r="B246" s="509" t="s">
        <v>442</v>
      </c>
      <c r="C246" s="510" t="s">
        <v>450</v>
      </c>
      <c r="D246" s="511" t="s">
        <v>451</v>
      </c>
      <c r="E246" s="510" t="s">
        <v>626</v>
      </c>
      <c r="F246" s="511" t="s">
        <v>627</v>
      </c>
      <c r="G246" s="510" t="s">
        <v>1087</v>
      </c>
      <c r="H246" s="510" t="s">
        <v>1088</v>
      </c>
      <c r="I246" s="513">
        <v>9037.2088867187504</v>
      </c>
      <c r="J246" s="513">
        <v>10</v>
      </c>
      <c r="K246" s="514">
        <v>90372.0888671875</v>
      </c>
    </row>
    <row r="247" spans="1:11" ht="14.45" customHeight="1" x14ac:dyDescent="0.2">
      <c r="A247" s="508" t="s">
        <v>441</v>
      </c>
      <c r="B247" s="509" t="s">
        <v>442</v>
      </c>
      <c r="C247" s="510" t="s">
        <v>450</v>
      </c>
      <c r="D247" s="511" t="s">
        <v>451</v>
      </c>
      <c r="E247" s="510" t="s">
        <v>626</v>
      </c>
      <c r="F247" s="511" t="s">
        <v>627</v>
      </c>
      <c r="G247" s="510" t="s">
        <v>1089</v>
      </c>
      <c r="H247" s="510" t="s">
        <v>1090</v>
      </c>
      <c r="I247" s="513">
        <v>9058.0324590773816</v>
      </c>
      <c r="J247" s="513">
        <v>41</v>
      </c>
      <c r="K247" s="514">
        <v>370598.4453125</v>
      </c>
    </row>
    <row r="248" spans="1:11" ht="14.45" customHeight="1" x14ac:dyDescent="0.2">
      <c r="A248" s="508" t="s">
        <v>441</v>
      </c>
      <c r="B248" s="509" t="s">
        <v>442</v>
      </c>
      <c r="C248" s="510" t="s">
        <v>450</v>
      </c>
      <c r="D248" s="511" t="s">
        <v>451</v>
      </c>
      <c r="E248" s="510" t="s">
        <v>626</v>
      </c>
      <c r="F248" s="511" t="s">
        <v>627</v>
      </c>
      <c r="G248" s="510" t="s">
        <v>1091</v>
      </c>
      <c r="H248" s="510" t="s">
        <v>1092</v>
      </c>
      <c r="I248" s="513">
        <v>9037.210205078125</v>
      </c>
      <c r="J248" s="513">
        <v>40</v>
      </c>
      <c r="K248" s="514">
        <v>361123.974609375</v>
      </c>
    </row>
    <row r="249" spans="1:11" ht="14.45" customHeight="1" x14ac:dyDescent="0.2">
      <c r="A249" s="508" t="s">
        <v>441</v>
      </c>
      <c r="B249" s="509" t="s">
        <v>442</v>
      </c>
      <c r="C249" s="510" t="s">
        <v>450</v>
      </c>
      <c r="D249" s="511" t="s">
        <v>451</v>
      </c>
      <c r="E249" s="510" t="s">
        <v>626</v>
      </c>
      <c r="F249" s="511" t="s">
        <v>627</v>
      </c>
      <c r="G249" s="510" t="s">
        <v>1093</v>
      </c>
      <c r="H249" s="510" t="s">
        <v>1094</v>
      </c>
      <c r="I249" s="513">
        <v>9134.693359375</v>
      </c>
      <c r="J249" s="513">
        <v>8</v>
      </c>
      <c r="K249" s="514">
        <v>73200.16015625</v>
      </c>
    </row>
    <row r="250" spans="1:11" ht="14.45" customHeight="1" x14ac:dyDescent="0.2">
      <c r="A250" s="508" t="s">
        <v>441</v>
      </c>
      <c r="B250" s="509" t="s">
        <v>442</v>
      </c>
      <c r="C250" s="510" t="s">
        <v>450</v>
      </c>
      <c r="D250" s="511" t="s">
        <v>451</v>
      </c>
      <c r="E250" s="510" t="s">
        <v>626</v>
      </c>
      <c r="F250" s="511" t="s">
        <v>627</v>
      </c>
      <c r="G250" s="510" t="s">
        <v>1095</v>
      </c>
      <c r="H250" s="510" t="s">
        <v>1096</v>
      </c>
      <c r="I250" s="513">
        <v>4669.289151278409</v>
      </c>
      <c r="J250" s="513">
        <v>17</v>
      </c>
      <c r="K250" s="514">
        <v>79480.1611328125</v>
      </c>
    </row>
    <row r="251" spans="1:11" ht="14.45" customHeight="1" x14ac:dyDescent="0.2">
      <c r="A251" s="508" t="s">
        <v>441</v>
      </c>
      <c r="B251" s="509" t="s">
        <v>442</v>
      </c>
      <c r="C251" s="510" t="s">
        <v>450</v>
      </c>
      <c r="D251" s="511" t="s">
        <v>451</v>
      </c>
      <c r="E251" s="510" t="s">
        <v>626</v>
      </c>
      <c r="F251" s="511" t="s">
        <v>627</v>
      </c>
      <c r="G251" s="510" t="s">
        <v>1097</v>
      </c>
      <c r="H251" s="510" t="s">
        <v>1098</v>
      </c>
      <c r="I251" s="513">
        <v>8504.9510498046875</v>
      </c>
      <c r="J251" s="513">
        <v>19</v>
      </c>
      <c r="K251" s="514">
        <v>161101.3466796875</v>
      </c>
    </row>
    <row r="252" spans="1:11" ht="14.45" customHeight="1" x14ac:dyDescent="0.2">
      <c r="A252" s="508" t="s">
        <v>441</v>
      </c>
      <c r="B252" s="509" t="s">
        <v>442</v>
      </c>
      <c r="C252" s="510" t="s">
        <v>450</v>
      </c>
      <c r="D252" s="511" t="s">
        <v>451</v>
      </c>
      <c r="E252" s="510" t="s">
        <v>626</v>
      </c>
      <c r="F252" s="511" t="s">
        <v>627</v>
      </c>
      <c r="G252" s="510" t="s">
        <v>1099</v>
      </c>
      <c r="H252" s="510" t="s">
        <v>1100</v>
      </c>
      <c r="I252" s="513">
        <v>3227.1425170898438</v>
      </c>
      <c r="J252" s="513">
        <v>5</v>
      </c>
      <c r="K252" s="514">
        <v>16037.920166015625</v>
      </c>
    </row>
    <row r="253" spans="1:11" ht="14.45" customHeight="1" x14ac:dyDescent="0.2">
      <c r="A253" s="508" t="s">
        <v>441</v>
      </c>
      <c r="B253" s="509" t="s">
        <v>442</v>
      </c>
      <c r="C253" s="510" t="s">
        <v>450</v>
      </c>
      <c r="D253" s="511" t="s">
        <v>451</v>
      </c>
      <c r="E253" s="510" t="s">
        <v>626</v>
      </c>
      <c r="F253" s="511" t="s">
        <v>627</v>
      </c>
      <c r="G253" s="510" t="s">
        <v>1101</v>
      </c>
      <c r="H253" s="510" t="s">
        <v>1102</v>
      </c>
      <c r="I253" s="513">
        <v>13010.596909466913</v>
      </c>
      <c r="J253" s="513">
        <v>25</v>
      </c>
      <c r="K253" s="514">
        <v>324432.4755859375</v>
      </c>
    </row>
    <row r="254" spans="1:11" ht="14.45" customHeight="1" x14ac:dyDescent="0.2">
      <c r="A254" s="508" t="s">
        <v>441</v>
      </c>
      <c r="B254" s="509" t="s">
        <v>442</v>
      </c>
      <c r="C254" s="510" t="s">
        <v>450</v>
      </c>
      <c r="D254" s="511" t="s">
        <v>451</v>
      </c>
      <c r="E254" s="510" t="s">
        <v>626</v>
      </c>
      <c r="F254" s="511" t="s">
        <v>627</v>
      </c>
      <c r="G254" s="510" t="s">
        <v>1103</v>
      </c>
      <c r="H254" s="510" t="s">
        <v>1104</v>
      </c>
      <c r="I254" s="513">
        <v>13580.355919471154</v>
      </c>
      <c r="J254" s="513">
        <v>44</v>
      </c>
      <c r="K254" s="514">
        <v>596523.46875</v>
      </c>
    </row>
    <row r="255" spans="1:11" ht="14.45" customHeight="1" x14ac:dyDescent="0.2">
      <c r="A255" s="508" t="s">
        <v>441</v>
      </c>
      <c r="B255" s="509" t="s">
        <v>442</v>
      </c>
      <c r="C255" s="510" t="s">
        <v>450</v>
      </c>
      <c r="D255" s="511" t="s">
        <v>451</v>
      </c>
      <c r="E255" s="510" t="s">
        <v>626</v>
      </c>
      <c r="F255" s="511" t="s">
        <v>627</v>
      </c>
      <c r="G255" s="510" t="s">
        <v>1105</v>
      </c>
      <c r="H255" s="510" t="s">
        <v>1106</v>
      </c>
      <c r="I255" s="513">
        <v>14400.354942908654</v>
      </c>
      <c r="J255" s="513">
        <v>15</v>
      </c>
      <c r="K255" s="514">
        <v>216273.6533203125</v>
      </c>
    </row>
    <row r="256" spans="1:11" ht="14.45" customHeight="1" x14ac:dyDescent="0.2">
      <c r="A256" s="508" t="s">
        <v>441</v>
      </c>
      <c r="B256" s="509" t="s">
        <v>442</v>
      </c>
      <c r="C256" s="510" t="s">
        <v>450</v>
      </c>
      <c r="D256" s="511" t="s">
        <v>451</v>
      </c>
      <c r="E256" s="510" t="s">
        <v>626</v>
      </c>
      <c r="F256" s="511" t="s">
        <v>627</v>
      </c>
      <c r="G256" s="510" t="s">
        <v>1107</v>
      </c>
      <c r="H256" s="510" t="s">
        <v>1108</v>
      </c>
      <c r="I256" s="513">
        <v>3313.3922119140625</v>
      </c>
      <c r="J256" s="513">
        <v>58</v>
      </c>
      <c r="K256" s="514">
        <v>191440.455078125</v>
      </c>
    </row>
    <row r="257" spans="1:11" ht="14.45" customHeight="1" x14ac:dyDescent="0.2">
      <c r="A257" s="508" t="s">
        <v>441</v>
      </c>
      <c r="B257" s="509" t="s">
        <v>442</v>
      </c>
      <c r="C257" s="510" t="s">
        <v>450</v>
      </c>
      <c r="D257" s="511" t="s">
        <v>451</v>
      </c>
      <c r="E257" s="510" t="s">
        <v>626</v>
      </c>
      <c r="F257" s="511" t="s">
        <v>627</v>
      </c>
      <c r="G257" s="510" t="s">
        <v>1109</v>
      </c>
      <c r="H257" s="510" t="s">
        <v>1110</v>
      </c>
      <c r="I257" s="513">
        <v>9040.6806640625</v>
      </c>
      <c r="J257" s="513">
        <v>40</v>
      </c>
      <c r="K257" s="514">
        <v>361123.974609375</v>
      </c>
    </row>
    <row r="258" spans="1:11" ht="14.45" customHeight="1" x14ac:dyDescent="0.2">
      <c r="A258" s="508" t="s">
        <v>441</v>
      </c>
      <c r="B258" s="509" t="s">
        <v>442</v>
      </c>
      <c r="C258" s="510" t="s">
        <v>450</v>
      </c>
      <c r="D258" s="511" t="s">
        <v>451</v>
      </c>
      <c r="E258" s="510" t="s">
        <v>626</v>
      </c>
      <c r="F258" s="511" t="s">
        <v>627</v>
      </c>
      <c r="G258" s="510" t="s">
        <v>1111</v>
      </c>
      <c r="H258" s="510" t="s">
        <v>1112</v>
      </c>
      <c r="I258" s="513">
        <v>5319.757731119792</v>
      </c>
      <c r="J258" s="513">
        <v>17</v>
      </c>
      <c r="K258" s="514">
        <v>90400.1796875</v>
      </c>
    </row>
    <row r="259" spans="1:11" ht="14.45" customHeight="1" x14ac:dyDescent="0.2">
      <c r="A259" s="508" t="s">
        <v>441</v>
      </c>
      <c r="B259" s="509" t="s">
        <v>442</v>
      </c>
      <c r="C259" s="510" t="s">
        <v>450</v>
      </c>
      <c r="D259" s="511" t="s">
        <v>451</v>
      </c>
      <c r="E259" s="510" t="s">
        <v>626</v>
      </c>
      <c r="F259" s="511" t="s">
        <v>627</v>
      </c>
      <c r="G259" s="510" t="s">
        <v>1113</v>
      </c>
      <c r="H259" s="510" t="s">
        <v>1114</v>
      </c>
      <c r="I259" s="513">
        <v>274.67001342773438</v>
      </c>
      <c r="J259" s="513">
        <v>2</v>
      </c>
      <c r="K259" s="514">
        <v>549.34002685546875</v>
      </c>
    </row>
    <row r="260" spans="1:11" ht="14.45" customHeight="1" x14ac:dyDescent="0.2">
      <c r="A260" s="508" t="s">
        <v>441</v>
      </c>
      <c r="B260" s="509" t="s">
        <v>442</v>
      </c>
      <c r="C260" s="510" t="s">
        <v>450</v>
      </c>
      <c r="D260" s="511" t="s">
        <v>451</v>
      </c>
      <c r="E260" s="510" t="s">
        <v>626</v>
      </c>
      <c r="F260" s="511" t="s">
        <v>627</v>
      </c>
      <c r="G260" s="510" t="s">
        <v>1113</v>
      </c>
      <c r="H260" s="510" t="s">
        <v>1115</v>
      </c>
      <c r="I260" s="513">
        <v>274.67001342773438</v>
      </c>
      <c r="J260" s="513">
        <v>3</v>
      </c>
      <c r="K260" s="514">
        <v>824.01004028320313</v>
      </c>
    </row>
    <row r="261" spans="1:11" ht="14.45" customHeight="1" x14ac:dyDescent="0.2">
      <c r="A261" s="508" t="s">
        <v>441</v>
      </c>
      <c r="B261" s="509" t="s">
        <v>442</v>
      </c>
      <c r="C261" s="510" t="s">
        <v>450</v>
      </c>
      <c r="D261" s="511" t="s">
        <v>451</v>
      </c>
      <c r="E261" s="510" t="s">
        <v>626</v>
      </c>
      <c r="F261" s="511" t="s">
        <v>627</v>
      </c>
      <c r="G261" s="510" t="s">
        <v>1116</v>
      </c>
      <c r="H261" s="510" t="s">
        <v>1117</v>
      </c>
      <c r="I261" s="513">
        <v>2766.639892578125</v>
      </c>
      <c r="J261" s="513">
        <v>5</v>
      </c>
      <c r="K261" s="514">
        <v>13833.199462890625</v>
      </c>
    </row>
    <row r="262" spans="1:11" ht="14.45" customHeight="1" x14ac:dyDescent="0.2">
      <c r="A262" s="508" t="s">
        <v>441</v>
      </c>
      <c r="B262" s="509" t="s">
        <v>442</v>
      </c>
      <c r="C262" s="510" t="s">
        <v>450</v>
      </c>
      <c r="D262" s="511" t="s">
        <v>451</v>
      </c>
      <c r="E262" s="510" t="s">
        <v>626</v>
      </c>
      <c r="F262" s="511" t="s">
        <v>627</v>
      </c>
      <c r="G262" s="510" t="s">
        <v>1118</v>
      </c>
      <c r="H262" s="510" t="s">
        <v>1119</v>
      </c>
      <c r="I262" s="513">
        <v>15.549416780471802</v>
      </c>
      <c r="J262" s="513">
        <v>1680</v>
      </c>
      <c r="K262" s="514">
        <v>26121.669555664063</v>
      </c>
    </row>
    <row r="263" spans="1:11" ht="14.45" customHeight="1" x14ac:dyDescent="0.2">
      <c r="A263" s="508" t="s">
        <v>441</v>
      </c>
      <c r="B263" s="509" t="s">
        <v>442</v>
      </c>
      <c r="C263" s="510" t="s">
        <v>450</v>
      </c>
      <c r="D263" s="511" t="s">
        <v>451</v>
      </c>
      <c r="E263" s="510" t="s">
        <v>626</v>
      </c>
      <c r="F263" s="511" t="s">
        <v>627</v>
      </c>
      <c r="G263" s="510" t="s">
        <v>1120</v>
      </c>
      <c r="H263" s="510" t="s">
        <v>1121</v>
      </c>
      <c r="I263" s="513">
        <v>18.757872676849367</v>
      </c>
      <c r="J263" s="513">
        <v>4320</v>
      </c>
      <c r="K263" s="514">
        <v>81021.591552734375</v>
      </c>
    </row>
    <row r="264" spans="1:11" ht="14.45" customHeight="1" x14ac:dyDescent="0.2">
      <c r="A264" s="508" t="s">
        <v>441</v>
      </c>
      <c r="B264" s="509" t="s">
        <v>442</v>
      </c>
      <c r="C264" s="510" t="s">
        <v>450</v>
      </c>
      <c r="D264" s="511" t="s">
        <v>451</v>
      </c>
      <c r="E264" s="510" t="s">
        <v>626</v>
      </c>
      <c r="F264" s="511" t="s">
        <v>627</v>
      </c>
      <c r="G264" s="510" t="s">
        <v>1122</v>
      </c>
      <c r="H264" s="510" t="s">
        <v>1123</v>
      </c>
      <c r="I264" s="513">
        <v>129.23999786376953</v>
      </c>
      <c r="J264" s="513">
        <v>2</v>
      </c>
      <c r="K264" s="514">
        <v>258.47999572753906</v>
      </c>
    </row>
    <row r="265" spans="1:11" ht="14.45" customHeight="1" x14ac:dyDescent="0.2">
      <c r="A265" s="508" t="s">
        <v>441</v>
      </c>
      <c r="B265" s="509" t="s">
        <v>442</v>
      </c>
      <c r="C265" s="510" t="s">
        <v>450</v>
      </c>
      <c r="D265" s="511" t="s">
        <v>451</v>
      </c>
      <c r="E265" s="510" t="s">
        <v>626</v>
      </c>
      <c r="F265" s="511" t="s">
        <v>627</v>
      </c>
      <c r="G265" s="510" t="s">
        <v>1124</v>
      </c>
      <c r="H265" s="510" t="s">
        <v>1125</v>
      </c>
      <c r="I265" s="513">
        <v>348.67001342773438</v>
      </c>
      <c r="J265" s="513">
        <v>1</v>
      </c>
      <c r="K265" s="514">
        <v>348.67001342773438</v>
      </c>
    </row>
    <row r="266" spans="1:11" ht="14.45" customHeight="1" x14ac:dyDescent="0.2">
      <c r="A266" s="508" t="s">
        <v>441</v>
      </c>
      <c r="B266" s="509" t="s">
        <v>442</v>
      </c>
      <c r="C266" s="510" t="s">
        <v>450</v>
      </c>
      <c r="D266" s="511" t="s">
        <v>451</v>
      </c>
      <c r="E266" s="510" t="s">
        <v>626</v>
      </c>
      <c r="F266" s="511" t="s">
        <v>627</v>
      </c>
      <c r="G266" s="510" t="s">
        <v>1122</v>
      </c>
      <c r="H266" s="510" t="s">
        <v>1126</v>
      </c>
      <c r="I266" s="513">
        <v>135.97000122070313</v>
      </c>
      <c r="J266" s="513">
        <v>2</v>
      </c>
      <c r="K266" s="514">
        <v>271.94000244140625</v>
      </c>
    </row>
    <row r="267" spans="1:11" ht="14.45" customHeight="1" x14ac:dyDescent="0.2">
      <c r="A267" s="508" t="s">
        <v>441</v>
      </c>
      <c r="B267" s="509" t="s">
        <v>442</v>
      </c>
      <c r="C267" s="510" t="s">
        <v>450</v>
      </c>
      <c r="D267" s="511" t="s">
        <v>451</v>
      </c>
      <c r="E267" s="510" t="s">
        <v>626</v>
      </c>
      <c r="F267" s="511" t="s">
        <v>627</v>
      </c>
      <c r="G267" s="510" t="s">
        <v>1127</v>
      </c>
      <c r="H267" s="510" t="s">
        <v>1128</v>
      </c>
      <c r="I267" s="513">
        <v>274.67001342773438</v>
      </c>
      <c r="J267" s="513">
        <v>4</v>
      </c>
      <c r="K267" s="514">
        <v>1098.6800537109375</v>
      </c>
    </row>
    <row r="268" spans="1:11" ht="14.45" customHeight="1" x14ac:dyDescent="0.2">
      <c r="A268" s="508" t="s">
        <v>441</v>
      </c>
      <c r="B268" s="509" t="s">
        <v>442</v>
      </c>
      <c r="C268" s="510" t="s">
        <v>450</v>
      </c>
      <c r="D268" s="511" t="s">
        <v>451</v>
      </c>
      <c r="E268" s="510" t="s">
        <v>626</v>
      </c>
      <c r="F268" s="511" t="s">
        <v>627</v>
      </c>
      <c r="G268" s="510" t="s">
        <v>1129</v>
      </c>
      <c r="H268" s="510" t="s">
        <v>1130</v>
      </c>
      <c r="I268" s="513">
        <v>2919.2099609375</v>
      </c>
      <c r="J268" s="513">
        <v>2</v>
      </c>
      <c r="K268" s="514">
        <v>5838.419921875</v>
      </c>
    </row>
    <row r="269" spans="1:11" ht="14.45" customHeight="1" x14ac:dyDescent="0.2">
      <c r="A269" s="508" t="s">
        <v>441</v>
      </c>
      <c r="B269" s="509" t="s">
        <v>442</v>
      </c>
      <c r="C269" s="510" t="s">
        <v>450</v>
      </c>
      <c r="D269" s="511" t="s">
        <v>451</v>
      </c>
      <c r="E269" s="510" t="s">
        <v>626</v>
      </c>
      <c r="F269" s="511" t="s">
        <v>627</v>
      </c>
      <c r="G269" s="510" t="s">
        <v>1131</v>
      </c>
      <c r="H269" s="510" t="s">
        <v>1132</v>
      </c>
      <c r="I269" s="513">
        <v>84.580001831054688</v>
      </c>
      <c r="J269" s="513">
        <v>1</v>
      </c>
      <c r="K269" s="514">
        <v>84.580001831054688</v>
      </c>
    </row>
    <row r="270" spans="1:11" ht="14.45" customHeight="1" x14ac:dyDescent="0.2">
      <c r="A270" s="508" t="s">
        <v>441</v>
      </c>
      <c r="B270" s="509" t="s">
        <v>442</v>
      </c>
      <c r="C270" s="510" t="s">
        <v>450</v>
      </c>
      <c r="D270" s="511" t="s">
        <v>451</v>
      </c>
      <c r="E270" s="510" t="s">
        <v>626</v>
      </c>
      <c r="F270" s="511" t="s">
        <v>627</v>
      </c>
      <c r="G270" s="510" t="s">
        <v>1133</v>
      </c>
      <c r="H270" s="510" t="s">
        <v>1134</v>
      </c>
      <c r="I270" s="513">
        <v>2766.639892578125</v>
      </c>
      <c r="J270" s="513">
        <v>18</v>
      </c>
      <c r="K270" s="514">
        <v>49799.5302734375</v>
      </c>
    </row>
    <row r="271" spans="1:11" ht="14.45" customHeight="1" x14ac:dyDescent="0.2">
      <c r="A271" s="508" t="s">
        <v>441</v>
      </c>
      <c r="B271" s="509" t="s">
        <v>442</v>
      </c>
      <c r="C271" s="510" t="s">
        <v>450</v>
      </c>
      <c r="D271" s="511" t="s">
        <v>451</v>
      </c>
      <c r="E271" s="510" t="s">
        <v>626</v>
      </c>
      <c r="F271" s="511" t="s">
        <v>627</v>
      </c>
      <c r="G271" s="510" t="s">
        <v>1133</v>
      </c>
      <c r="H271" s="510" t="s">
        <v>1135</v>
      </c>
      <c r="I271" s="513">
        <v>2766.639892578125</v>
      </c>
      <c r="J271" s="513">
        <v>17</v>
      </c>
      <c r="K271" s="514">
        <v>47032.88037109375</v>
      </c>
    </row>
    <row r="272" spans="1:11" ht="14.45" customHeight="1" x14ac:dyDescent="0.2">
      <c r="A272" s="508" t="s">
        <v>441</v>
      </c>
      <c r="B272" s="509" t="s">
        <v>442</v>
      </c>
      <c r="C272" s="510" t="s">
        <v>450</v>
      </c>
      <c r="D272" s="511" t="s">
        <v>451</v>
      </c>
      <c r="E272" s="510" t="s">
        <v>626</v>
      </c>
      <c r="F272" s="511" t="s">
        <v>627</v>
      </c>
      <c r="G272" s="510" t="s">
        <v>1136</v>
      </c>
      <c r="H272" s="510" t="s">
        <v>1137</v>
      </c>
      <c r="I272" s="513">
        <v>8470</v>
      </c>
      <c r="J272" s="513">
        <v>2</v>
      </c>
      <c r="K272" s="514">
        <v>16940</v>
      </c>
    </row>
    <row r="273" spans="1:11" ht="14.45" customHeight="1" x14ac:dyDescent="0.2">
      <c r="A273" s="508" t="s">
        <v>441</v>
      </c>
      <c r="B273" s="509" t="s">
        <v>442</v>
      </c>
      <c r="C273" s="510" t="s">
        <v>450</v>
      </c>
      <c r="D273" s="511" t="s">
        <v>451</v>
      </c>
      <c r="E273" s="510" t="s">
        <v>626</v>
      </c>
      <c r="F273" s="511" t="s">
        <v>627</v>
      </c>
      <c r="G273" s="510" t="s">
        <v>1138</v>
      </c>
      <c r="H273" s="510" t="s">
        <v>1139</v>
      </c>
      <c r="I273" s="513">
        <v>10.289999961853027</v>
      </c>
      <c r="J273" s="513">
        <v>540</v>
      </c>
      <c r="K273" s="514">
        <v>5553.8998870849609</v>
      </c>
    </row>
    <row r="274" spans="1:11" ht="14.45" customHeight="1" x14ac:dyDescent="0.2">
      <c r="A274" s="508" t="s">
        <v>441</v>
      </c>
      <c r="B274" s="509" t="s">
        <v>442</v>
      </c>
      <c r="C274" s="510" t="s">
        <v>450</v>
      </c>
      <c r="D274" s="511" t="s">
        <v>451</v>
      </c>
      <c r="E274" s="510" t="s">
        <v>626</v>
      </c>
      <c r="F274" s="511" t="s">
        <v>627</v>
      </c>
      <c r="G274" s="510" t="s">
        <v>1140</v>
      </c>
      <c r="H274" s="510" t="s">
        <v>1141</v>
      </c>
      <c r="I274" s="513">
        <v>1234.199951171875</v>
      </c>
      <c r="J274" s="513">
        <v>1</v>
      </c>
      <c r="K274" s="514">
        <v>1234.199951171875</v>
      </c>
    </row>
    <row r="275" spans="1:11" ht="14.45" customHeight="1" x14ac:dyDescent="0.2">
      <c r="A275" s="508" t="s">
        <v>441</v>
      </c>
      <c r="B275" s="509" t="s">
        <v>442</v>
      </c>
      <c r="C275" s="510" t="s">
        <v>450</v>
      </c>
      <c r="D275" s="511" t="s">
        <v>451</v>
      </c>
      <c r="E275" s="510" t="s">
        <v>626</v>
      </c>
      <c r="F275" s="511" t="s">
        <v>627</v>
      </c>
      <c r="G275" s="510" t="s">
        <v>1142</v>
      </c>
      <c r="H275" s="510" t="s">
        <v>1143</v>
      </c>
      <c r="I275" s="513">
        <v>510.6199951171875</v>
      </c>
      <c r="J275" s="513">
        <v>1</v>
      </c>
      <c r="K275" s="514">
        <v>510.6199951171875</v>
      </c>
    </row>
    <row r="276" spans="1:11" ht="14.45" customHeight="1" x14ac:dyDescent="0.2">
      <c r="A276" s="508" t="s">
        <v>441</v>
      </c>
      <c r="B276" s="509" t="s">
        <v>442</v>
      </c>
      <c r="C276" s="510" t="s">
        <v>450</v>
      </c>
      <c r="D276" s="511" t="s">
        <v>451</v>
      </c>
      <c r="E276" s="510" t="s">
        <v>626</v>
      </c>
      <c r="F276" s="511" t="s">
        <v>627</v>
      </c>
      <c r="G276" s="510" t="s">
        <v>1144</v>
      </c>
      <c r="H276" s="510" t="s">
        <v>1145</v>
      </c>
      <c r="I276" s="513">
        <v>510.6199951171875</v>
      </c>
      <c r="J276" s="513">
        <v>1</v>
      </c>
      <c r="K276" s="514">
        <v>510.6199951171875</v>
      </c>
    </row>
    <row r="277" spans="1:11" ht="14.45" customHeight="1" x14ac:dyDescent="0.2">
      <c r="A277" s="508" t="s">
        <v>441</v>
      </c>
      <c r="B277" s="509" t="s">
        <v>442</v>
      </c>
      <c r="C277" s="510" t="s">
        <v>450</v>
      </c>
      <c r="D277" s="511" t="s">
        <v>451</v>
      </c>
      <c r="E277" s="510" t="s">
        <v>626</v>
      </c>
      <c r="F277" s="511" t="s">
        <v>627</v>
      </c>
      <c r="G277" s="510" t="s">
        <v>1146</v>
      </c>
      <c r="H277" s="510" t="s">
        <v>1147</v>
      </c>
      <c r="I277" s="513">
        <v>510.6199951171875</v>
      </c>
      <c r="J277" s="513">
        <v>1</v>
      </c>
      <c r="K277" s="514">
        <v>510.6199951171875</v>
      </c>
    </row>
    <row r="278" spans="1:11" ht="14.45" customHeight="1" x14ac:dyDescent="0.2">
      <c r="A278" s="508" t="s">
        <v>441</v>
      </c>
      <c r="B278" s="509" t="s">
        <v>442</v>
      </c>
      <c r="C278" s="510" t="s">
        <v>450</v>
      </c>
      <c r="D278" s="511" t="s">
        <v>451</v>
      </c>
      <c r="E278" s="510" t="s">
        <v>626</v>
      </c>
      <c r="F278" s="511" t="s">
        <v>627</v>
      </c>
      <c r="G278" s="510" t="s">
        <v>1148</v>
      </c>
      <c r="H278" s="510" t="s">
        <v>1149</v>
      </c>
      <c r="I278" s="513">
        <v>510.6199951171875</v>
      </c>
      <c r="J278" s="513">
        <v>1</v>
      </c>
      <c r="K278" s="514">
        <v>510.6199951171875</v>
      </c>
    </row>
    <row r="279" spans="1:11" ht="14.45" customHeight="1" x14ac:dyDescent="0.2">
      <c r="A279" s="508" t="s">
        <v>441</v>
      </c>
      <c r="B279" s="509" t="s">
        <v>442</v>
      </c>
      <c r="C279" s="510" t="s">
        <v>450</v>
      </c>
      <c r="D279" s="511" t="s">
        <v>451</v>
      </c>
      <c r="E279" s="510" t="s">
        <v>626</v>
      </c>
      <c r="F279" s="511" t="s">
        <v>627</v>
      </c>
      <c r="G279" s="510" t="s">
        <v>1150</v>
      </c>
      <c r="H279" s="510" t="s">
        <v>1151</v>
      </c>
      <c r="I279" s="513">
        <v>510.6199951171875</v>
      </c>
      <c r="J279" s="513">
        <v>2</v>
      </c>
      <c r="K279" s="514">
        <v>1021.239990234375</v>
      </c>
    </row>
    <row r="280" spans="1:11" ht="14.45" customHeight="1" x14ac:dyDescent="0.2">
      <c r="A280" s="508" t="s">
        <v>441</v>
      </c>
      <c r="B280" s="509" t="s">
        <v>442</v>
      </c>
      <c r="C280" s="510" t="s">
        <v>450</v>
      </c>
      <c r="D280" s="511" t="s">
        <v>451</v>
      </c>
      <c r="E280" s="510" t="s">
        <v>626</v>
      </c>
      <c r="F280" s="511" t="s">
        <v>627</v>
      </c>
      <c r="G280" s="510" t="s">
        <v>1152</v>
      </c>
      <c r="H280" s="510" t="s">
        <v>1153</v>
      </c>
      <c r="I280" s="513">
        <v>13.611009836196899</v>
      </c>
      <c r="J280" s="513">
        <v>2640</v>
      </c>
      <c r="K280" s="514">
        <v>35936.910034179688</v>
      </c>
    </row>
    <row r="281" spans="1:11" ht="14.45" customHeight="1" x14ac:dyDescent="0.2">
      <c r="A281" s="508" t="s">
        <v>441</v>
      </c>
      <c r="B281" s="509" t="s">
        <v>442</v>
      </c>
      <c r="C281" s="510" t="s">
        <v>450</v>
      </c>
      <c r="D281" s="511" t="s">
        <v>451</v>
      </c>
      <c r="E281" s="510" t="s">
        <v>626</v>
      </c>
      <c r="F281" s="511" t="s">
        <v>627</v>
      </c>
      <c r="G281" s="510" t="s">
        <v>1154</v>
      </c>
      <c r="H281" s="510" t="s">
        <v>1155</v>
      </c>
      <c r="I281" s="513">
        <v>1744.8149820963542</v>
      </c>
      <c r="J281" s="513">
        <v>25</v>
      </c>
      <c r="K281" s="514">
        <v>43620.459350585938</v>
      </c>
    </row>
    <row r="282" spans="1:11" ht="14.45" customHeight="1" x14ac:dyDescent="0.2">
      <c r="A282" s="508" t="s">
        <v>441</v>
      </c>
      <c r="B282" s="509" t="s">
        <v>442</v>
      </c>
      <c r="C282" s="510" t="s">
        <v>450</v>
      </c>
      <c r="D282" s="511" t="s">
        <v>451</v>
      </c>
      <c r="E282" s="510" t="s">
        <v>626</v>
      </c>
      <c r="F282" s="511" t="s">
        <v>627</v>
      </c>
      <c r="G282" s="510" t="s">
        <v>1156</v>
      </c>
      <c r="H282" s="510" t="s">
        <v>1157</v>
      </c>
      <c r="I282" s="513">
        <v>1160.3900146484375</v>
      </c>
      <c r="J282" s="513">
        <v>30</v>
      </c>
      <c r="K282" s="514">
        <v>34811.701171875</v>
      </c>
    </row>
    <row r="283" spans="1:11" ht="14.45" customHeight="1" x14ac:dyDescent="0.2">
      <c r="A283" s="508" t="s">
        <v>441</v>
      </c>
      <c r="B283" s="509" t="s">
        <v>442</v>
      </c>
      <c r="C283" s="510" t="s">
        <v>450</v>
      </c>
      <c r="D283" s="511" t="s">
        <v>451</v>
      </c>
      <c r="E283" s="510" t="s">
        <v>626</v>
      </c>
      <c r="F283" s="511" t="s">
        <v>627</v>
      </c>
      <c r="G283" s="510" t="s">
        <v>1158</v>
      </c>
      <c r="H283" s="510" t="s">
        <v>1159</v>
      </c>
      <c r="I283" s="513">
        <v>16.200619470505487</v>
      </c>
      <c r="J283" s="513">
        <v>2640</v>
      </c>
      <c r="K283" s="514">
        <v>42773.239624023438</v>
      </c>
    </row>
    <row r="284" spans="1:11" ht="14.45" customHeight="1" x14ac:dyDescent="0.2">
      <c r="A284" s="508" t="s">
        <v>441</v>
      </c>
      <c r="B284" s="509" t="s">
        <v>442</v>
      </c>
      <c r="C284" s="510" t="s">
        <v>450</v>
      </c>
      <c r="D284" s="511" t="s">
        <v>451</v>
      </c>
      <c r="E284" s="510" t="s">
        <v>626</v>
      </c>
      <c r="F284" s="511" t="s">
        <v>627</v>
      </c>
      <c r="G284" s="510" t="s">
        <v>1158</v>
      </c>
      <c r="H284" s="510" t="s">
        <v>1160</v>
      </c>
      <c r="I284" s="513">
        <v>16.201074981689452</v>
      </c>
      <c r="J284" s="513">
        <v>2620</v>
      </c>
      <c r="K284" s="514">
        <v>42448.739501953125</v>
      </c>
    </row>
    <row r="285" spans="1:11" ht="14.45" customHeight="1" x14ac:dyDescent="0.2">
      <c r="A285" s="508" t="s">
        <v>441</v>
      </c>
      <c r="B285" s="509" t="s">
        <v>442</v>
      </c>
      <c r="C285" s="510" t="s">
        <v>450</v>
      </c>
      <c r="D285" s="511" t="s">
        <v>451</v>
      </c>
      <c r="E285" s="510" t="s">
        <v>626</v>
      </c>
      <c r="F285" s="511" t="s">
        <v>627</v>
      </c>
      <c r="G285" s="510" t="s">
        <v>1161</v>
      </c>
      <c r="H285" s="510" t="s">
        <v>1162</v>
      </c>
      <c r="I285" s="513">
        <v>3695.3404348273025</v>
      </c>
      <c r="J285" s="513">
        <v>77</v>
      </c>
      <c r="K285" s="514">
        <v>284541.1962890625</v>
      </c>
    </row>
    <row r="286" spans="1:11" ht="14.45" customHeight="1" x14ac:dyDescent="0.2">
      <c r="A286" s="508" t="s">
        <v>441</v>
      </c>
      <c r="B286" s="509" t="s">
        <v>442</v>
      </c>
      <c r="C286" s="510" t="s">
        <v>450</v>
      </c>
      <c r="D286" s="511" t="s">
        <v>451</v>
      </c>
      <c r="E286" s="510" t="s">
        <v>626</v>
      </c>
      <c r="F286" s="511" t="s">
        <v>627</v>
      </c>
      <c r="G286" s="510" t="s">
        <v>1163</v>
      </c>
      <c r="H286" s="510" t="s">
        <v>1164</v>
      </c>
      <c r="I286" s="513">
        <v>453.75</v>
      </c>
      <c r="J286" s="513">
        <v>1</v>
      </c>
      <c r="K286" s="514">
        <v>453.75</v>
      </c>
    </row>
    <row r="287" spans="1:11" ht="14.45" customHeight="1" x14ac:dyDescent="0.2">
      <c r="A287" s="508" t="s">
        <v>441</v>
      </c>
      <c r="B287" s="509" t="s">
        <v>442</v>
      </c>
      <c r="C287" s="510" t="s">
        <v>450</v>
      </c>
      <c r="D287" s="511" t="s">
        <v>451</v>
      </c>
      <c r="E287" s="510" t="s">
        <v>626</v>
      </c>
      <c r="F287" s="511" t="s">
        <v>627</v>
      </c>
      <c r="G287" s="510" t="s">
        <v>1165</v>
      </c>
      <c r="H287" s="510" t="s">
        <v>1166</v>
      </c>
      <c r="I287" s="513">
        <v>453.75</v>
      </c>
      <c r="J287" s="513">
        <v>1</v>
      </c>
      <c r="K287" s="514">
        <v>453.75</v>
      </c>
    </row>
    <row r="288" spans="1:11" ht="14.45" customHeight="1" x14ac:dyDescent="0.2">
      <c r="A288" s="508" t="s">
        <v>441</v>
      </c>
      <c r="B288" s="509" t="s">
        <v>442</v>
      </c>
      <c r="C288" s="510" t="s">
        <v>450</v>
      </c>
      <c r="D288" s="511" t="s">
        <v>451</v>
      </c>
      <c r="E288" s="510" t="s">
        <v>626</v>
      </c>
      <c r="F288" s="511" t="s">
        <v>627</v>
      </c>
      <c r="G288" s="510" t="s">
        <v>1167</v>
      </c>
      <c r="H288" s="510" t="s">
        <v>1168</v>
      </c>
      <c r="I288" s="513">
        <v>453.75</v>
      </c>
      <c r="J288" s="513">
        <v>1</v>
      </c>
      <c r="K288" s="514">
        <v>453.75</v>
      </c>
    </row>
    <row r="289" spans="1:11" ht="14.45" customHeight="1" x14ac:dyDescent="0.2">
      <c r="A289" s="508" t="s">
        <v>441</v>
      </c>
      <c r="B289" s="509" t="s">
        <v>442</v>
      </c>
      <c r="C289" s="510" t="s">
        <v>450</v>
      </c>
      <c r="D289" s="511" t="s">
        <v>451</v>
      </c>
      <c r="E289" s="510" t="s">
        <v>626</v>
      </c>
      <c r="F289" s="511" t="s">
        <v>627</v>
      </c>
      <c r="G289" s="510" t="s">
        <v>1169</v>
      </c>
      <c r="H289" s="510" t="s">
        <v>1170</v>
      </c>
      <c r="I289" s="513">
        <v>431.97000122070313</v>
      </c>
      <c r="J289" s="513">
        <v>1</v>
      </c>
      <c r="K289" s="514">
        <v>431.97000122070313</v>
      </c>
    </row>
    <row r="290" spans="1:11" ht="14.45" customHeight="1" x14ac:dyDescent="0.2">
      <c r="A290" s="508" t="s">
        <v>441</v>
      </c>
      <c r="B290" s="509" t="s">
        <v>442</v>
      </c>
      <c r="C290" s="510" t="s">
        <v>450</v>
      </c>
      <c r="D290" s="511" t="s">
        <v>451</v>
      </c>
      <c r="E290" s="510" t="s">
        <v>626</v>
      </c>
      <c r="F290" s="511" t="s">
        <v>627</v>
      </c>
      <c r="G290" s="510" t="s">
        <v>1171</v>
      </c>
      <c r="H290" s="510" t="s">
        <v>1172</v>
      </c>
      <c r="I290" s="513">
        <v>431.97000122070313</v>
      </c>
      <c r="J290" s="513">
        <v>1</v>
      </c>
      <c r="K290" s="514">
        <v>431.97000122070313</v>
      </c>
    </row>
    <row r="291" spans="1:11" ht="14.45" customHeight="1" x14ac:dyDescent="0.2">
      <c r="A291" s="508" t="s">
        <v>441</v>
      </c>
      <c r="B291" s="509" t="s">
        <v>442</v>
      </c>
      <c r="C291" s="510" t="s">
        <v>450</v>
      </c>
      <c r="D291" s="511" t="s">
        <v>451</v>
      </c>
      <c r="E291" s="510" t="s">
        <v>626</v>
      </c>
      <c r="F291" s="511" t="s">
        <v>627</v>
      </c>
      <c r="G291" s="510" t="s">
        <v>1173</v>
      </c>
      <c r="H291" s="510" t="s">
        <v>1174</v>
      </c>
      <c r="I291" s="513">
        <v>2371.60009765625</v>
      </c>
      <c r="J291" s="513">
        <v>1</v>
      </c>
      <c r="K291" s="514">
        <v>2371.60009765625</v>
      </c>
    </row>
    <row r="292" spans="1:11" ht="14.45" customHeight="1" x14ac:dyDescent="0.2">
      <c r="A292" s="508" t="s">
        <v>441</v>
      </c>
      <c r="B292" s="509" t="s">
        <v>442</v>
      </c>
      <c r="C292" s="510" t="s">
        <v>450</v>
      </c>
      <c r="D292" s="511" t="s">
        <v>451</v>
      </c>
      <c r="E292" s="510" t="s">
        <v>626</v>
      </c>
      <c r="F292" s="511" t="s">
        <v>627</v>
      </c>
      <c r="G292" s="510" t="s">
        <v>1175</v>
      </c>
      <c r="H292" s="510" t="s">
        <v>1176</v>
      </c>
      <c r="I292" s="513">
        <v>332.75</v>
      </c>
      <c r="J292" s="513">
        <v>3</v>
      </c>
      <c r="K292" s="514">
        <v>998.25</v>
      </c>
    </row>
    <row r="293" spans="1:11" ht="14.45" customHeight="1" x14ac:dyDescent="0.2">
      <c r="A293" s="508" t="s">
        <v>441</v>
      </c>
      <c r="B293" s="509" t="s">
        <v>442</v>
      </c>
      <c r="C293" s="510" t="s">
        <v>450</v>
      </c>
      <c r="D293" s="511" t="s">
        <v>451</v>
      </c>
      <c r="E293" s="510" t="s">
        <v>626</v>
      </c>
      <c r="F293" s="511" t="s">
        <v>627</v>
      </c>
      <c r="G293" s="510" t="s">
        <v>1175</v>
      </c>
      <c r="H293" s="510" t="s">
        <v>1177</v>
      </c>
      <c r="I293" s="513">
        <v>332.80999755859375</v>
      </c>
      <c r="J293" s="513">
        <v>4</v>
      </c>
      <c r="K293" s="514">
        <v>1331.239990234375</v>
      </c>
    </row>
    <row r="294" spans="1:11" ht="14.45" customHeight="1" x14ac:dyDescent="0.2">
      <c r="A294" s="508" t="s">
        <v>441</v>
      </c>
      <c r="B294" s="509" t="s">
        <v>442</v>
      </c>
      <c r="C294" s="510" t="s">
        <v>450</v>
      </c>
      <c r="D294" s="511" t="s">
        <v>451</v>
      </c>
      <c r="E294" s="510" t="s">
        <v>626</v>
      </c>
      <c r="F294" s="511" t="s">
        <v>627</v>
      </c>
      <c r="G294" s="510" t="s">
        <v>1178</v>
      </c>
      <c r="H294" s="510" t="s">
        <v>1179</v>
      </c>
      <c r="I294" s="513">
        <v>3418.25</v>
      </c>
      <c r="J294" s="513">
        <v>4</v>
      </c>
      <c r="K294" s="514">
        <v>13673</v>
      </c>
    </row>
    <row r="295" spans="1:11" ht="14.45" customHeight="1" x14ac:dyDescent="0.2">
      <c r="A295" s="508" t="s">
        <v>441</v>
      </c>
      <c r="B295" s="509" t="s">
        <v>442</v>
      </c>
      <c r="C295" s="510" t="s">
        <v>450</v>
      </c>
      <c r="D295" s="511" t="s">
        <v>451</v>
      </c>
      <c r="E295" s="510" t="s">
        <v>626</v>
      </c>
      <c r="F295" s="511" t="s">
        <v>627</v>
      </c>
      <c r="G295" s="510" t="s">
        <v>1180</v>
      </c>
      <c r="H295" s="510" t="s">
        <v>1181</v>
      </c>
      <c r="I295" s="513">
        <v>274.67001342773438</v>
      </c>
      <c r="J295" s="513">
        <v>2</v>
      </c>
      <c r="K295" s="514">
        <v>549.34002685546875</v>
      </c>
    </row>
    <row r="296" spans="1:11" ht="14.45" customHeight="1" x14ac:dyDescent="0.2">
      <c r="A296" s="508" t="s">
        <v>441</v>
      </c>
      <c r="B296" s="509" t="s">
        <v>442</v>
      </c>
      <c r="C296" s="510" t="s">
        <v>450</v>
      </c>
      <c r="D296" s="511" t="s">
        <v>451</v>
      </c>
      <c r="E296" s="510" t="s">
        <v>626</v>
      </c>
      <c r="F296" s="511" t="s">
        <v>627</v>
      </c>
      <c r="G296" s="510" t="s">
        <v>1182</v>
      </c>
      <c r="H296" s="510" t="s">
        <v>1183</v>
      </c>
      <c r="I296" s="513">
        <v>274.66751098632813</v>
      </c>
      <c r="J296" s="513">
        <v>3</v>
      </c>
      <c r="K296" s="514">
        <v>824.00003051757813</v>
      </c>
    </row>
    <row r="297" spans="1:11" ht="14.45" customHeight="1" x14ac:dyDescent="0.2">
      <c r="A297" s="508" t="s">
        <v>441</v>
      </c>
      <c r="B297" s="509" t="s">
        <v>442</v>
      </c>
      <c r="C297" s="510" t="s">
        <v>450</v>
      </c>
      <c r="D297" s="511" t="s">
        <v>451</v>
      </c>
      <c r="E297" s="510" t="s">
        <v>626</v>
      </c>
      <c r="F297" s="511" t="s">
        <v>627</v>
      </c>
      <c r="G297" s="510" t="s">
        <v>1184</v>
      </c>
      <c r="H297" s="510" t="s">
        <v>1185</v>
      </c>
      <c r="I297" s="513">
        <v>193.60000610351563</v>
      </c>
      <c r="J297" s="513">
        <v>3</v>
      </c>
      <c r="K297" s="514">
        <v>580.80001831054688</v>
      </c>
    </row>
    <row r="298" spans="1:11" ht="14.45" customHeight="1" x14ac:dyDescent="0.2">
      <c r="A298" s="508" t="s">
        <v>441</v>
      </c>
      <c r="B298" s="509" t="s">
        <v>442</v>
      </c>
      <c r="C298" s="510" t="s">
        <v>450</v>
      </c>
      <c r="D298" s="511" t="s">
        <v>451</v>
      </c>
      <c r="E298" s="510" t="s">
        <v>626</v>
      </c>
      <c r="F298" s="511" t="s">
        <v>627</v>
      </c>
      <c r="G298" s="510" t="s">
        <v>1186</v>
      </c>
      <c r="H298" s="510" t="s">
        <v>1187</v>
      </c>
      <c r="I298" s="513">
        <v>5270.2119140625</v>
      </c>
      <c r="J298" s="513">
        <v>5</v>
      </c>
      <c r="K298" s="514">
        <v>26351.0595703125</v>
      </c>
    </row>
    <row r="299" spans="1:11" ht="14.45" customHeight="1" x14ac:dyDescent="0.2">
      <c r="A299" s="508" t="s">
        <v>441</v>
      </c>
      <c r="B299" s="509" t="s">
        <v>442</v>
      </c>
      <c r="C299" s="510" t="s">
        <v>450</v>
      </c>
      <c r="D299" s="511" t="s">
        <v>451</v>
      </c>
      <c r="E299" s="510" t="s">
        <v>626</v>
      </c>
      <c r="F299" s="511" t="s">
        <v>627</v>
      </c>
      <c r="G299" s="510" t="s">
        <v>1188</v>
      </c>
      <c r="H299" s="510" t="s">
        <v>1189</v>
      </c>
      <c r="I299" s="513">
        <v>5633.9060546874998</v>
      </c>
      <c r="J299" s="513">
        <v>5</v>
      </c>
      <c r="K299" s="514">
        <v>28169.5302734375</v>
      </c>
    </row>
    <row r="300" spans="1:11" ht="14.45" customHeight="1" x14ac:dyDescent="0.2">
      <c r="A300" s="508" t="s">
        <v>441</v>
      </c>
      <c r="B300" s="509" t="s">
        <v>442</v>
      </c>
      <c r="C300" s="510" t="s">
        <v>450</v>
      </c>
      <c r="D300" s="511" t="s">
        <v>451</v>
      </c>
      <c r="E300" s="510" t="s">
        <v>626</v>
      </c>
      <c r="F300" s="511" t="s">
        <v>627</v>
      </c>
      <c r="G300" s="510" t="s">
        <v>1190</v>
      </c>
      <c r="H300" s="510" t="s">
        <v>1191</v>
      </c>
      <c r="I300" s="513">
        <v>404.26506841584654</v>
      </c>
      <c r="J300" s="513">
        <v>3</v>
      </c>
      <c r="K300" s="514">
        <v>1212.7952052475396</v>
      </c>
    </row>
    <row r="301" spans="1:11" ht="14.45" customHeight="1" x14ac:dyDescent="0.2">
      <c r="A301" s="508" t="s">
        <v>441</v>
      </c>
      <c r="B301" s="509" t="s">
        <v>442</v>
      </c>
      <c r="C301" s="510" t="s">
        <v>450</v>
      </c>
      <c r="D301" s="511" t="s">
        <v>451</v>
      </c>
      <c r="E301" s="510" t="s">
        <v>626</v>
      </c>
      <c r="F301" s="511" t="s">
        <v>627</v>
      </c>
      <c r="G301" s="510" t="s">
        <v>1192</v>
      </c>
      <c r="H301" s="510" t="s">
        <v>1193</v>
      </c>
      <c r="I301" s="513">
        <v>274.66867065429688</v>
      </c>
      <c r="J301" s="513">
        <v>21</v>
      </c>
      <c r="K301" s="514">
        <v>5768.0299987792969</v>
      </c>
    </row>
    <row r="302" spans="1:11" ht="14.45" customHeight="1" x14ac:dyDescent="0.2">
      <c r="A302" s="508" t="s">
        <v>441</v>
      </c>
      <c r="B302" s="509" t="s">
        <v>442</v>
      </c>
      <c r="C302" s="510" t="s">
        <v>450</v>
      </c>
      <c r="D302" s="511" t="s">
        <v>451</v>
      </c>
      <c r="E302" s="510" t="s">
        <v>626</v>
      </c>
      <c r="F302" s="511" t="s">
        <v>627</v>
      </c>
      <c r="G302" s="510" t="s">
        <v>1194</v>
      </c>
      <c r="H302" s="510" t="s">
        <v>1195</v>
      </c>
      <c r="I302" s="513">
        <v>274.67001342773438</v>
      </c>
      <c r="J302" s="513">
        <v>2</v>
      </c>
      <c r="K302" s="514">
        <v>549.34002685546875</v>
      </c>
    </row>
    <row r="303" spans="1:11" ht="14.45" customHeight="1" x14ac:dyDescent="0.2">
      <c r="A303" s="508" t="s">
        <v>441</v>
      </c>
      <c r="B303" s="509" t="s">
        <v>442</v>
      </c>
      <c r="C303" s="510" t="s">
        <v>450</v>
      </c>
      <c r="D303" s="511" t="s">
        <v>451</v>
      </c>
      <c r="E303" s="510" t="s">
        <v>626</v>
      </c>
      <c r="F303" s="511" t="s">
        <v>627</v>
      </c>
      <c r="G303" s="510" t="s">
        <v>1196</v>
      </c>
      <c r="H303" s="510" t="s">
        <v>1197</v>
      </c>
      <c r="I303" s="513">
        <v>4247.731689453125</v>
      </c>
      <c r="J303" s="513">
        <v>5</v>
      </c>
      <c r="K303" s="514">
        <v>21238.66015625</v>
      </c>
    </row>
    <row r="304" spans="1:11" ht="14.45" customHeight="1" x14ac:dyDescent="0.2">
      <c r="A304" s="508" t="s">
        <v>441</v>
      </c>
      <c r="B304" s="509" t="s">
        <v>442</v>
      </c>
      <c r="C304" s="510" t="s">
        <v>450</v>
      </c>
      <c r="D304" s="511" t="s">
        <v>451</v>
      </c>
      <c r="E304" s="510" t="s">
        <v>626</v>
      </c>
      <c r="F304" s="511" t="s">
        <v>627</v>
      </c>
      <c r="G304" s="510" t="s">
        <v>1198</v>
      </c>
      <c r="H304" s="510" t="s">
        <v>1199</v>
      </c>
      <c r="I304" s="513">
        <v>16089.356323242188</v>
      </c>
      <c r="J304" s="513">
        <v>8</v>
      </c>
      <c r="K304" s="514">
        <v>128714.8505859375</v>
      </c>
    </row>
    <row r="305" spans="1:11" ht="14.45" customHeight="1" x14ac:dyDescent="0.2">
      <c r="A305" s="508" t="s">
        <v>441</v>
      </c>
      <c r="B305" s="509" t="s">
        <v>442</v>
      </c>
      <c r="C305" s="510" t="s">
        <v>450</v>
      </c>
      <c r="D305" s="511" t="s">
        <v>451</v>
      </c>
      <c r="E305" s="510" t="s">
        <v>626</v>
      </c>
      <c r="F305" s="511" t="s">
        <v>627</v>
      </c>
      <c r="G305" s="510" t="s">
        <v>1200</v>
      </c>
      <c r="H305" s="510" t="s">
        <v>1201</v>
      </c>
      <c r="I305" s="513">
        <v>3418.25</v>
      </c>
      <c r="J305" s="513">
        <v>3</v>
      </c>
      <c r="K305" s="514">
        <v>10254.75</v>
      </c>
    </row>
    <row r="306" spans="1:11" ht="14.45" customHeight="1" x14ac:dyDescent="0.2">
      <c r="A306" s="508" t="s">
        <v>441</v>
      </c>
      <c r="B306" s="509" t="s">
        <v>442</v>
      </c>
      <c r="C306" s="510" t="s">
        <v>450</v>
      </c>
      <c r="D306" s="511" t="s">
        <v>451</v>
      </c>
      <c r="E306" s="510" t="s">
        <v>626</v>
      </c>
      <c r="F306" s="511" t="s">
        <v>627</v>
      </c>
      <c r="G306" s="510" t="s">
        <v>1202</v>
      </c>
      <c r="H306" s="510" t="s">
        <v>1203</v>
      </c>
      <c r="I306" s="513">
        <v>12288.9228515625</v>
      </c>
      <c r="J306" s="513">
        <v>7</v>
      </c>
      <c r="K306" s="514">
        <v>86022.4599609375</v>
      </c>
    </row>
    <row r="307" spans="1:11" ht="14.45" customHeight="1" x14ac:dyDescent="0.2">
      <c r="A307" s="508" t="s">
        <v>441</v>
      </c>
      <c r="B307" s="509" t="s">
        <v>442</v>
      </c>
      <c r="C307" s="510" t="s">
        <v>450</v>
      </c>
      <c r="D307" s="511" t="s">
        <v>451</v>
      </c>
      <c r="E307" s="510" t="s">
        <v>626</v>
      </c>
      <c r="F307" s="511" t="s">
        <v>627</v>
      </c>
      <c r="G307" s="510" t="s">
        <v>1204</v>
      </c>
      <c r="H307" s="510" t="s">
        <v>1205</v>
      </c>
      <c r="I307" s="513">
        <v>6958</v>
      </c>
      <c r="J307" s="513">
        <v>1</v>
      </c>
      <c r="K307" s="514">
        <v>6958</v>
      </c>
    </row>
    <row r="308" spans="1:11" ht="14.45" customHeight="1" x14ac:dyDescent="0.2">
      <c r="A308" s="508" t="s">
        <v>441</v>
      </c>
      <c r="B308" s="509" t="s">
        <v>442</v>
      </c>
      <c r="C308" s="510" t="s">
        <v>450</v>
      </c>
      <c r="D308" s="511" t="s">
        <v>451</v>
      </c>
      <c r="E308" s="510" t="s">
        <v>626</v>
      </c>
      <c r="F308" s="511" t="s">
        <v>627</v>
      </c>
      <c r="G308" s="510" t="s">
        <v>1206</v>
      </c>
      <c r="H308" s="510" t="s">
        <v>1207</v>
      </c>
      <c r="I308" s="513">
        <v>265.9455649339526</v>
      </c>
      <c r="J308" s="513">
        <v>2</v>
      </c>
      <c r="K308" s="514">
        <v>531.89112986790519</v>
      </c>
    </row>
    <row r="309" spans="1:11" ht="14.45" customHeight="1" x14ac:dyDescent="0.2">
      <c r="A309" s="508" t="s">
        <v>441</v>
      </c>
      <c r="B309" s="509" t="s">
        <v>442</v>
      </c>
      <c r="C309" s="510" t="s">
        <v>450</v>
      </c>
      <c r="D309" s="511" t="s">
        <v>451</v>
      </c>
      <c r="E309" s="510" t="s">
        <v>626</v>
      </c>
      <c r="F309" s="511" t="s">
        <v>627</v>
      </c>
      <c r="G309" s="510" t="s">
        <v>1208</v>
      </c>
      <c r="H309" s="510" t="s">
        <v>1209</v>
      </c>
      <c r="I309" s="513">
        <v>261.89433796986714</v>
      </c>
      <c r="J309" s="513">
        <v>2</v>
      </c>
      <c r="K309" s="514">
        <v>523.78867593973428</v>
      </c>
    </row>
    <row r="310" spans="1:11" ht="14.45" customHeight="1" x14ac:dyDescent="0.2">
      <c r="A310" s="508" t="s">
        <v>441</v>
      </c>
      <c r="B310" s="509" t="s">
        <v>442</v>
      </c>
      <c r="C310" s="510" t="s">
        <v>450</v>
      </c>
      <c r="D310" s="511" t="s">
        <v>451</v>
      </c>
      <c r="E310" s="510" t="s">
        <v>626</v>
      </c>
      <c r="F310" s="511" t="s">
        <v>627</v>
      </c>
      <c r="G310" s="510" t="s">
        <v>1210</v>
      </c>
      <c r="H310" s="510" t="s">
        <v>1211</v>
      </c>
      <c r="I310" s="513">
        <v>362.84349391198839</v>
      </c>
      <c r="J310" s="513">
        <v>20</v>
      </c>
      <c r="K310" s="514">
        <v>7250.3071548731978</v>
      </c>
    </row>
    <row r="311" spans="1:11" ht="14.45" customHeight="1" x14ac:dyDescent="0.2">
      <c r="A311" s="508" t="s">
        <v>441</v>
      </c>
      <c r="B311" s="509" t="s">
        <v>442</v>
      </c>
      <c r="C311" s="510" t="s">
        <v>450</v>
      </c>
      <c r="D311" s="511" t="s">
        <v>451</v>
      </c>
      <c r="E311" s="510" t="s">
        <v>626</v>
      </c>
      <c r="F311" s="511" t="s">
        <v>627</v>
      </c>
      <c r="G311" s="510" t="s">
        <v>1212</v>
      </c>
      <c r="H311" s="510" t="s">
        <v>1213</v>
      </c>
      <c r="I311" s="513">
        <v>8.3496294021606445</v>
      </c>
      <c r="J311" s="513">
        <v>17200</v>
      </c>
      <c r="K311" s="514">
        <v>143602.919921875</v>
      </c>
    </row>
    <row r="312" spans="1:11" ht="14.45" customHeight="1" x14ac:dyDescent="0.2">
      <c r="A312" s="508" t="s">
        <v>441</v>
      </c>
      <c r="B312" s="509" t="s">
        <v>442</v>
      </c>
      <c r="C312" s="510" t="s">
        <v>450</v>
      </c>
      <c r="D312" s="511" t="s">
        <v>451</v>
      </c>
      <c r="E312" s="510" t="s">
        <v>626</v>
      </c>
      <c r="F312" s="511" t="s">
        <v>627</v>
      </c>
      <c r="G312" s="510" t="s">
        <v>1212</v>
      </c>
      <c r="H312" s="510" t="s">
        <v>1214</v>
      </c>
      <c r="I312" s="513">
        <v>8.3490522218787149</v>
      </c>
      <c r="J312" s="513">
        <v>18100</v>
      </c>
      <c r="K312" s="514">
        <v>151116.2685546875</v>
      </c>
    </row>
    <row r="313" spans="1:11" ht="14.45" customHeight="1" x14ac:dyDescent="0.2">
      <c r="A313" s="508" t="s">
        <v>441</v>
      </c>
      <c r="B313" s="509" t="s">
        <v>442</v>
      </c>
      <c r="C313" s="510" t="s">
        <v>450</v>
      </c>
      <c r="D313" s="511" t="s">
        <v>451</v>
      </c>
      <c r="E313" s="510" t="s">
        <v>626</v>
      </c>
      <c r="F313" s="511" t="s">
        <v>627</v>
      </c>
      <c r="G313" s="510" t="s">
        <v>1215</v>
      </c>
      <c r="H313" s="510" t="s">
        <v>1216</v>
      </c>
      <c r="I313" s="513">
        <v>24484</v>
      </c>
      <c r="J313" s="513">
        <v>1</v>
      </c>
      <c r="K313" s="514">
        <v>24484</v>
      </c>
    </row>
    <row r="314" spans="1:11" ht="14.45" customHeight="1" x14ac:dyDescent="0.2">
      <c r="A314" s="508" t="s">
        <v>441</v>
      </c>
      <c r="B314" s="509" t="s">
        <v>442</v>
      </c>
      <c r="C314" s="510" t="s">
        <v>450</v>
      </c>
      <c r="D314" s="511" t="s">
        <v>451</v>
      </c>
      <c r="E314" s="510" t="s">
        <v>626</v>
      </c>
      <c r="F314" s="511" t="s">
        <v>627</v>
      </c>
      <c r="G314" s="510" t="s">
        <v>1217</v>
      </c>
      <c r="H314" s="510" t="s">
        <v>1218</v>
      </c>
      <c r="I314" s="513">
        <v>17061</v>
      </c>
      <c r="J314" s="513">
        <v>8</v>
      </c>
      <c r="K314" s="514">
        <v>136488</v>
      </c>
    </row>
    <row r="315" spans="1:11" ht="14.45" customHeight="1" x14ac:dyDescent="0.2">
      <c r="A315" s="508" t="s">
        <v>441</v>
      </c>
      <c r="B315" s="509" t="s">
        <v>442</v>
      </c>
      <c r="C315" s="510" t="s">
        <v>450</v>
      </c>
      <c r="D315" s="511" t="s">
        <v>451</v>
      </c>
      <c r="E315" s="510" t="s">
        <v>626</v>
      </c>
      <c r="F315" s="511" t="s">
        <v>627</v>
      </c>
      <c r="G315" s="510" t="s">
        <v>1219</v>
      </c>
      <c r="H315" s="510" t="s">
        <v>1220</v>
      </c>
      <c r="I315" s="513">
        <v>20947.616861979168</v>
      </c>
      <c r="J315" s="513">
        <v>22</v>
      </c>
      <c r="K315" s="514">
        <v>457826.60546875</v>
      </c>
    </row>
    <row r="316" spans="1:11" ht="14.45" customHeight="1" x14ac:dyDescent="0.2">
      <c r="A316" s="508" t="s">
        <v>441</v>
      </c>
      <c r="B316" s="509" t="s">
        <v>442</v>
      </c>
      <c r="C316" s="510" t="s">
        <v>450</v>
      </c>
      <c r="D316" s="511" t="s">
        <v>451</v>
      </c>
      <c r="E316" s="510" t="s">
        <v>626</v>
      </c>
      <c r="F316" s="511" t="s">
        <v>627</v>
      </c>
      <c r="G316" s="510" t="s">
        <v>1221</v>
      </c>
      <c r="H316" s="510" t="s">
        <v>1222</v>
      </c>
      <c r="I316" s="513">
        <v>5895.06005859375</v>
      </c>
      <c r="J316" s="513">
        <v>2</v>
      </c>
      <c r="K316" s="514">
        <v>11790.1201171875</v>
      </c>
    </row>
    <row r="317" spans="1:11" ht="14.45" customHeight="1" x14ac:dyDescent="0.2">
      <c r="A317" s="508" t="s">
        <v>441</v>
      </c>
      <c r="B317" s="509" t="s">
        <v>442</v>
      </c>
      <c r="C317" s="510" t="s">
        <v>450</v>
      </c>
      <c r="D317" s="511" t="s">
        <v>451</v>
      </c>
      <c r="E317" s="510" t="s">
        <v>626</v>
      </c>
      <c r="F317" s="511" t="s">
        <v>627</v>
      </c>
      <c r="G317" s="510" t="s">
        <v>1223</v>
      </c>
      <c r="H317" s="510" t="s">
        <v>1224</v>
      </c>
      <c r="I317" s="513">
        <v>7512</v>
      </c>
      <c r="J317" s="513">
        <v>2</v>
      </c>
      <c r="K317" s="514">
        <v>15024</v>
      </c>
    </row>
    <row r="318" spans="1:11" ht="14.45" customHeight="1" x14ac:dyDescent="0.2">
      <c r="A318" s="508" t="s">
        <v>441</v>
      </c>
      <c r="B318" s="509" t="s">
        <v>442</v>
      </c>
      <c r="C318" s="510" t="s">
        <v>450</v>
      </c>
      <c r="D318" s="511" t="s">
        <v>451</v>
      </c>
      <c r="E318" s="510" t="s">
        <v>626</v>
      </c>
      <c r="F318" s="511" t="s">
        <v>627</v>
      </c>
      <c r="G318" s="510" t="s">
        <v>1225</v>
      </c>
      <c r="H318" s="510" t="s">
        <v>1226</v>
      </c>
      <c r="I318" s="513">
        <v>25.270000457763672</v>
      </c>
      <c r="J318" s="513">
        <v>150</v>
      </c>
      <c r="K318" s="514">
        <v>3789.7499084472656</v>
      </c>
    </row>
    <row r="319" spans="1:11" ht="14.45" customHeight="1" x14ac:dyDescent="0.2">
      <c r="A319" s="508" t="s">
        <v>441</v>
      </c>
      <c r="B319" s="509" t="s">
        <v>442</v>
      </c>
      <c r="C319" s="510" t="s">
        <v>450</v>
      </c>
      <c r="D319" s="511" t="s">
        <v>451</v>
      </c>
      <c r="E319" s="510" t="s">
        <v>626</v>
      </c>
      <c r="F319" s="511" t="s">
        <v>627</v>
      </c>
      <c r="G319" s="510" t="s">
        <v>1227</v>
      </c>
      <c r="H319" s="510" t="s">
        <v>1228</v>
      </c>
      <c r="I319" s="513">
        <v>2450.25</v>
      </c>
      <c r="J319" s="513">
        <v>1</v>
      </c>
      <c r="K319" s="514">
        <v>2450.25</v>
      </c>
    </row>
    <row r="320" spans="1:11" ht="14.45" customHeight="1" x14ac:dyDescent="0.2">
      <c r="A320" s="508" t="s">
        <v>441</v>
      </c>
      <c r="B320" s="509" t="s">
        <v>442</v>
      </c>
      <c r="C320" s="510" t="s">
        <v>450</v>
      </c>
      <c r="D320" s="511" t="s">
        <v>451</v>
      </c>
      <c r="E320" s="510" t="s">
        <v>626</v>
      </c>
      <c r="F320" s="511" t="s">
        <v>627</v>
      </c>
      <c r="G320" s="510" t="s">
        <v>1229</v>
      </c>
      <c r="H320" s="510" t="s">
        <v>1230</v>
      </c>
      <c r="I320" s="513">
        <v>24200</v>
      </c>
      <c r="J320" s="513">
        <v>4</v>
      </c>
      <c r="K320" s="514">
        <v>96800</v>
      </c>
    </row>
    <row r="321" spans="1:11" ht="14.45" customHeight="1" x14ac:dyDescent="0.2">
      <c r="A321" s="508" t="s">
        <v>441</v>
      </c>
      <c r="B321" s="509" t="s">
        <v>442</v>
      </c>
      <c r="C321" s="510" t="s">
        <v>450</v>
      </c>
      <c r="D321" s="511" t="s">
        <v>451</v>
      </c>
      <c r="E321" s="510" t="s">
        <v>626</v>
      </c>
      <c r="F321" s="511" t="s">
        <v>627</v>
      </c>
      <c r="G321" s="510" t="s">
        <v>1231</v>
      </c>
      <c r="H321" s="510" t="s">
        <v>1232</v>
      </c>
      <c r="I321" s="513">
        <v>24200</v>
      </c>
      <c r="J321" s="513">
        <v>6</v>
      </c>
      <c r="K321" s="514">
        <v>145200</v>
      </c>
    </row>
    <row r="322" spans="1:11" ht="14.45" customHeight="1" x14ac:dyDescent="0.2">
      <c r="A322" s="508" t="s">
        <v>441</v>
      </c>
      <c r="B322" s="509" t="s">
        <v>442</v>
      </c>
      <c r="C322" s="510" t="s">
        <v>450</v>
      </c>
      <c r="D322" s="511" t="s">
        <v>451</v>
      </c>
      <c r="E322" s="510" t="s">
        <v>626</v>
      </c>
      <c r="F322" s="511" t="s">
        <v>627</v>
      </c>
      <c r="G322" s="510" t="s">
        <v>1233</v>
      </c>
      <c r="H322" s="510" t="s">
        <v>1234</v>
      </c>
      <c r="I322" s="513">
        <v>36590.3984375</v>
      </c>
      <c r="J322" s="513">
        <v>1</v>
      </c>
      <c r="K322" s="514">
        <v>36590.3984375</v>
      </c>
    </row>
    <row r="323" spans="1:11" ht="14.45" customHeight="1" x14ac:dyDescent="0.2">
      <c r="A323" s="508" t="s">
        <v>441</v>
      </c>
      <c r="B323" s="509" t="s">
        <v>442</v>
      </c>
      <c r="C323" s="510" t="s">
        <v>450</v>
      </c>
      <c r="D323" s="511" t="s">
        <v>451</v>
      </c>
      <c r="E323" s="510" t="s">
        <v>626</v>
      </c>
      <c r="F323" s="511" t="s">
        <v>627</v>
      </c>
      <c r="G323" s="510" t="s">
        <v>1233</v>
      </c>
      <c r="H323" s="510" t="s">
        <v>1235</v>
      </c>
      <c r="I323" s="513">
        <v>36590</v>
      </c>
      <c r="J323" s="513">
        <v>2</v>
      </c>
      <c r="K323" s="514">
        <v>73180</v>
      </c>
    </row>
    <row r="324" spans="1:11" ht="14.45" customHeight="1" x14ac:dyDescent="0.2">
      <c r="A324" s="508" t="s">
        <v>441</v>
      </c>
      <c r="B324" s="509" t="s">
        <v>442</v>
      </c>
      <c r="C324" s="510" t="s">
        <v>450</v>
      </c>
      <c r="D324" s="511" t="s">
        <v>451</v>
      </c>
      <c r="E324" s="510" t="s">
        <v>626</v>
      </c>
      <c r="F324" s="511" t="s">
        <v>627</v>
      </c>
      <c r="G324" s="510" t="s">
        <v>1236</v>
      </c>
      <c r="H324" s="510" t="s">
        <v>1237</v>
      </c>
      <c r="I324" s="513">
        <v>36590.380642361109</v>
      </c>
      <c r="J324" s="513">
        <v>10</v>
      </c>
      <c r="K324" s="514">
        <v>365903.83203125</v>
      </c>
    </row>
    <row r="325" spans="1:11" ht="14.45" customHeight="1" x14ac:dyDescent="0.2">
      <c r="A325" s="508" t="s">
        <v>441</v>
      </c>
      <c r="B325" s="509" t="s">
        <v>442</v>
      </c>
      <c r="C325" s="510" t="s">
        <v>450</v>
      </c>
      <c r="D325" s="511" t="s">
        <v>451</v>
      </c>
      <c r="E325" s="510" t="s">
        <v>626</v>
      </c>
      <c r="F325" s="511" t="s">
        <v>627</v>
      </c>
      <c r="G325" s="510" t="s">
        <v>1236</v>
      </c>
      <c r="H325" s="510" t="s">
        <v>1238</v>
      </c>
      <c r="I325" s="513">
        <v>36590.30078125</v>
      </c>
      <c r="J325" s="513">
        <v>6</v>
      </c>
      <c r="K325" s="514">
        <v>219541.8046875</v>
      </c>
    </row>
    <row r="326" spans="1:11" ht="14.45" customHeight="1" x14ac:dyDescent="0.2">
      <c r="A326" s="508" t="s">
        <v>441</v>
      </c>
      <c r="B326" s="509" t="s">
        <v>442</v>
      </c>
      <c r="C326" s="510" t="s">
        <v>450</v>
      </c>
      <c r="D326" s="511" t="s">
        <v>451</v>
      </c>
      <c r="E326" s="510" t="s">
        <v>626</v>
      </c>
      <c r="F326" s="511" t="s">
        <v>627</v>
      </c>
      <c r="G326" s="510" t="s">
        <v>1239</v>
      </c>
      <c r="H326" s="510" t="s">
        <v>1240</v>
      </c>
      <c r="I326" s="513">
        <v>3742.780029296875</v>
      </c>
      <c r="J326" s="513">
        <v>2</v>
      </c>
      <c r="K326" s="514">
        <v>7485.56005859375</v>
      </c>
    </row>
    <row r="327" spans="1:11" ht="14.45" customHeight="1" x14ac:dyDescent="0.2">
      <c r="A327" s="508" t="s">
        <v>441</v>
      </c>
      <c r="B327" s="509" t="s">
        <v>442</v>
      </c>
      <c r="C327" s="510" t="s">
        <v>450</v>
      </c>
      <c r="D327" s="511" t="s">
        <v>451</v>
      </c>
      <c r="E327" s="510" t="s">
        <v>626</v>
      </c>
      <c r="F327" s="511" t="s">
        <v>627</v>
      </c>
      <c r="G327" s="510" t="s">
        <v>1241</v>
      </c>
      <c r="H327" s="510" t="s">
        <v>1242</v>
      </c>
      <c r="I327" s="513">
        <v>274.67001342773438</v>
      </c>
      <c r="J327" s="513">
        <v>1</v>
      </c>
      <c r="K327" s="514">
        <v>274.67001342773438</v>
      </c>
    </row>
    <row r="328" spans="1:11" ht="14.45" customHeight="1" x14ac:dyDescent="0.2">
      <c r="A328" s="508" t="s">
        <v>441</v>
      </c>
      <c r="B328" s="509" t="s">
        <v>442</v>
      </c>
      <c r="C328" s="510" t="s">
        <v>450</v>
      </c>
      <c r="D328" s="511" t="s">
        <v>451</v>
      </c>
      <c r="E328" s="510" t="s">
        <v>626</v>
      </c>
      <c r="F328" s="511" t="s">
        <v>627</v>
      </c>
      <c r="G328" s="510" t="s">
        <v>1243</v>
      </c>
      <c r="H328" s="510" t="s">
        <v>1244</v>
      </c>
      <c r="I328" s="513">
        <v>3000.800048828125</v>
      </c>
      <c r="J328" s="513">
        <v>89</v>
      </c>
      <c r="K328" s="514">
        <v>267071.20703125</v>
      </c>
    </row>
    <row r="329" spans="1:11" ht="14.45" customHeight="1" x14ac:dyDescent="0.2">
      <c r="A329" s="508" t="s">
        <v>441</v>
      </c>
      <c r="B329" s="509" t="s">
        <v>442</v>
      </c>
      <c r="C329" s="510" t="s">
        <v>450</v>
      </c>
      <c r="D329" s="511" t="s">
        <v>451</v>
      </c>
      <c r="E329" s="510" t="s">
        <v>626</v>
      </c>
      <c r="F329" s="511" t="s">
        <v>627</v>
      </c>
      <c r="G329" s="510" t="s">
        <v>1245</v>
      </c>
      <c r="H329" s="510" t="s">
        <v>1246</v>
      </c>
      <c r="I329" s="513">
        <v>52.900001525878906</v>
      </c>
      <c r="J329" s="513">
        <v>20</v>
      </c>
      <c r="K329" s="514">
        <v>1058</v>
      </c>
    </row>
    <row r="330" spans="1:11" ht="14.45" customHeight="1" x14ac:dyDescent="0.2">
      <c r="A330" s="508" t="s">
        <v>441</v>
      </c>
      <c r="B330" s="509" t="s">
        <v>442</v>
      </c>
      <c r="C330" s="510" t="s">
        <v>450</v>
      </c>
      <c r="D330" s="511" t="s">
        <v>451</v>
      </c>
      <c r="E330" s="510" t="s">
        <v>626</v>
      </c>
      <c r="F330" s="511" t="s">
        <v>627</v>
      </c>
      <c r="G330" s="510" t="s">
        <v>1225</v>
      </c>
      <c r="H330" s="510" t="s">
        <v>1247</v>
      </c>
      <c r="I330" s="513">
        <v>25.270000457763672</v>
      </c>
      <c r="J330" s="513">
        <v>140</v>
      </c>
      <c r="K330" s="514">
        <v>3537.0999145507813</v>
      </c>
    </row>
    <row r="331" spans="1:11" ht="14.45" customHeight="1" x14ac:dyDescent="0.2">
      <c r="A331" s="508" t="s">
        <v>441</v>
      </c>
      <c r="B331" s="509" t="s">
        <v>442</v>
      </c>
      <c r="C331" s="510" t="s">
        <v>450</v>
      </c>
      <c r="D331" s="511" t="s">
        <v>451</v>
      </c>
      <c r="E331" s="510" t="s">
        <v>626</v>
      </c>
      <c r="F331" s="511" t="s">
        <v>627</v>
      </c>
      <c r="G331" s="510" t="s">
        <v>1248</v>
      </c>
      <c r="H331" s="510" t="s">
        <v>1249</v>
      </c>
      <c r="I331" s="513">
        <v>492.47000122070313</v>
      </c>
      <c r="J331" s="513">
        <v>16</v>
      </c>
      <c r="K331" s="514">
        <v>7879.52001953125</v>
      </c>
    </row>
    <row r="332" spans="1:11" ht="14.45" customHeight="1" x14ac:dyDescent="0.2">
      <c r="A332" s="508" t="s">
        <v>441</v>
      </c>
      <c r="B332" s="509" t="s">
        <v>442</v>
      </c>
      <c r="C332" s="510" t="s">
        <v>450</v>
      </c>
      <c r="D332" s="511" t="s">
        <v>451</v>
      </c>
      <c r="E332" s="510" t="s">
        <v>626</v>
      </c>
      <c r="F332" s="511" t="s">
        <v>627</v>
      </c>
      <c r="G332" s="510" t="s">
        <v>1250</v>
      </c>
      <c r="H332" s="510" t="s">
        <v>1251</v>
      </c>
      <c r="I332" s="513">
        <v>492.46928623744418</v>
      </c>
      <c r="J332" s="513">
        <v>16</v>
      </c>
      <c r="K332" s="514">
        <v>7879.510009765625</v>
      </c>
    </row>
    <row r="333" spans="1:11" ht="14.45" customHeight="1" x14ac:dyDescent="0.2">
      <c r="A333" s="508" t="s">
        <v>441</v>
      </c>
      <c r="B333" s="509" t="s">
        <v>442</v>
      </c>
      <c r="C333" s="510" t="s">
        <v>450</v>
      </c>
      <c r="D333" s="511" t="s">
        <v>451</v>
      </c>
      <c r="E333" s="510" t="s">
        <v>626</v>
      </c>
      <c r="F333" s="511" t="s">
        <v>627</v>
      </c>
      <c r="G333" s="510" t="s">
        <v>1252</v>
      </c>
      <c r="H333" s="510" t="s">
        <v>1253</v>
      </c>
      <c r="I333" s="513">
        <v>984.94000244140625</v>
      </c>
      <c r="J333" s="513">
        <v>1</v>
      </c>
      <c r="K333" s="514">
        <v>984.94000244140625</v>
      </c>
    </row>
    <row r="334" spans="1:11" ht="14.45" customHeight="1" x14ac:dyDescent="0.2">
      <c r="A334" s="508" t="s">
        <v>441</v>
      </c>
      <c r="B334" s="509" t="s">
        <v>442</v>
      </c>
      <c r="C334" s="510" t="s">
        <v>450</v>
      </c>
      <c r="D334" s="511" t="s">
        <v>451</v>
      </c>
      <c r="E334" s="510" t="s">
        <v>626</v>
      </c>
      <c r="F334" s="511" t="s">
        <v>627</v>
      </c>
      <c r="G334" s="510" t="s">
        <v>1254</v>
      </c>
      <c r="H334" s="510" t="s">
        <v>1255</v>
      </c>
      <c r="I334" s="513">
        <v>903.844970703125</v>
      </c>
      <c r="J334" s="513">
        <v>2</v>
      </c>
      <c r="K334" s="514">
        <v>1807.68994140625</v>
      </c>
    </row>
    <row r="335" spans="1:11" ht="14.45" customHeight="1" x14ac:dyDescent="0.2">
      <c r="A335" s="508" t="s">
        <v>441</v>
      </c>
      <c r="B335" s="509" t="s">
        <v>442</v>
      </c>
      <c r="C335" s="510" t="s">
        <v>450</v>
      </c>
      <c r="D335" s="511" t="s">
        <v>451</v>
      </c>
      <c r="E335" s="510" t="s">
        <v>626</v>
      </c>
      <c r="F335" s="511" t="s">
        <v>627</v>
      </c>
      <c r="G335" s="510" t="s">
        <v>1256</v>
      </c>
      <c r="H335" s="510" t="s">
        <v>1257</v>
      </c>
      <c r="I335" s="513">
        <v>1608.0899658203125</v>
      </c>
      <c r="J335" s="513">
        <v>1</v>
      </c>
      <c r="K335" s="514">
        <v>1608.0899658203125</v>
      </c>
    </row>
    <row r="336" spans="1:11" ht="14.45" customHeight="1" x14ac:dyDescent="0.2">
      <c r="A336" s="508" t="s">
        <v>441</v>
      </c>
      <c r="B336" s="509" t="s">
        <v>442</v>
      </c>
      <c r="C336" s="510" t="s">
        <v>450</v>
      </c>
      <c r="D336" s="511" t="s">
        <v>451</v>
      </c>
      <c r="E336" s="510" t="s">
        <v>626</v>
      </c>
      <c r="F336" s="511" t="s">
        <v>627</v>
      </c>
      <c r="G336" s="510" t="s">
        <v>1258</v>
      </c>
      <c r="H336" s="510" t="s">
        <v>1259</v>
      </c>
      <c r="I336" s="513">
        <v>1608.0899658203125</v>
      </c>
      <c r="J336" s="513">
        <v>1</v>
      </c>
      <c r="K336" s="514">
        <v>1608.0899658203125</v>
      </c>
    </row>
    <row r="337" spans="1:11" ht="14.45" customHeight="1" x14ac:dyDescent="0.2">
      <c r="A337" s="508" t="s">
        <v>441</v>
      </c>
      <c r="B337" s="509" t="s">
        <v>442</v>
      </c>
      <c r="C337" s="510" t="s">
        <v>450</v>
      </c>
      <c r="D337" s="511" t="s">
        <v>451</v>
      </c>
      <c r="E337" s="510" t="s">
        <v>626</v>
      </c>
      <c r="F337" s="511" t="s">
        <v>627</v>
      </c>
      <c r="G337" s="510" t="s">
        <v>1260</v>
      </c>
      <c r="H337" s="510" t="s">
        <v>1261</v>
      </c>
      <c r="I337" s="513">
        <v>2541</v>
      </c>
      <c r="J337" s="513">
        <v>1</v>
      </c>
      <c r="K337" s="514">
        <v>2541</v>
      </c>
    </row>
    <row r="338" spans="1:11" ht="14.45" customHeight="1" x14ac:dyDescent="0.2">
      <c r="A338" s="508" t="s">
        <v>441</v>
      </c>
      <c r="B338" s="509" t="s">
        <v>442</v>
      </c>
      <c r="C338" s="510" t="s">
        <v>450</v>
      </c>
      <c r="D338" s="511" t="s">
        <v>451</v>
      </c>
      <c r="E338" s="510" t="s">
        <v>626</v>
      </c>
      <c r="F338" s="511" t="s">
        <v>627</v>
      </c>
      <c r="G338" s="510" t="s">
        <v>1262</v>
      </c>
      <c r="H338" s="510" t="s">
        <v>1263</v>
      </c>
      <c r="I338" s="513">
        <v>984.94000244140625</v>
      </c>
      <c r="J338" s="513">
        <v>1</v>
      </c>
      <c r="K338" s="514">
        <v>984.94000244140625</v>
      </c>
    </row>
    <row r="339" spans="1:11" ht="14.45" customHeight="1" x14ac:dyDescent="0.2">
      <c r="A339" s="508" t="s">
        <v>441</v>
      </c>
      <c r="B339" s="509" t="s">
        <v>442</v>
      </c>
      <c r="C339" s="510" t="s">
        <v>450</v>
      </c>
      <c r="D339" s="511" t="s">
        <v>451</v>
      </c>
      <c r="E339" s="510" t="s">
        <v>626</v>
      </c>
      <c r="F339" s="511" t="s">
        <v>627</v>
      </c>
      <c r="G339" s="510" t="s">
        <v>1264</v>
      </c>
      <c r="H339" s="510" t="s">
        <v>1265</v>
      </c>
      <c r="I339" s="513">
        <v>741.72998046875</v>
      </c>
      <c r="J339" s="513">
        <v>2</v>
      </c>
      <c r="K339" s="514">
        <v>1483.4599609375</v>
      </c>
    </row>
    <row r="340" spans="1:11" ht="14.45" customHeight="1" x14ac:dyDescent="0.2">
      <c r="A340" s="508" t="s">
        <v>441</v>
      </c>
      <c r="B340" s="509" t="s">
        <v>442</v>
      </c>
      <c r="C340" s="510" t="s">
        <v>450</v>
      </c>
      <c r="D340" s="511" t="s">
        <v>451</v>
      </c>
      <c r="E340" s="510" t="s">
        <v>626</v>
      </c>
      <c r="F340" s="511" t="s">
        <v>627</v>
      </c>
      <c r="G340" s="510" t="s">
        <v>1266</v>
      </c>
      <c r="H340" s="510" t="s">
        <v>1267</v>
      </c>
      <c r="I340" s="513">
        <v>492.46933390299478</v>
      </c>
      <c r="J340" s="513">
        <v>18</v>
      </c>
      <c r="K340" s="514">
        <v>8864.4500122070313</v>
      </c>
    </row>
    <row r="341" spans="1:11" ht="14.45" customHeight="1" x14ac:dyDescent="0.2">
      <c r="A341" s="508" t="s">
        <v>441</v>
      </c>
      <c r="B341" s="509" t="s">
        <v>442</v>
      </c>
      <c r="C341" s="510" t="s">
        <v>450</v>
      </c>
      <c r="D341" s="511" t="s">
        <v>451</v>
      </c>
      <c r="E341" s="510" t="s">
        <v>626</v>
      </c>
      <c r="F341" s="511" t="s">
        <v>627</v>
      </c>
      <c r="G341" s="510" t="s">
        <v>1268</v>
      </c>
      <c r="H341" s="510" t="s">
        <v>1269</v>
      </c>
      <c r="I341" s="513">
        <v>492.47000122070313</v>
      </c>
      <c r="J341" s="513">
        <v>15</v>
      </c>
      <c r="K341" s="514">
        <v>7387.0500183105469</v>
      </c>
    </row>
    <row r="342" spans="1:11" ht="14.45" customHeight="1" x14ac:dyDescent="0.2">
      <c r="A342" s="508" t="s">
        <v>441</v>
      </c>
      <c r="B342" s="509" t="s">
        <v>442</v>
      </c>
      <c r="C342" s="510" t="s">
        <v>450</v>
      </c>
      <c r="D342" s="511" t="s">
        <v>451</v>
      </c>
      <c r="E342" s="510" t="s">
        <v>626</v>
      </c>
      <c r="F342" s="511" t="s">
        <v>627</v>
      </c>
      <c r="G342" s="510" t="s">
        <v>1270</v>
      </c>
      <c r="H342" s="510" t="s">
        <v>1271</v>
      </c>
      <c r="I342" s="513">
        <v>492.46923123873199</v>
      </c>
      <c r="J342" s="513">
        <v>18</v>
      </c>
      <c r="K342" s="514">
        <v>8864.4500122070313</v>
      </c>
    </row>
    <row r="343" spans="1:11" ht="14.45" customHeight="1" x14ac:dyDescent="0.2">
      <c r="A343" s="508" t="s">
        <v>441</v>
      </c>
      <c r="B343" s="509" t="s">
        <v>442</v>
      </c>
      <c r="C343" s="510" t="s">
        <v>450</v>
      </c>
      <c r="D343" s="511" t="s">
        <v>451</v>
      </c>
      <c r="E343" s="510" t="s">
        <v>626</v>
      </c>
      <c r="F343" s="511" t="s">
        <v>627</v>
      </c>
      <c r="G343" s="510" t="s">
        <v>1272</v>
      </c>
      <c r="H343" s="510" t="s">
        <v>1273</v>
      </c>
      <c r="I343" s="513">
        <v>5614.4873046875</v>
      </c>
      <c r="J343" s="513">
        <v>3</v>
      </c>
      <c r="K343" s="514">
        <v>16843.439453125</v>
      </c>
    </row>
    <row r="344" spans="1:11" ht="14.45" customHeight="1" x14ac:dyDescent="0.2">
      <c r="A344" s="508" t="s">
        <v>441</v>
      </c>
      <c r="B344" s="509" t="s">
        <v>442</v>
      </c>
      <c r="C344" s="510" t="s">
        <v>450</v>
      </c>
      <c r="D344" s="511" t="s">
        <v>451</v>
      </c>
      <c r="E344" s="510" t="s">
        <v>626</v>
      </c>
      <c r="F344" s="511" t="s">
        <v>627</v>
      </c>
      <c r="G344" s="510" t="s">
        <v>1274</v>
      </c>
      <c r="H344" s="510" t="s">
        <v>1275</v>
      </c>
      <c r="I344" s="513">
        <v>11.659999847412109</v>
      </c>
      <c r="J344" s="513">
        <v>1300</v>
      </c>
      <c r="K344" s="514">
        <v>15163.709487915039</v>
      </c>
    </row>
    <row r="345" spans="1:11" ht="14.45" customHeight="1" x14ac:dyDescent="0.2">
      <c r="A345" s="508" t="s">
        <v>441</v>
      </c>
      <c r="B345" s="509" t="s">
        <v>442</v>
      </c>
      <c r="C345" s="510" t="s">
        <v>450</v>
      </c>
      <c r="D345" s="511" t="s">
        <v>451</v>
      </c>
      <c r="E345" s="510" t="s">
        <v>626</v>
      </c>
      <c r="F345" s="511" t="s">
        <v>627</v>
      </c>
      <c r="G345" s="510" t="s">
        <v>1276</v>
      </c>
      <c r="H345" s="510" t="s">
        <v>1277</v>
      </c>
      <c r="I345" s="513">
        <v>18.139493717866785</v>
      </c>
      <c r="J345" s="513">
        <v>1900</v>
      </c>
      <c r="K345" s="514">
        <v>34462.03076171875</v>
      </c>
    </row>
    <row r="346" spans="1:11" ht="14.45" customHeight="1" x14ac:dyDescent="0.2">
      <c r="A346" s="508" t="s">
        <v>441</v>
      </c>
      <c r="B346" s="509" t="s">
        <v>442</v>
      </c>
      <c r="C346" s="510" t="s">
        <v>450</v>
      </c>
      <c r="D346" s="511" t="s">
        <v>451</v>
      </c>
      <c r="E346" s="510" t="s">
        <v>626</v>
      </c>
      <c r="F346" s="511" t="s">
        <v>627</v>
      </c>
      <c r="G346" s="510" t="s">
        <v>1278</v>
      </c>
      <c r="H346" s="510" t="s">
        <v>1279</v>
      </c>
      <c r="I346" s="513">
        <v>17.547765380457829</v>
      </c>
      <c r="J346" s="513">
        <v>8040</v>
      </c>
      <c r="K346" s="514">
        <v>141061.826171875</v>
      </c>
    </row>
    <row r="347" spans="1:11" ht="14.45" customHeight="1" x14ac:dyDescent="0.2">
      <c r="A347" s="508" t="s">
        <v>441</v>
      </c>
      <c r="B347" s="509" t="s">
        <v>442</v>
      </c>
      <c r="C347" s="510" t="s">
        <v>450</v>
      </c>
      <c r="D347" s="511" t="s">
        <v>451</v>
      </c>
      <c r="E347" s="510" t="s">
        <v>626</v>
      </c>
      <c r="F347" s="511" t="s">
        <v>627</v>
      </c>
      <c r="G347" s="510" t="s">
        <v>1280</v>
      </c>
      <c r="H347" s="510" t="s">
        <v>1281</v>
      </c>
      <c r="I347" s="513">
        <v>11.457571302141462</v>
      </c>
      <c r="J347" s="513">
        <v>140</v>
      </c>
      <c r="K347" s="514">
        <v>1604.4399871826172</v>
      </c>
    </row>
    <row r="348" spans="1:11" ht="14.45" customHeight="1" x14ac:dyDescent="0.2">
      <c r="A348" s="508" t="s">
        <v>441</v>
      </c>
      <c r="B348" s="509" t="s">
        <v>442</v>
      </c>
      <c r="C348" s="510" t="s">
        <v>450</v>
      </c>
      <c r="D348" s="511" t="s">
        <v>451</v>
      </c>
      <c r="E348" s="510" t="s">
        <v>626</v>
      </c>
      <c r="F348" s="511" t="s">
        <v>627</v>
      </c>
      <c r="G348" s="510" t="s">
        <v>1280</v>
      </c>
      <c r="H348" s="510" t="s">
        <v>1282</v>
      </c>
      <c r="I348" s="513">
        <v>11.373111089070639</v>
      </c>
      <c r="J348" s="513">
        <v>110</v>
      </c>
      <c r="K348" s="514">
        <v>1251.2499847412109</v>
      </c>
    </row>
    <row r="349" spans="1:11" ht="14.45" customHeight="1" x14ac:dyDescent="0.2">
      <c r="A349" s="508" t="s">
        <v>441</v>
      </c>
      <c r="B349" s="509" t="s">
        <v>442</v>
      </c>
      <c r="C349" s="510" t="s">
        <v>450</v>
      </c>
      <c r="D349" s="511" t="s">
        <v>451</v>
      </c>
      <c r="E349" s="510" t="s">
        <v>626</v>
      </c>
      <c r="F349" s="511" t="s">
        <v>627</v>
      </c>
      <c r="G349" s="510" t="s">
        <v>1283</v>
      </c>
      <c r="H349" s="510" t="s">
        <v>1284</v>
      </c>
      <c r="I349" s="513">
        <v>16.457713808332169</v>
      </c>
      <c r="J349" s="513">
        <v>120</v>
      </c>
      <c r="K349" s="514">
        <v>1974.5799713134766</v>
      </c>
    </row>
    <row r="350" spans="1:11" ht="14.45" customHeight="1" x14ac:dyDescent="0.2">
      <c r="A350" s="508" t="s">
        <v>441</v>
      </c>
      <c r="B350" s="509" t="s">
        <v>442</v>
      </c>
      <c r="C350" s="510" t="s">
        <v>450</v>
      </c>
      <c r="D350" s="511" t="s">
        <v>451</v>
      </c>
      <c r="E350" s="510" t="s">
        <v>626</v>
      </c>
      <c r="F350" s="511" t="s">
        <v>627</v>
      </c>
      <c r="G350" s="510" t="s">
        <v>1283</v>
      </c>
      <c r="H350" s="510" t="s">
        <v>1285</v>
      </c>
      <c r="I350" s="513">
        <v>16.460579299926756</v>
      </c>
      <c r="J350" s="513">
        <v>140</v>
      </c>
      <c r="K350" s="514">
        <v>2304.0999526977539</v>
      </c>
    </row>
    <row r="351" spans="1:11" ht="14.45" customHeight="1" x14ac:dyDescent="0.2">
      <c r="A351" s="508" t="s">
        <v>441</v>
      </c>
      <c r="B351" s="509" t="s">
        <v>442</v>
      </c>
      <c r="C351" s="510" t="s">
        <v>450</v>
      </c>
      <c r="D351" s="511" t="s">
        <v>451</v>
      </c>
      <c r="E351" s="510" t="s">
        <v>626</v>
      </c>
      <c r="F351" s="511" t="s">
        <v>627</v>
      </c>
      <c r="G351" s="510" t="s">
        <v>1286</v>
      </c>
      <c r="H351" s="510" t="s">
        <v>1287</v>
      </c>
      <c r="I351" s="513">
        <v>5203.070393880208</v>
      </c>
      <c r="J351" s="513">
        <v>18</v>
      </c>
      <c r="K351" s="514">
        <v>93655.259765625</v>
      </c>
    </row>
    <row r="352" spans="1:11" ht="14.45" customHeight="1" x14ac:dyDescent="0.2">
      <c r="A352" s="508" t="s">
        <v>441</v>
      </c>
      <c r="B352" s="509" t="s">
        <v>442</v>
      </c>
      <c r="C352" s="510" t="s">
        <v>450</v>
      </c>
      <c r="D352" s="511" t="s">
        <v>451</v>
      </c>
      <c r="E352" s="510" t="s">
        <v>626</v>
      </c>
      <c r="F352" s="511" t="s">
        <v>627</v>
      </c>
      <c r="G352" s="510" t="s">
        <v>1288</v>
      </c>
      <c r="H352" s="510" t="s">
        <v>1289</v>
      </c>
      <c r="I352" s="513">
        <v>5941.1925048828125</v>
      </c>
      <c r="J352" s="513">
        <v>4</v>
      </c>
      <c r="K352" s="514">
        <v>23764.77001953125</v>
      </c>
    </row>
    <row r="353" spans="1:11" ht="14.45" customHeight="1" x14ac:dyDescent="0.2">
      <c r="A353" s="508" t="s">
        <v>441</v>
      </c>
      <c r="B353" s="509" t="s">
        <v>442</v>
      </c>
      <c r="C353" s="510" t="s">
        <v>450</v>
      </c>
      <c r="D353" s="511" t="s">
        <v>451</v>
      </c>
      <c r="E353" s="510" t="s">
        <v>626</v>
      </c>
      <c r="F353" s="511" t="s">
        <v>627</v>
      </c>
      <c r="G353" s="510" t="s">
        <v>1290</v>
      </c>
      <c r="H353" s="510" t="s">
        <v>1291</v>
      </c>
      <c r="I353" s="513">
        <v>2879.8133951822915</v>
      </c>
      <c r="J353" s="513">
        <v>3</v>
      </c>
      <c r="K353" s="514">
        <v>8639.440185546875</v>
      </c>
    </row>
    <row r="354" spans="1:11" ht="14.45" customHeight="1" x14ac:dyDescent="0.2">
      <c r="A354" s="508" t="s">
        <v>441</v>
      </c>
      <c r="B354" s="509" t="s">
        <v>442</v>
      </c>
      <c r="C354" s="510" t="s">
        <v>450</v>
      </c>
      <c r="D354" s="511" t="s">
        <v>451</v>
      </c>
      <c r="E354" s="510" t="s">
        <v>626</v>
      </c>
      <c r="F354" s="511" t="s">
        <v>627</v>
      </c>
      <c r="G354" s="510" t="s">
        <v>1290</v>
      </c>
      <c r="H354" s="510" t="s">
        <v>1292</v>
      </c>
      <c r="I354" s="513">
        <v>2879.840087890625</v>
      </c>
      <c r="J354" s="513">
        <v>2</v>
      </c>
      <c r="K354" s="514">
        <v>5759.68017578125</v>
      </c>
    </row>
    <row r="355" spans="1:11" ht="14.45" customHeight="1" x14ac:dyDescent="0.2">
      <c r="A355" s="508" t="s">
        <v>441</v>
      </c>
      <c r="B355" s="509" t="s">
        <v>442</v>
      </c>
      <c r="C355" s="510" t="s">
        <v>450</v>
      </c>
      <c r="D355" s="511" t="s">
        <v>451</v>
      </c>
      <c r="E355" s="510" t="s">
        <v>626</v>
      </c>
      <c r="F355" s="511" t="s">
        <v>627</v>
      </c>
      <c r="G355" s="510" t="s">
        <v>1272</v>
      </c>
      <c r="H355" s="510" t="s">
        <v>1293</v>
      </c>
      <c r="I355" s="513">
        <v>5614.592529296875</v>
      </c>
      <c r="J355" s="513">
        <v>3</v>
      </c>
      <c r="K355" s="514">
        <v>16843.66015625</v>
      </c>
    </row>
    <row r="356" spans="1:11" ht="14.45" customHeight="1" x14ac:dyDescent="0.2">
      <c r="A356" s="508" t="s">
        <v>441</v>
      </c>
      <c r="B356" s="509" t="s">
        <v>442</v>
      </c>
      <c r="C356" s="510" t="s">
        <v>450</v>
      </c>
      <c r="D356" s="511" t="s">
        <v>451</v>
      </c>
      <c r="E356" s="510" t="s">
        <v>626</v>
      </c>
      <c r="F356" s="511" t="s">
        <v>627</v>
      </c>
      <c r="G356" s="510" t="s">
        <v>1294</v>
      </c>
      <c r="H356" s="510" t="s">
        <v>1295</v>
      </c>
      <c r="I356" s="513">
        <v>9899.0703125</v>
      </c>
      <c r="J356" s="513">
        <v>1</v>
      </c>
      <c r="K356" s="514">
        <v>9899.0703125</v>
      </c>
    </row>
    <row r="357" spans="1:11" ht="14.45" customHeight="1" x14ac:dyDescent="0.2">
      <c r="A357" s="508" t="s">
        <v>441</v>
      </c>
      <c r="B357" s="509" t="s">
        <v>442</v>
      </c>
      <c r="C357" s="510" t="s">
        <v>450</v>
      </c>
      <c r="D357" s="511" t="s">
        <v>451</v>
      </c>
      <c r="E357" s="510" t="s">
        <v>626</v>
      </c>
      <c r="F357" s="511" t="s">
        <v>627</v>
      </c>
      <c r="G357" s="510" t="s">
        <v>1296</v>
      </c>
      <c r="H357" s="510" t="s">
        <v>1297</v>
      </c>
      <c r="I357" s="513">
        <v>1144.6600341796875</v>
      </c>
      <c r="J357" s="513">
        <v>1</v>
      </c>
      <c r="K357" s="514">
        <v>1144.6600341796875</v>
      </c>
    </row>
    <row r="358" spans="1:11" ht="14.45" customHeight="1" x14ac:dyDescent="0.2">
      <c r="A358" s="508" t="s">
        <v>441</v>
      </c>
      <c r="B358" s="509" t="s">
        <v>442</v>
      </c>
      <c r="C358" s="510" t="s">
        <v>450</v>
      </c>
      <c r="D358" s="511" t="s">
        <v>451</v>
      </c>
      <c r="E358" s="510" t="s">
        <v>626</v>
      </c>
      <c r="F358" s="511" t="s">
        <v>627</v>
      </c>
      <c r="G358" s="510" t="s">
        <v>1298</v>
      </c>
      <c r="H358" s="510" t="s">
        <v>1299</v>
      </c>
      <c r="I358" s="513">
        <v>492.47000122070313</v>
      </c>
      <c r="J358" s="513">
        <v>16</v>
      </c>
      <c r="K358" s="514">
        <v>7879.52001953125</v>
      </c>
    </row>
    <row r="359" spans="1:11" ht="14.45" customHeight="1" x14ac:dyDescent="0.2">
      <c r="A359" s="508" t="s">
        <v>441</v>
      </c>
      <c r="B359" s="509" t="s">
        <v>442</v>
      </c>
      <c r="C359" s="510" t="s">
        <v>450</v>
      </c>
      <c r="D359" s="511" t="s">
        <v>451</v>
      </c>
      <c r="E359" s="510" t="s">
        <v>626</v>
      </c>
      <c r="F359" s="511" t="s">
        <v>627</v>
      </c>
      <c r="G359" s="510" t="s">
        <v>1300</v>
      </c>
      <c r="H359" s="510" t="s">
        <v>1301</v>
      </c>
      <c r="I359" s="513">
        <v>984.94000244140625</v>
      </c>
      <c r="J359" s="513">
        <v>1</v>
      </c>
      <c r="K359" s="514">
        <v>984.94000244140625</v>
      </c>
    </row>
    <row r="360" spans="1:11" ht="14.45" customHeight="1" x14ac:dyDescent="0.2">
      <c r="A360" s="508" t="s">
        <v>441</v>
      </c>
      <c r="B360" s="509" t="s">
        <v>442</v>
      </c>
      <c r="C360" s="510" t="s">
        <v>450</v>
      </c>
      <c r="D360" s="511" t="s">
        <v>451</v>
      </c>
      <c r="E360" s="510" t="s">
        <v>626</v>
      </c>
      <c r="F360" s="511" t="s">
        <v>627</v>
      </c>
      <c r="G360" s="510" t="s">
        <v>1302</v>
      </c>
      <c r="H360" s="510" t="s">
        <v>1303</v>
      </c>
      <c r="I360" s="513">
        <v>1608.0899658203125</v>
      </c>
      <c r="J360" s="513">
        <v>1</v>
      </c>
      <c r="K360" s="514">
        <v>1608.0899658203125</v>
      </c>
    </row>
    <row r="361" spans="1:11" ht="14.45" customHeight="1" x14ac:dyDescent="0.2">
      <c r="A361" s="508" t="s">
        <v>441</v>
      </c>
      <c r="B361" s="509" t="s">
        <v>442</v>
      </c>
      <c r="C361" s="510" t="s">
        <v>450</v>
      </c>
      <c r="D361" s="511" t="s">
        <v>451</v>
      </c>
      <c r="E361" s="510" t="s">
        <v>626</v>
      </c>
      <c r="F361" s="511" t="s">
        <v>627</v>
      </c>
      <c r="G361" s="510" t="s">
        <v>1304</v>
      </c>
      <c r="H361" s="510" t="s">
        <v>1305</v>
      </c>
      <c r="I361" s="513">
        <v>1608.0899658203125</v>
      </c>
      <c r="J361" s="513">
        <v>1</v>
      </c>
      <c r="K361" s="514">
        <v>1608.0899658203125</v>
      </c>
    </row>
    <row r="362" spans="1:11" ht="14.45" customHeight="1" x14ac:dyDescent="0.2">
      <c r="A362" s="508" t="s">
        <v>441</v>
      </c>
      <c r="B362" s="509" t="s">
        <v>442</v>
      </c>
      <c r="C362" s="510" t="s">
        <v>450</v>
      </c>
      <c r="D362" s="511" t="s">
        <v>451</v>
      </c>
      <c r="E362" s="510" t="s">
        <v>626</v>
      </c>
      <c r="F362" s="511" t="s">
        <v>627</v>
      </c>
      <c r="G362" s="510" t="s">
        <v>1306</v>
      </c>
      <c r="H362" s="510" t="s">
        <v>1307</v>
      </c>
      <c r="I362" s="513">
        <v>10.369999885559082</v>
      </c>
      <c r="J362" s="513">
        <v>300</v>
      </c>
      <c r="K362" s="514">
        <v>3110.929931640625</v>
      </c>
    </row>
    <row r="363" spans="1:11" ht="14.45" customHeight="1" x14ac:dyDescent="0.2">
      <c r="A363" s="508" t="s">
        <v>441</v>
      </c>
      <c r="B363" s="509" t="s">
        <v>442</v>
      </c>
      <c r="C363" s="510" t="s">
        <v>450</v>
      </c>
      <c r="D363" s="511" t="s">
        <v>451</v>
      </c>
      <c r="E363" s="510" t="s">
        <v>626</v>
      </c>
      <c r="F363" s="511" t="s">
        <v>627</v>
      </c>
      <c r="G363" s="510" t="s">
        <v>1308</v>
      </c>
      <c r="H363" s="510" t="s">
        <v>1309</v>
      </c>
      <c r="I363" s="513">
        <v>9.6800065636634827</v>
      </c>
      <c r="J363" s="513">
        <v>1600</v>
      </c>
      <c r="K363" s="514">
        <v>15488.010009765625</v>
      </c>
    </row>
    <row r="364" spans="1:11" ht="14.45" customHeight="1" x14ac:dyDescent="0.2">
      <c r="A364" s="508" t="s">
        <v>441</v>
      </c>
      <c r="B364" s="509" t="s">
        <v>442</v>
      </c>
      <c r="C364" s="510" t="s">
        <v>450</v>
      </c>
      <c r="D364" s="511" t="s">
        <v>451</v>
      </c>
      <c r="E364" s="510" t="s">
        <v>626</v>
      </c>
      <c r="F364" s="511" t="s">
        <v>627</v>
      </c>
      <c r="G364" s="510" t="s">
        <v>1306</v>
      </c>
      <c r="H364" s="510" t="s">
        <v>1310</v>
      </c>
      <c r="I364" s="513">
        <v>10.369999885559082</v>
      </c>
      <c r="J364" s="513">
        <v>100</v>
      </c>
      <c r="K364" s="514">
        <v>1036.969970703125</v>
      </c>
    </row>
    <row r="365" spans="1:11" ht="14.45" customHeight="1" x14ac:dyDescent="0.2">
      <c r="A365" s="508" t="s">
        <v>441</v>
      </c>
      <c r="B365" s="509" t="s">
        <v>442</v>
      </c>
      <c r="C365" s="510" t="s">
        <v>450</v>
      </c>
      <c r="D365" s="511" t="s">
        <v>451</v>
      </c>
      <c r="E365" s="510" t="s">
        <v>626</v>
      </c>
      <c r="F365" s="511" t="s">
        <v>627</v>
      </c>
      <c r="G365" s="510" t="s">
        <v>1308</v>
      </c>
      <c r="H365" s="510" t="s">
        <v>1311</v>
      </c>
      <c r="I365" s="513">
        <v>9.6799957535483614</v>
      </c>
      <c r="J365" s="513">
        <v>2300</v>
      </c>
      <c r="K365" s="514">
        <v>22263.989990234375</v>
      </c>
    </row>
    <row r="366" spans="1:11" ht="14.45" customHeight="1" x14ac:dyDescent="0.2">
      <c r="A366" s="508" t="s">
        <v>441</v>
      </c>
      <c r="B366" s="509" t="s">
        <v>442</v>
      </c>
      <c r="C366" s="510" t="s">
        <v>450</v>
      </c>
      <c r="D366" s="511" t="s">
        <v>451</v>
      </c>
      <c r="E366" s="510" t="s">
        <v>626</v>
      </c>
      <c r="F366" s="511" t="s">
        <v>627</v>
      </c>
      <c r="G366" s="510" t="s">
        <v>1312</v>
      </c>
      <c r="H366" s="510" t="s">
        <v>1313</v>
      </c>
      <c r="I366" s="513">
        <v>3223.655428799716</v>
      </c>
      <c r="J366" s="513">
        <v>18</v>
      </c>
      <c r="K366" s="514">
        <v>58024.530029296875</v>
      </c>
    </row>
    <row r="367" spans="1:11" ht="14.45" customHeight="1" x14ac:dyDescent="0.2">
      <c r="A367" s="508" t="s">
        <v>441</v>
      </c>
      <c r="B367" s="509" t="s">
        <v>442</v>
      </c>
      <c r="C367" s="510" t="s">
        <v>450</v>
      </c>
      <c r="D367" s="511" t="s">
        <v>451</v>
      </c>
      <c r="E367" s="510" t="s">
        <v>626</v>
      </c>
      <c r="F367" s="511" t="s">
        <v>627</v>
      </c>
      <c r="G367" s="510" t="s">
        <v>1314</v>
      </c>
      <c r="H367" s="510" t="s">
        <v>1315</v>
      </c>
      <c r="I367" s="513">
        <v>51.419998168945313</v>
      </c>
      <c r="J367" s="513">
        <v>1500</v>
      </c>
      <c r="K367" s="514">
        <v>77129.998779296875</v>
      </c>
    </row>
    <row r="368" spans="1:11" ht="14.45" customHeight="1" x14ac:dyDescent="0.2">
      <c r="A368" s="508" t="s">
        <v>441</v>
      </c>
      <c r="B368" s="509" t="s">
        <v>442</v>
      </c>
      <c r="C368" s="510" t="s">
        <v>450</v>
      </c>
      <c r="D368" s="511" t="s">
        <v>451</v>
      </c>
      <c r="E368" s="510" t="s">
        <v>626</v>
      </c>
      <c r="F368" s="511" t="s">
        <v>627</v>
      </c>
      <c r="G368" s="510" t="s">
        <v>1316</v>
      </c>
      <c r="H368" s="510" t="s">
        <v>1317</v>
      </c>
      <c r="I368" s="513">
        <v>51.419998168945313</v>
      </c>
      <c r="J368" s="513">
        <v>1500</v>
      </c>
      <c r="K368" s="514">
        <v>77129.998779296875</v>
      </c>
    </row>
    <row r="369" spans="1:11" ht="14.45" customHeight="1" x14ac:dyDescent="0.2">
      <c r="A369" s="508" t="s">
        <v>441</v>
      </c>
      <c r="B369" s="509" t="s">
        <v>442</v>
      </c>
      <c r="C369" s="510" t="s">
        <v>450</v>
      </c>
      <c r="D369" s="511" t="s">
        <v>451</v>
      </c>
      <c r="E369" s="510" t="s">
        <v>626</v>
      </c>
      <c r="F369" s="511" t="s">
        <v>627</v>
      </c>
      <c r="G369" s="510" t="s">
        <v>1318</v>
      </c>
      <c r="H369" s="510" t="s">
        <v>1319</v>
      </c>
      <c r="I369" s="513">
        <v>51.419998168945313</v>
      </c>
      <c r="J369" s="513">
        <v>500</v>
      </c>
      <c r="K369" s="514">
        <v>25710.000610351563</v>
      </c>
    </row>
    <row r="370" spans="1:11" ht="14.45" customHeight="1" x14ac:dyDescent="0.2">
      <c r="A370" s="508" t="s">
        <v>441</v>
      </c>
      <c r="B370" s="509" t="s">
        <v>442</v>
      </c>
      <c r="C370" s="510" t="s">
        <v>450</v>
      </c>
      <c r="D370" s="511" t="s">
        <v>451</v>
      </c>
      <c r="E370" s="510" t="s">
        <v>626</v>
      </c>
      <c r="F370" s="511" t="s">
        <v>627</v>
      </c>
      <c r="G370" s="510" t="s">
        <v>1320</v>
      </c>
      <c r="H370" s="510" t="s">
        <v>1321</v>
      </c>
      <c r="I370" s="513">
        <v>51.419998168945313</v>
      </c>
      <c r="J370" s="513">
        <v>500</v>
      </c>
      <c r="K370" s="514">
        <v>25710.000610351563</v>
      </c>
    </row>
    <row r="371" spans="1:11" ht="14.45" customHeight="1" x14ac:dyDescent="0.2">
      <c r="A371" s="508" t="s">
        <v>441</v>
      </c>
      <c r="B371" s="509" t="s">
        <v>442</v>
      </c>
      <c r="C371" s="510" t="s">
        <v>450</v>
      </c>
      <c r="D371" s="511" t="s">
        <v>451</v>
      </c>
      <c r="E371" s="510" t="s">
        <v>626</v>
      </c>
      <c r="F371" s="511" t="s">
        <v>627</v>
      </c>
      <c r="G371" s="510" t="s">
        <v>1322</v>
      </c>
      <c r="H371" s="510" t="s">
        <v>1323</v>
      </c>
      <c r="I371" s="513">
        <v>51.419998168945313</v>
      </c>
      <c r="J371" s="513">
        <v>500</v>
      </c>
      <c r="K371" s="514">
        <v>25710.000610351563</v>
      </c>
    </row>
    <row r="372" spans="1:11" ht="14.45" customHeight="1" x14ac:dyDescent="0.2">
      <c r="A372" s="508" t="s">
        <v>441</v>
      </c>
      <c r="B372" s="509" t="s">
        <v>442</v>
      </c>
      <c r="C372" s="510" t="s">
        <v>450</v>
      </c>
      <c r="D372" s="511" t="s">
        <v>451</v>
      </c>
      <c r="E372" s="510" t="s">
        <v>626</v>
      </c>
      <c r="F372" s="511" t="s">
        <v>627</v>
      </c>
      <c r="G372" s="510" t="s">
        <v>1324</v>
      </c>
      <c r="H372" s="510" t="s">
        <v>1325</v>
      </c>
      <c r="I372" s="513">
        <v>51.419998168945313</v>
      </c>
      <c r="J372" s="513">
        <v>500</v>
      </c>
      <c r="K372" s="514">
        <v>25710.000610351563</v>
      </c>
    </row>
    <row r="373" spans="1:11" ht="14.45" customHeight="1" x14ac:dyDescent="0.2">
      <c r="A373" s="508" t="s">
        <v>441</v>
      </c>
      <c r="B373" s="509" t="s">
        <v>442</v>
      </c>
      <c r="C373" s="510" t="s">
        <v>450</v>
      </c>
      <c r="D373" s="511" t="s">
        <v>451</v>
      </c>
      <c r="E373" s="510" t="s">
        <v>626</v>
      </c>
      <c r="F373" s="511" t="s">
        <v>627</v>
      </c>
      <c r="G373" s="510" t="s">
        <v>1326</v>
      </c>
      <c r="H373" s="510" t="s">
        <v>1327</v>
      </c>
      <c r="I373" s="513">
        <v>9.7200002670288086</v>
      </c>
      <c r="J373" s="513">
        <v>80</v>
      </c>
      <c r="K373" s="514">
        <v>777.32000732421875</v>
      </c>
    </row>
    <row r="374" spans="1:11" ht="14.45" customHeight="1" x14ac:dyDescent="0.2">
      <c r="A374" s="508" t="s">
        <v>441</v>
      </c>
      <c r="B374" s="509" t="s">
        <v>442</v>
      </c>
      <c r="C374" s="510" t="s">
        <v>450</v>
      </c>
      <c r="D374" s="511" t="s">
        <v>451</v>
      </c>
      <c r="E374" s="510" t="s">
        <v>626</v>
      </c>
      <c r="F374" s="511" t="s">
        <v>627</v>
      </c>
      <c r="G374" s="510" t="s">
        <v>1326</v>
      </c>
      <c r="H374" s="510" t="s">
        <v>1328</v>
      </c>
      <c r="I374" s="513">
        <v>9.7200002670288086</v>
      </c>
      <c r="J374" s="513">
        <v>120</v>
      </c>
      <c r="K374" s="514">
        <v>1165.9700012207031</v>
      </c>
    </row>
    <row r="375" spans="1:11" ht="14.45" customHeight="1" x14ac:dyDescent="0.2">
      <c r="A375" s="508" t="s">
        <v>441</v>
      </c>
      <c r="B375" s="509" t="s">
        <v>442</v>
      </c>
      <c r="C375" s="510" t="s">
        <v>450</v>
      </c>
      <c r="D375" s="511" t="s">
        <v>451</v>
      </c>
      <c r="E375" s="510" t="s">
        <v>626</v>
      </c>
      <c r="F375" s="511" t="s">
        <v>627</v>
      </c>
      <c r="G375" s="510" t="s">
        <v>1329</v>
      </c>
      <c r="H375" s="510" t="s">
        <v>1330</v>
      </c>
      <c r="I375" s="513">
        <v>353.60000610351563</v>
      </c>
      <c r="J375" s="513">
        <v>2</v>
      </c>
      <c r="K375" s="514">
        <v>707.20001220703125</v>
      </c>
    </row>
    <row r="376" spans="1:11" ht="14.45" customHeight="1" x14ac:dyDescent="0.2">
      <c r="A376" s="508" t="s">
        <v>441</v>
      </c>
      <c r="B376" s="509" t="s">
        <v>442</v>
      </c>
      <c r="C376" s="510" t="s">
        <v>450</v>
      </c>
      <c r="D376" s="511" t="s">
        <v>451</v>
      </c>
      <c r="E376" s="510" t="s">
        <v>626</v>
      </c>
      <c r="F376" s="511" t="s">
        <v>627</v>
      </c>
      <c r="G376" s="510" t="s">
        <v>1331</v>
      </c>
      <c r="H376" s="510" t="s">
        <v>1332</v>
      </c>
      <c r="I376" s="513">
        <v>4128.2998046875</v>
      </c>
      <c r="J376" s="513">
        <v>4</v>
      </c>
      <c r="K376" s="514">
        <v>16513.19921875</v>
      </c>
    </row>
    <row r="377" spans="1:11" ht="14.45" customHeight="1" x14ac:dyDescent="0.2">
      <c r="A377" s="508" t="s">
        <v>441</v>
      </c>
      <c r="B377" s="509" t="s">
        <v>442</v>
      </c>
      <c r="C377" s="510" t="s">
        <v>450</v>
      </c>
      <c r="D377" s="511" t="s">
        <v>451</v>
      </c>
      <c r="E377" s="510" t="s">
        <v>626</v>
      </c>
      <c r="F377" s="511" t="s">
        <v>627</v>
      </c>
      <c r="G377" s="510" t="s">
        <v>1333</v>
      </c>
      <c r="H377" s="510" t="s">
        <v>1334</v>
      </c>
      <c r="I377" s="513">
        <v>5650.7001953125</v>
      </c>
      <c r="J377" s="513">
        <v>4</v>
      </c>
      <c r="K377" s="514">
        <v>22602.80078125</v>
      </c>
    </row>
    <row r="378" spans="1:11" ht="14.45" customHeight="1" x14ac:dyDescent="0.2">
      <c r="A378" s="508" t="s">
        <v>441</v>
      </c>
      <c r="B378" s="509" t="s">
        <v>442</v>
      </c>
      <c r="C378" s="510" t="s">
        <v>450</v>
      </c>
      <c r="D378" s="511" t="s">
        <v>451</v>
      </c>
      <c r="E378" s="510" t="s">
        <v>626</v>
      </c>
      <c r="F378" s="511" t="s">
        <v>627</v>
      </c>
      <c r="G378" s="510" t="s">
        <v>1335</v>
      </c>
      <c r="H378" s="510" t="s">
        <v>1336</v>
      </c>
      <c r="I378" s="513">
        <v>756.25</v>
      </c>
      <c r="J378" s="513">
        <v>9</v>
      </c>
      <c r="K378" s="514">
        <v>6806.25</v>
      </c>
    </row>
    <row r="379" spans="1:11" ht="14.45" customHeight="1" x14ac:dyDescent="0.2">
      <c r="A379" s="508" t="s">
        <v>441</v>
      </c>
      <c r="B379" s="509" t="s">
        <v>442</v>
      </c>
      <c r="C379" s="510" t="s">
        <v>450</v>
      </c>
      <c r="D379" s="511" t="s">
        <v>451</v>
      </c>
      <c r="E379" s="510" t="s">
        <v>626</v>
      </c>
      <c r="F379" s="511" t="s">
        <v>627</v>
      </c>
      <c r="G379" s="510" t="s">
        <v>1335</v>
      </c>
      <c r="H379" s="510" t="s">
        <v>1337</v>
      </c>
      <c r="I379" s="513">
        <v>756.27499389648438</v>
      </c>
      <c r="J379" s="513">
        <v>3</v>
      </c>
      <c r="K379" s="514">
        <v>2268.8099975585938</v>
      </c>
    </row>
    <row r="380" spans="1:11" ht="14.45" customHeight="1" x14ac:dyDescent="0.2">
      <c r="A380" s="508" t="s">
        <v>441</v>
      </c>
      <c r="B380" s="509" t="s">
        <v>442</v>
      </c>
      <c r="C380" s="510" t="s">
        <v>450</v>
      </c>
      <c r="D380" s="511" t="s">
        <v>451</v>
      </c>
      <c r="E380" s="510" t="s">
        <v>626</v>
      </c>
      <c r="F380" s="511" t="s">
        <v>627</v>
      </c>
      <c r="G380" s="510" t="s">
        <v>1338</v>
      </c>
      <c r="H380" s="510" t="s">
        <v>1339</v>
      </c>
      <c r="I380" s="513">
        <v>24</v>
      </c>
      <c r="J380" s="513">
        <v>10</v>
      </c>
      <c r="K380" s="514">
        <v>240</v>
      </c>
    </row>
    <row r="381" spans="1:11" ht="14.45" customHeight="1" x14ac:dyDescent="0.2">
      <c r="A381" s="508" t="s">
        <v>441</v>
      </c>
      <c r="B381" s="509" t="s">
        <v>442</v>
      </c>
      <c r="C381" s="510" t="s">
        <v>450</v>
      </c>
      <c r="D381" s="511" t="s">
        <v>451</v>
      </c>
      <c r="E381" s="510" t="s">
        <v>626</v>
      </c>
      <c r="F381" s="511" t="s">
        <v>627</v>
      </c>
      <c r="G381" s="510" t="s">
        <v>1340</v>
      </c>
      <c r="H381" s="510" t="s">
        <v>1341</v>
      </c>
      <c r="I381" s="513">
        <v>274.66850280761719</v>
      </c>
      <c r="J381" s="513">
        <v>20</v>
      </c>
      <c r="K381" s="514">
        <v>5493.369873046875</v>
      </c>
    </row>
    <row r="382" spans="1:11" ht="14.45" customHeight="1" x14ac:dyDescent="0.2">
      <c r="A382" s="508" t="s">
        <v>441</v>
      </c>
      <c r="B382" s="509" t="s">
        <v>442</v>
      </c>
      <c r="C382" s="510" t="s">
        <v>450</v>
      </c>
      <c r="D382" s="511" t="s">
        <v>451</v>
      </c>
      <c r="E382" s="510" t="s">
        <v>626</v>
      </c>
      <c r="F382" s="511" t="s">
        <v>627</v>
      </c>
      <c r="G382" s="510" t="s">
        <v>1342</v>
      </c>
      <c r="H382" s="510" t="s">
        <v>1343</v>
      </c>
      <c r="I382" s="513">
        <v>1718.0224914550781</v>
      </c>
      <c r="J382" s="513">
        <v>4</v>
      </c>
      <c r="K382" s="514">
        <v>6872.0899658203125</v>
      </c>
    </row>
    <row r="383" spans="1:11" ht="14.45" customHeight="1" x14ac:dyDescent="0.2">
      <c r="A383" s="508" t="s">
        <v>441</v>
      </c>
      <c r="B383" s="509" t="s">
        <v>442</v>
      </c>
      <c r="C383" s="510" t="s">
        <v>450</v>
      </c>
      <c r="D383" s="511" t="s">
        <v>451</v>
      </c>
      <c r="E383" s="510" t="s">
        <v>626</v>
      </c>
      <c r="F383" s="511" t="s">
        <v>627</v>
      </c>
      <c r="G383" s="510" t="s">
        <v>1344</v>
      </c>
      <c r="H383" s="510" t="s">
        <v>1345</v>
      </c>
      <c r="I383" s="513">
        <v>11.659999847412109</v>
      </c>
      <c r="J383" s="513">
        <v>880</v>
      </c>
      <c r="K383" s="514">
        <v>10264.659866333008</v>
      </c>
    </row>
    <row r="384" spans="1:11" ht="14.45" customHeight="1" x14ac:dyDescent="0.2">
      <c r="A384" s="508" t="s">
        <v>441</v>
      </c>
      <c r="B384" s="509" t="s">
        <v>442</v>
      </c>
      <c r="C384" s="510" t="s">
        <v>450</v>
      </c>
      <c r="D384" s="511" t="s">
        <v>451</v>
      </c>
      <c r="E384" s="510" t="s">
        <v>626</v>
      </c>
      <c r="F384" s="511" t="s">
        <v>627</v>
      </c>
      <c r="G384" s="510" t="s">
        <v>1344</v>
      </c>
      <c r="H384" s="510" t="s">
        <v>1346</v>
      </c>
      <c r="I384" s="513">
        <v>11.659999847412109</v>
      </c>
      <c r="J384" s="513">
        <v>1300</v>
      </c>
      <c r="K384" s="514">
        <v>15163.699554443359</v>
      </c>
    </row>
    <row r="385" spans="1:11" ht="14.45" customHeight="1" x14ac:dyDescent="0.2">
      <c r="A385" s="508" t="s">
        <v>441</v>
      </c>
      <c r="B385" s="509" t="s">
        <v>442</v>
      </c>
      <c r="C385" s="510" t="s">
        <v>450</v>
      </c>
      <c r="D385" s="511" t="s">
        <v>451</v>
      </c>
      <c r="E385" s="510" t="s">
        <v>626</v>
      </c>
      <c r="F385" s="511" t="s">
        <v>627</v>
      </c>
      <c r="G385" s="510" t="s">
        <v>1347</v>
      </c>
      <c r="H385" s="510" t="s">
        <v>1348</v>
      </c>
      <c r="I385" s="513">
        <v>274.67001342773438</v>
      </c>
      <c r="J385" s="513">
        <v>3</v>
      </c>
      <c r="K385" s="514">
        <v>824.01004028320313</v>
      </c>
    </row>
    <row r="386" spans="1:11" ht="14.45" customHeight="1" x14ac:dyDescent="0.2">
      <c r="A386" s="508" t="s">
        <v>441</v>
      </c>
      <c r="B386" s="509" t="s">
        <v>442</v>
      </c>
      <c r="C386" s="510" t="s">
        <v>450</v>
      </c>
      <c r="D386" s="511" t="s">
        <v>451</v>
      </c>
      <c r="E386" s="510" t="s">
        <v>626</v>
      </c>
      <c r="F386" s="511" t="s">
        <v>627</v>
      </c>
      <c r="G386" s="510" t="s">
        <v>1349</v>
      </c>
      <c r="H386" s="510" t="s">
        <v>1350</v>
      </c>
      <c r="I386" s="513">
        <v>3906.785888671875</v>
      </c>
      <c r="J386" s="513">
        <v>5</v>
      </c>
      <c r="K386" s="514">
        <v>19533.9296875</v>
      </c>
    </row>
    <row r="387" spans="1:11" ht="14.45" customHeight="1" x14ac:dyDescent="0.2">
      <c r="A387" s="508" t="s">
        <v>441</v>
      </c>
      <c r="B387" s="509" t="s">
        <v>442</v>
      </c>
      <c r="C387" s="510" t="s">
        <v>450</v>
      </c>
      <c r="D387" s="511" t="s">
        <v>451</v>
      </c>
      <c r="E387" s="510" t="s">
        <v>626</v>
      </c>
      <c r="F387" s="511" t="s">
        <v>627</v>
      </c>
      <c r="G387" s="510" t="s">
        <v>1351</v>
      </c>
      <c r="H387" s="510" t="s">
        <v>1352</v>
      </c>
      <c r="I387" s="513">
        <v>3702.60009765625</v>
      </c>
      <c r="J387" s="513">
        <v>1</v>
      </c>
      <c r="K387" s="514">
        <v>3702.60009765625</v>
      </c>
    </row>
    <row r="388" spans="1:11" ht="14.45" customHeight="1" x14ac:dyDescent="0.2">
      <c r="A388" s="508" t="s">
        <v>441</v>
      </c>
      <c r="B388" s="509" t="s">
        <v>442</v>
      </c>
      <c r="C388" s="510" t="s">
        <v>450</v>
      </c>
      <c r="D388" s="511" t="s">
        <v>451</v>
      </c>
      <c r="E388" s="510" t="s">
        <v>626</v>
      </c>
      <c r="F388" s="511" t="s">
        <v>627</v>
      </c>
      <c r="G388" s="510" t="s">
        <v>1353</v>
      </c>
      <c r="H388" s="510" t="s">
        <v>1354</v>
      </c>
      <c r="I388" s="513">
        <v>10182.150390625</v>
      </c>
      <c r="J388" s="513">
        <v>2</v>
      </c>
      <c r="K388" s="514">
        <v>20364.30078125</v>
      </c>
    </row>
    <row r="389" spans="1:11" ht="14.45" customHeight="1" x14ac:dyDescent="0.2">
      <c r="A389" s="508" t="s">
        <v>441</v>
      </c>
      <c r="B389" s="509" t="s">
        <v>442</v>
      </c>
      <c r="C389" s="510" t="s">
        <v>450</v>
      </c>
      <c r="D389" s="511" t="s">
        <v>451</v>
      </c>
      <c r="E389" s="510" t="s">
        <v>626</v>
      </c>
      <c r="F389" s="511" t="s">
        <v>627</v>
      </c>
      <c r="G389" s="510" t="s">
        <v>1353</v>
      </c>
      <c r="H389" s="510" t="s">
        <v>1355</v>
      </c>
      <c r="I389" s="513">
        <v>10183</v>
      </c>
      <c r="J389" s="513">
        <v>1</v>
      </c>
      <c r="K389" s="514">
        <v>10183</v>
      </c>
    </row>
    <row r="390" spans="1:11" ht="14.45" customHeight="1" x14ac:dyDescent="0.2">
      <c r="A390" s="508" t="s">
        <v>441</v>
      </c>
      <c r="B390" s="509" t="s">
        <v>442</v>
      </c>
      <c r="C390" s="510" t="s">
        <v>450</v>
      </c>
      <c r="D390" s="511" t="s">
        <v>451</v>
      </c>
      <c r="E390" s="510" t="s">
        <v>626</v>
      </c>
      <c r="F390" s="511" t="s">
        <v>627</v>
      </c>
      <c r="G390" s="510" t="s">
        <v>1356</v>
      </c>
      <c r="H390" s="510" t="s">
        <v>1357</v>
      </c>
      <c r="I390" s="513">
        <v>215.75249862670898</v>
      </c>
      <c r="J390" s="513">
        <v>4</v>
      </c>
      <c r="K390" s="514">
        <v>863.00999450683594</v>
      </c>
    </row>
    <row r="391" spans="1:11" ht="14.45" customHeight="1" x14ac:dyDescent="0.2">
      <c r="A391" s="508" t="s">
        <v>441</v>
      </c>
      <c r="B391" s="509" t="s">
        <v>442</v>
      </c>
      <c r="C391" s="510" t="s">
        <v>450</v>
      </c>
      <c r="D391" s="511" t="s">
        <v>451</v>
      </c>
      <c r="E391" s="510" t="s">
        <v>626</v>
      </c>
      <c r="F391" s="511" t="s">
        <v>627</v>
      </c>
      <c r="G391" s="510" t="s">
        <v>1358</v>
      </c>
      <c r="H391" s="510" t="s">
        <v>1359</v>
      </c>
      <c r="I391" s="513">
        <v>2766.639892578125</v>
      </c>
      <c r="J391" s="513">
        <v>5</v>
      </c>
      <c r="K391" s="514">
        <v>13833.199462890625</v>
      </c>
    </row>
    <row r="392" spans="1:11" ht="14.45" customHeight="1" x14ac:dyDescent="0.2">
      <c r="A392" s="508" t="s">
        <v>441</v>
      </c>
      <c r="B392" s="509" t="s">
        <v>442</v>
      </c>
      <c r="C392" s="510" t="s">
        <v>450</v>
      </c>
      <c r="D392" s="511" t="s">
        <v>451</v>
      </c>
      <c r="E392" s="510" t="s">
        <v>626</v>
      </c>
      <c r="F392" s="511" t="s">
        <v>627</v>
      </c>
      <c r="G392" s="510" t="s">
        <v>1360</v>
      </c>
      <c r="H392" s="510" t="s">
        <v>1361</v>
      </c>
      <c r="I392" s="513">
        <v>274.66799926757813</v>
      </c>
      <c r="J392" s="513">
        <v>20</v>
      </c>
      <c r="K392" s="514">
        <v>5493.35986328125</v>
      </c>
    </row>
    <row r="393" spans="1:11" ht="14.45" customHeight="1" x14ac:dyDescent="0.2">
      <c r="A393" s="508" t="s">
        <v>441</v>
      </c>
      <c r="B393" s="509" t="s">
        <v>442</v>
      </c>
      <c r="C393" s="510" t="s">
        <v>450</v>
      </c>
      <c r="D393" s="511" t="s">
        <v>451</v>
      </c>
      <c r="E393" s="510" t="s">
        <v>626</v>
      </c>
      <c r="F393" s="511" t="s">
        <v>627</v>
      </c>
      <c r="G393" s="510" t="s">
        <v>1362</v>
      </c>
      <c r="H393" s="510" t="s">
        <v>1363</v>
      </c>
      <c r="I393" s="513">
        <v>611.04998779296875</v>
      </c>
      <c r="J393" s="513">
        <v>1</v>
      </c>
      <c r="K393" s="514">
        <v>611.04998779296875</v>
      </c>
    </row>
    <row r="394" spans="1:11" ht="14.45" customHeight="1" x14ac:dyDescent="0.2">
      <c r="A394" s="508" t="s">
        <v>441</v>
      </c>
      <c r="B394" s="509" t="s">
        <v>442</v>
      </c>
      <c r="C394" s="510" t="s">
        <v>450</v>
      </c>
      <c r="D394" s="511" t="s">
        <v>451</v>
      </c>
      <c r="E394" s="510" t="s">
        <v>626</v>
      </c>
      <c r="F394" s="511" t="s">
        <v>627</v>
      </c>
      <c r="G394" s="510" t="s">
        <v>1364</v>
      </c>
      <c r="H394" s="510" t="s">
        <v>1365</v>
      </c>
      <c r="I394" s="513">
        <v>12.959972249137031</v>
      </c>
      <c r="J394" s="513">
        <v>2200</v>
      </c>
      <c r="K394" s="514">
        <v>28510.080139160156</v>
      </c>
    </row>
    <row r="395" spans="1:11" ht="14.45" customHeight="1" x14ac:dyDescent="0.2">
      <c r="A395" s="508" t="s">
        <v>441</v>
      </c>
      <c r="B395" s="509" t="s">
        <v>442</v>
      </c>
      <c r="C395" s="510" t="s">
        <v>450</v>
      </c>
      <c r="D395" s="511" t="s">
        <v>451</v>
      </c>
      <c r="E395" s="510" t="s">
        <v>626</v>
      </c>
      <c r="F395" s="511" t="s">
        <v>627</v>
      </c>
      <c r="G395" s="510" t="s">
        <v>1366</v>
      </c>
      <c r="H395" s="510" t="s">
        <v>1367</v>
      </c>
      <c r="I395" s="513">
        <v>12.959972249137031</v>
      </c>
      <c r="J395" s="513">
        <v>2200</v>
      </c>
      <c r="K395" s="514">
        <v>28510.080139160156</v>
      </c>
    </row>
    <row r="396" spans="1:11" ht="14.45" customHeight="1" x14ac:dyDescent="0.2">
      <c r="A396" s="508" t="s">
        <v>441</v>
      </c>
      <c r="B396" s="509" t="s">
        <v>442</v>
      </c>
      <c r="C396" s="510" t="s">
        <v>450</v>
      </c>
      <c r="D396" s="511" t="s">
        <v>451</v>
      </c>
      <c r="E396" s="510" t="s">
        <v>626</v>
      </c>
      <c r="F396" s="511" t="s">
        <v>627</v>
      </c>
      <c r="G396" s="510" t="s">
        <v>1368</v>
      </c>
      <c r="H396" s="510" t="s">
        <v>1369</v>
      </c>
      <c r="I396" s="513">
        <v>2766.64404296875</v>
      </c>
      <c r="J396" s="513">
        <v>5</v>
      </c>
      <c r="K396" s="514">
        <v>13833.2197265625</v>
      </c>
    </row>
    <row r="397" spans="1:11" ht="14.45" customHeight="1" x14ac:dyDescent="0.2">
      <c r="A397" s="508" t="s">
        <v>441</v>
      </c>
      <c r="B397" s="509" t="s">
        <v>442</v>
      </c>
      <c r="C397" s="510" t="s">
        <v>450</v>
      </c>
      <c r="D397" s="511" t="s">
        <v>451</v>
      </c>
      <c r="E397" s="510" t="s">
        <v>626</v>
      </c>
      <c r="F397" s="511" t="s">
        <v>627</v>
      </c>
      <c r="G397" s="510" t="s">
        <v>1370</v>
      </c>
      <c r="H397" s="510" t="s">
        <v>1371</v>
      </c>
      <c r="I397" s="513">
        <v>274.67500305175781</v>
      </c>
      <c r="J397" s="513">
        <v>7</v>
      </c>
      <c r="K397" s="514">
        <v>1922.7099609375</v>
      </c>
    </row>
    <row r="398" spans="1:11" ht="14.45" customHeight="1" x14ac:dyDescent="0.2">
      <c r="A398" s="508" t="s">
        <v>441</v>
      </c>
      <c r="B398" s="509" t="s">
        <v>442</v>
      </c>
      <c r="C398" s="510" t="s">
        <v>450</v>
      </c>
      <c r="D398" s="511" t="s">
        <v>451</v>
      </c>
      <c r="E398" s="510" t="s">
        <v>626</v>
      </c>
      <c r="F398" s="511" t="s">
        <v>627</v>
      </c>
      <c r="G398" s="510" t="s">
        <v>1372</v>
      </c>
      <c r="H398" s="510" t="s">
        <v>1373</v>
      </c>
      <c r="I398" s="513">
        <v>4533.5082519531252</v>
      </c>
      <c r="J398" s="513">
        <v>18</v>
      </c>
      <c r="K398" s="514">
        <v>81752.35986328125</v>
      </c>
    </row>
    <row r="399" spans="1:11" ht="14.45" customHeight="1" x14ac:dyDescent="0.2">
      <c r="A399" s="508" t="s">
        <v>441</v>
      </c>
      <c r="B399" s="509" t="s">
        <v>442</v>
      </c>
      <c r="C399" s="510" t="s">
        <v>450</v>
      </c>
      <c r="D399" s="511" t="s">
        <v>451</v>
      </c>
      <c r="E399" s="510" t="s">
        <v>626</v>
      </c>
      <c r="F399" s="511" t="s">
        <v>627</v>
      </c>
      <c r="G399" s="510" t="s">
        <v>1374</v>
      </c>
      <c r="H399" s="510" t="s">
        <v>1375</v>
      </c>
      <c r="I399" s="513">
        <v>15.550000190734863</v>
      </c>
      <c r="J399" s="513">
        <v>170</v>
      </c>
      <c r="K399" s="514">
        <v>2643.3300933837891</v>
      </c>
    </row>
    <row r="400" spans="1:11" ht="14.45" customHeight="1" x14ac:dyDescent="0.2">
      <c r="A400" s="508" t="s">
        <v>441</v>
      </c>
      <c r="B400" s="509" t="s">
        <v>442</v>
      </c>
      <c r="C400" s="510" t="s">
        <v>450</v>
      </c>
      <c r="D400" s="511" t="s">
        <v>451</v>
      </c>
      <c r="E400" s="510" t="s">
        <v>626</v>
      </c>
      <c r="F400" s="511" t="s">
        <v>627</v>
      </c>
      <c r="G400" s="510" t="s">
        <v>1376</v>
      </c>
      <c r="H400" s="510" t="s">
        <v>1377</v>
      </c>
      <c r="I400" s="513">
        <v>3977.27001953125</v>
      </c>
      <c r="J400" s="513">
        <v>1</v>
      </c>
      <c r="K400" s="514">
        <v>3977.27001953125</v>
      </c>
    </row>
    <row r="401" spans="1:11" ht="14.45" customHeight="1" x14ac:dyDescent="0.2">
      <c r="A401" s="508" t="s">
        <v>441</v>
      </c>
      <c r="B401" s="509" t="s">
        <v>442</v>
      </c>
      <c r="C401" s="510" t="s">
        <v>450</v>
      </c>
      <c r="D401" s="511" t="s">
        <v>451</v>
      </c>
      <c r="E401" s="510" t="s">
        <v>626</v>
      </c>
      <c r="F401" s="511" t="s">
        <v>627</v>
      </c>
      <c r="G401" s="510" t="s">
        <v>1378</v>
      </c>
      <c r="H401" s="510" t="s">
        <v>1379</v>
      </c>
      <c r="I401" s="513">
        <v>1940.97998046875</v>
      </c>
      <c r="J401" s="513">
        <v>1</v>
      </c>
      <c r="K401" s="514">
        <v>1940.97998046875</v>
      </c>
    </row>
    <row r="402" spans="1:11" ht="14.45" customHeight="1" x14ac:dyDescent="0.2">
      <c r="A402" s="508" t="s">
        <v>441</v>
      </c>
      <c r="B402" s="509" t="s">
        <v>442</v>
      </c>
      <c r="C402" s="510" t="s">
        <v>450</v>
      </c>
      <c r="D402" s="511" t="s">
        <v>451</v>
      </c>
      <c r="E402" s="510" t="s">
        <v>626</v>
      </c>
      <c r="F402" s="511" t="s">
        <v>627</v>
      </c>
      <c r="G402" s="510" t="s">
        <v>1380</v>
      </c>
      <c r="H402" s="510" t="s">
        <v>1381</v>
      </c>
      <c r="I402" s="513">
        <v>1833.0750122070313</v>
      </c>
      <c r="J402" s="513">
        <v>2</v>
      </c>
      <c r="K402" s="514">
        <v>3666.1500244140625</v>
      </c>
    </row>
    <row r="403" spans="1:11" ht="14.45" customHeight="1" x14ac:dyDescent="0.2">
      <c r="A403" s="508" t="s">
        <v>441</v>
      </c>
      <c r="B403" s="509" t="s">
        <v>442</v>
      </c>
      <c r="C403" s="510" t="s">
        <v>450</v>
      </c>
      <c r="D403" s="511" t="s">
        <v>451</v>
      </c>
      <c r="E403" s="510" t="s">
        <v>626</v>
      </c>
      <c r="F403" s="511" t="s">
        <v>627</v>
      </c>
      <c r="G403" s="510" t="s">
        <v>1382</v>
      </c>
      <c r="H403" s="510" t="s">
        <v>1383</v>
      </c>
      <c r="I403" s="513">
        <v>11597.849609375</v>
      </c>
      <c r="J403" s="513">
        <v>2</v>
      </c>
      <c r="K403" s="514">
        <v>23195.69921875</v>
      </c>
    </row>
    <row r="404" spans="1:11" ht="14.45" customHeight="1" x14ac:dyDescent="0.2">
      <c r="A404" s="508" t="s">
        <v>441</v>
      </c>
      <c r="B404" s="509" t="s">
        <v>442</v>
      </c>
      <c r="C404" s="510" t="s">
        <v>450</v>
      </c>
      <c r="D404" s="511" t="s">
        <v>451</v>
      </c>
      <c r="E404" s="510" t="s">
        <v>626</v>
      </c>
      <c r="F404" s="511" t="s">
        <v>627</v>
      </c>
      <c r="G404" s="510" t="s">
        <v>1384</v>
      </c>
      <c r="H404" s="510" t="s">
        <v>1385</v>
      </c>
      <c r="I404" s="513">
        <v>6358.5498046875</v>
      </c>
      <c r="J404" s="513">
        <v>1</v>
      </c>
      <c r="K404" s="514">
        <v>6358.5498046875</v>
      </c>
    </row>
    <row r="405" spans="1:11" ht="14.45" customHeight="1" x14ac:dyDescent="0.2">
      <c r="A405" s="508" t="s">
        <v>441</v>
      </c>
      <c r="B405" s="509" t="s">
        <v>442</v>
      </c>
      <c r="C405" s="510" t="s">
        <v>450</v>
      </c>
      <c r="D405" s="511" t="s">
        <v>451</v>
      </c>
      <c r="E405" s="510" t="s">
        <v>626</v>
      </c>
      <c r="F405" s="511" t="s">
        <v>627</v>
      </c>
      <c r="G405" s="510" t="s">
        <v>1386</v>
      </c>
      <c r="H405" s="510" t="s">
        <v>1387</v>
      </c>
      <c r="I405" s="513">
        <v>16875.265510110294</v>
      </c>
      <c r="J405" s="513">
        <v>32</v>
      </c>
      <c r="K405" s="514">
        <v>546787.560546875</v>
      </c>
    </row>
    <row r="406" spans="1:11" ht="14.45" customHeight="1" x14ac:dyDescent="0.2">
      <c r="A406" s="508" t="s">
        <v>441</v>
      </c>
      <c r="B406" s="509" t="s">
        <v>442</v>
      </c>
      <c r="C406" s="510" t="s">
        <v>450</v>
      </c>
      <c r="D406" s="511" t="s">
        <v>451</v>
      </c>
      <c r="E406" s="510" t="s">
        <v>626</v>
      </c>
      <c r="F406" s="511" t="s">
        <v>627</v>
      </c>
      <c r="G406" s="510" t="s">
        <v>1388</v>
      </c>
      <c r="H406" s="510" t="s">
        <v>1389</v>
      </c>
      <c r="I406" s="513">
        <v>100.42999921526227</v>
      </c>
      <c r="J406" s="513">
        <v>12</v>
      </c>
      <c r="K406" s="514">
        <v>1205.120002746582</v>
      </c>
    </row>
    <row r="407" spans="1:11" ht="14.45" customHeight="1" x14ac:dyDescent="0.2">
      <c r="A407" s="508" t="s">
        <v>441</v>
      </c>
      <c r="B407" s="509" t="s">
        <v>442</v>
      </c>
      <c r="C407" s="510" t="s">
        <v>450</v>
      </c>
      <c r="D407" s="511" t="s">
        <v>451</v>
      </c>
      <c r="E407" s="510" t="s">
        <v>626</v>
      </c>
      <c r="F407" s="511" t="s">
        <v>627</v>
      </c>
      <c r="G407" s="510" t="s">
        <v>1390</v>
      </c>
      <c r="H407" s="510" t="s">
        <v>1391</v>
      </c>
      <c r="I407" s="513">
        <v>20.641725871873938</v>
      </c>
      <c r="J407" s="513">
        <v>500</v>
      </c>
      <c r="K407" s="514">
        <v>10227.860046386719</v>
      </c>
    </row>
    <row r="408" spans="1:11" ht="14.45" customHeight="1" x14ac:dyDescent="0.2">
      <c r="A408" s="508" t="s">
        <v>441</v>
      </c>
      <c r="B408" s="509" t="s">
        <v>442</v>
      </c>
      <c r="C408" s="510" t="s">
        <v>450</v>
      </c>
      <c r="D408" s="511" t="s">
        <v>451</v>
      </c>
      <c r="E408" s="510" t="s">
        <v>1392</v>
      </c>
      <c r="F408" s="511" t="s">
        <v>1393</v>
      </c>
      <c r="G408" s="510" t="s">
        <v>1394</v>
      </c>
      <c r="H408" s="510" t="s">
        <v>1395</v>
      </c>
      <c r="I408" s="513">
        <v>2.1366667482588024</v>
      </c>
      <c r="J408" s="513">
        <v>13312</v>
      </c>
      <c r="K408" s="514">
        <v>28449.52099609375</v>
      </c>
    </row>
    <row r="409" spans="1:11" ht="14.45" customHeight="1" x14ac:dyDescent="0.2">
      <c r="A409" s="508" t="s">
        <v>441</v>
      </c>
      <c r="B409" s="509" t="s">
        <v>442</v>
      </c>
      <c r="C409" s="510" t="s">
        <v>450</v>
      </c>
      <c r="D409" s="511" t="s">
        <v>451</v>
      </c>
      <c r="E409" s="510" t="s">
        <v>1392</v>
      </c>
      <c r="F409" s="511" t="s">
        <v>1393</v>
      </c>
      <c r="G409" s="510" t="s">
        <v>1396</v>
      </c>
      <c r="H409" s="510" t="s">
        <v>1397</v>
      </c>
      <c r="I409" s="513">
        <v>2.1380000591278074</v>
      </c>
      <c r="J409" s="513">
        <v>5120</v>
      </c>
      <c r="K409" s="514">
        <v>10928.72021484375</v>
      </c>
    </row>
    <row r="410" spans="1:11" ht="14.45" customHeight="1" x14ac:dyDescent="0.2">
      <c r="A410" s="508" t="s">
        <v>441</v>
      </c>
      <c r="B410" s="509" t="s">
        <v>442</v>
      </c>
      <c r="C410" s="510" t="s">
        <v>450</v>
      </c>
      <c r="D410" s="511" t="s">
        <v>451</v>
      </c>
      <c r="E410" s="510" t="s">
        <v>1392</v>
      </c>
      <c r="F410" s="511" t="s">
        <v>1393</v>
      </c>
      <c r="G410" s="510" t="s">
        <v>1398</v>
      </c>
      <c r="H410" s="510" t="s">
        <v>1399</v>
      </c>
      <c r="I410" s="513">
        <v>9.6320001602172844</v>
      </c>
      <c r="J410" s="513">
        <v>250</v>
      </c>
      <c r="K410" s="514">
        <v>2407.8900146484375</v>
      </c>
    </row>
    <row r="411" spans="1:11" ht="14.45" customHeight="1" x14ac:dyDescent="0.2">
      <c r="A411" s="508" t="s">
        <v>441</v>
      </c>
      <c r="B411" s="509" t="s">
        <v>442</v>
      </c>
      <c r="C411" s="510" t="s">
        <v>450</v>
      </c>
      <c r="D411" s="511" t="s">
        <v>451</v>
      </c>
      <c r="E411" s="510" t="s">
        <v>1392</v>
      </c>
      <c r="F411" s="511" t="s">
        <v>1393</v>
      </c>
      <c r="G411" s="510" t="s">
        <v>1400</v>
      </c>
      <c r="H411" s="510" t="s">
        <v>1401</v>
      </c>
      <c r="I411" s="513">
        <v>9.6320001602172844</v>
      </c>
      <c r="J411" s="513">
        <v>550</v>
      </c>
      <c r="K411" s="514">
        <v>5288.1099853515625</v>
      </c>
    </row>
    <row r="412" spans="1:11" ht="14.45" customHeight="1" x14ac:dyDescent="0.2">
      <c r="A412" s="508" t="s">
        <v>441</v>
      </c>
      <c r="B412" s="509" t="s">
        <v>442</v>
      </c>
      <c r="C412" s="510" t="s">
        <v>450</v>
      </c>
      <c r="D412" s="511" t="s">
        <v>451</v>
      </c>
      <c r="E412" s="510" t="s">
        <v>1392</v>
      </c>
      <c r="F412" s="511" t="s">
        <v>1393</v>
      </c>
      <c r="G412" s="510" t="s">
        <v>1398</v>
      </c>
      <c r="H412" s="510" t="s">
        <v>1402</v>
      </c>
      <c r="I412" s="513">
        <v>9.6800003051757813</v>
      </c>
      <c r="J412" s="513">
        <v>100</v>
      </c>
      <c r="K412" s="514">
        <v>968</v>
      </c>
    </row>
    <row r="413" spans="1:11" ht="14.45" customHeight="1" x14ac:dyDescent="0.2">
      <c r="A413" s="508" t="s">
        <v>441</v>
      </c>
      <c r="B413" s="509" t="s">
        <v>442</v>
      </c>
      <c r="C413" s="510" t="s">
        <v>450</v>
      </c>
      <c r="D413" s="511" t="s">
        <v>451</v>
      </c>
      <c r="E413" s="510" t="s">
        <v>1392</v>
      </c>
      <c r="F413" s="511" t="s">
        <v>1393</v>
      </c>
      <c r="G413" s="510" t="s">
        <v>1400</v>
      </c>
      <c r="H413" s="510" t="s">
        <v>1403</v>
      </c>
      <c r="I413" s="513">
        <v>9.9200000762939453</v>
      </c>
      <c r="J413" s="513">
        <v>400</v>
      </c>
      <c r="K413" s="514">
        <v>3968</v>
      </c>
    </row>
    <row r="414" spans="1:11" ht="14.45" customHeight="1" x14ac:dyDescent="0.2">
      <c r="A414" s="508" t="s">
        <v>441</v>
      </c>
      <c r="B414" s="509" t="s">
        <v>442</v>
      </c>
      <c r="C414" s="510" t="s">
        <v>450</v>
      </c>
      <c r="D414" s="511" t="s">
        <v>451</v>
      </c>
      <c r="E414" s="510" t="s">
        <v>1392</v>
      </c>
      <c r="F414" s="511" t="s">
        <v>1393</v>
      </c>
      <c r="G414" s="510" t="s">
        <v>1404</v>
      </c>
      <c r="H414" s="510" t="s">
        <v>1405</v>
      </c>
      <c r="I414" s="513">
        <v>185.1300048828125</v>
      </c>
      <c r="J414" s="513">
        <v>1</v>
      </c>
      <c r="K414" s="514">
        <v>185.1300048828125</v>
      </c>
    </row>
    <row r="415" spans="1:11" ht="14.45" customHeight="1" x14ac:dyDescent="0.2">
      <c r="A415" s="508" t="s">
        <v>441</v>
      </c>
      <c r="B415" s="509" t="s">
        <v>442</v>
      </c>
      <c r="C415" s="510" t="s">
        <v>450</v>
      </c>
      <c r="D415" s="511" t="s">
        <v>451</v>
      </c>
      <c r="E415" s="510" t="s">
        <v>1392</v>
      </c>
      <c r="F415" s="511" t="s">
        <v>1393</v>
      </c>
      <c r="G415" s="510" t="s">
        <v>1404</v>
      </c>
      <c r="H415" s="510" t="s">
        <v>1406</v>
      </c>
      <c r="I415" s="513">
        <v>185.1300048828125</v>
      </c>
      <c r="J415" s="513">
        <v>2</v>
      </c>
      <c r="K415" s="514">
        <v>370.260009765625</v>
      </c>
    </row>
    <row r="416" spans="1:11" ht="14.45" customHeight="1" x14ac:dyDescent="0.2">
      <c r="A416" s="508" t="s">
        <v>441</v>
      </c>
      <c r="B416" s="509" t="s">
        <v>442</v>
      </c>
      <c r="C416" s="510" t="s">
        <v>450</v>
      </c>
      <c r="D416" s="511" t="s">
        <v>451</v>
      </c>
      <c r="E416" s="510" t="s">
        <v>1392</v>
      </c>
      <c r="F416" s="511" t="s">
        <v>1393</v>
      </c>
      <c r="G416" s="510" t="s">
        <v>1407</v>
      </c>
      <c r="H416" s="510" t="s">
        <v>1408</v>
      </c>
      <c r="I416" s="513">
        <v>4.1500000953674316</v>
      </c>
      <c r="J416" s="513">
        <v>2880</v>
      </c>
      <c r="K416" s="514">
        <v>11961.210205078125</v>
      </c>
    </row>
    <row r="417" spans="1:11" ht="14.45" customHeight="1" x14ac:dyDescent="0.2">
      <c r="A417" s="508" t="s">
        <v>441</v>
      </c>
      <c r="B417" s="509" t="s">
        <v>442</v>
      </c>
      <c r="C417" s="510" t="s">
        <v>450</v>
      </c>
      <c r="D417" s="511" t="s">
        <v>451</v>
      </c>
      <c r="E417" s="510" t="s">
        <v>1392</v>
      </c>
      <c r="F417" s="511" t="s">
        <v>1393</v>
      </c>
      <c r="G417" s="510" t="s">
        <v>1409</v>
      </c>
      <c r="H417" s="510" t="s">
        <v>1410</v>
      </c>
      <c r="I417" s="513">
        <v>0.44999998807907104</v>
      </c>
      <c r="J417" s="513">
        <v>1000</v>
      </c>
      <c r="K417" s="514">
        <v>445.489990234375</v>
      </c>
    </row>
    <row r="418" spans="1:11" ht="14.45" customHeight="1" x14ac:dyDescent="0.2">
      <c r="A418" s="508" t="s">
        <v>441</v>
      </c>
      <c r="B418" s="509" t="s">
        <v>442</v>
      </c>
      <c r="C418" s="510" t="s">
        <v>450</v>
      </c>
      <c r="D418" s="511" t="s">
        <v>451</v>
      </c>
      <c r="E418" s="510" t="s">
        <v>1392</v>
      </c>
      <c r="F418" s="511" t="s">
        <v>1393</v>
      </c>
      <c r="G418" s="510" t="s">
        <v>1411</v>
      </c>
      <c r="H418" s="510" t="s">
        <v>1412</v>
      </c>
      <c r="I418" s="513">
        <v>0.32000000774860382</v>
      </c>
      <c r="J418" s="513">
        <v>8000</v>
      </c>
      <c r="K418" s="514">
        <v>2565.2000122070313</v>
      </c>
    </row>
    <row r="419" spans="1:11" ht="14.45" customHeight="1" x14ac:dyDescent="0.2">
      <c r="A419" s="508" t="s">
        <v>441</v>
      </c>
      <c r="B419" s="509" t="s">
        <v>442</v>
      </c>
      <c r="C419" s="510" t="s">
        <v>450</v>
      </c>
      <c r="D419" s="511" t="s">
        <v>451</v>
      </c>
      <c r="E419" s="510" t="s">
        <v>1392</v>
      </c>
      <c r="F419" s="511" t="s">
        <v>1393</v>
      </c>
      <c r="G419" s="510" t="s">
        <v>1413</v>
      </c>
      <c r="H419" s="510" t="s">
        <v>1414</v>
      </c>
      <c r="I419" s="513">
        <v>0.4675000011920929</v>
      </c>
      <c r="J419" s="513">
        <v>20000</v>
      </c>
      <c r="K419" s="514">
        <v>9317</v>
      </c>
    </row>
    <row r="420" spans="1:11" ht="14.45" customHeight="1" x14ac:dyDescent="0.2">
      <c r="A420" s="508" t="s">
        <v>441</v>
      </c>
      <c r="B420" s="509" t="s">
        <v>442</v>
      </c>
      <c r="C420" s="510" t="s">
        <v>450</v>
      </c>
      <c r="D420" s="511" t="s">
        <v>451</v>
      </c>
      <c r="E420" s="510" t="s">
        <v>1392</v>
      </c>
      <c r="F420" s="511" t="s">
        <v>1393</v>
      </c>
      <c r="G420" s="510" t="s">
        <v>1415</v>
      </c>
      <c r="H420" s="510" t="s">
        <v>1416</v>
      </c>
      <c r="I420" s="513">
        <v>2.3599998950958252</v>
      </c>
      <c r="J420" s="513">
        <v>1728</v>
      </c>
      <c r="K420" s="514">
        <v>4072.8599853515625</v>
      </c>
    </row>
    <row r="421" spans="1:11" ht="14.45" customHeight="1" x14ac:dyDescent="0.2">
      <c r="A421" s="508" t="s">
        <v>441</v>
      </c>
      <c r="B421" s="509" t="s">
        <v>442</v>
      </c>
      <c r="C421" s="510" t="s">
        <v>450</v>
      </c>
      <c r="D421" s="511" t="s">
        <v>451</v>
      </c>
      <c r="E421" s="510" t="s">
        <v>1392</v>
      </c>
      <c r="F421" s="511" t="s">
        <v>1393</v>
      </c>
      <c r="G421" s="510" t="s">
        <v>1417</v>
      </c>
      <c r="H421" s="510" t="s">
        <v>1418</v>
      </c>
      <c r="I421" s="513">
        <v>1.5499999523162842</v>
      </c>
      <c r="J421" s="513">
        <v>2880</v>
      </c>
      <c r="K421" s="514">
        <v>4475.7901611328125</v>
      </c>
    </row>
    <row r="422" spans="1:11" ht="14.45" customHeight="1" x14ac:dyDescent="0.2">
      <c r="A422" s="508" t="s">
        <v>441</v>
      </c>
      <c r="B422" s="509" t="s">
        <v>442</v>
      </c>
      <c r="C422" s="510" t="s">
        <v>450</v>
      </c>
      <c r="D422" s="511" t="s">
        <v>451</v>
      </c>
      <c r="E422" s="510" t="s">
        <v>1392</v>
      </c>
      <c r="F422" s="511" t="s">
        <v>1393</v>
      </c>
      <c r="G422" s="510" t="s">
        <v>1419</v>
      </c>
      <c r="H422" s="510" t="s">
        <v>1420</v>
      </c>
      <c r="I422" s="513">
        <v>0.1550000011920929</v>
      </c>
      <c r="J422" s="513">
        <v>41000</v>
      </c>
      <c r="K422" s="514">
        <v>6395.3200073242188</v>
      </c>
    </row>
    <row r="423" spans="1:11" ht="14.45" customHeight="1" x14ac:dyDescent="0.2">
      <c r="A423" s="508" t="s">
        <v>441</v>
      </c>
      <c r="B423" s="509" t="s">
        <v>442</v>
      </c>
      <c r="C423" s="510" t="s">
        <v>450</v>
      </c>
      <c r="D423" s="511" t="s">
        <v>451</v>
      </c>
      <c r="E423" s="510" t="s">
        <v>1392</v>
      </c>
      <c r="F423" s="511" t="s">
        <v>1393</v>
      </c>
      <c r="G423" s="510" t="s">
        <v>1421</v>
      </c>
      <c r="H423" s="510" t="s">
        <v>1422</v>
      </c>
      <c r="I423" s="513">
        <v>2.5466666618982949</v>
      </c>
      <c r="J423" s="513">
        <v>15360</v>
      </c>
      <c r="K423" s="514">
        <v>38962</v>
      </c>
    </row>
    <row r="424" spans="1:11" ht="14.45" customHeight="1" x14ac:dyDescent="0.2">
      <c r="A424" s="508" t="s">
        <v>441</v>
      </c>
      <c r="B424" s="509" t="s">
        <v>442</v>
      </c>
      <c r="C424" s="510" t="s">
        <v>450</v>
      </c>
      <c r="D424" s="511" t="s">
        <v>451</v>
      </c>
      <c r="E424" s="510" t="s">
        <v>1392</v>
      </c>
      <c r="F424" s="511" t="s">
        <v>1393</v>
      </c>
      <c r="G424" s="510" t="s">
        <v>1423</v>
      </c>
      <c r="H424" s="510" t="s">
        <v>1424</v>
      </c>
      <c r="I424" s="513">
        <v>0.31000000238418579</v>
      </c>
      <c r="J424" s="513">
        <v>1000</v>
      </c>
      <c r="K424" s="514">
        <v>306.1300048828125</v>
      </c>
    </row>
    <row r="425" spans="1:11" ht="14.45" customHeight="1" x14ac:dyDescent="0.2">
      <c r="A425" s="508" t="s">
        <v>441</v>
      </c>
      <c r="B425" s="509" t="s">
        <v>442</v>
      </c>
      <c r="C425" s="510" t="s">
        <v>450</v>
      </c>
      <c r="D425" s="511" t="s">
        <v>451</v>
      </c>
      <c r="E425" s="510" t="s">
        <v>1392</v>
      </c>
      <c r="F425" s="511" t="s">
        <v>1393</v>
      </c>
      <c r="G425" s="510" t="s">
        <v>1423</v>
      </c>
      <c r="H425" s="510" t="s">
        <v>1425</v>
      </c>
      <c r="I425" s="513">
        <v>0.31000000238418579</v>
      </c>
      <c r="J425" s="513">
        <v>1000</v>
      </c>
      <c r="K425" s="514">
        <v>306.1300048828125</v>
      </c>
    </row>
    <row r="426" spans="1:11" ht="14.45" customHeight="1" x14ac:dyDescent="0.2">
      <c r="A426" s="508" t="s">
        <v>441</v>
      </c>
      <c r="B426" s="509" t="s">
        <v>442</v>
      </c>
      <c r="C426" s="510" t="s">
        <v>450</v>
      </c>
      <c r="D426" s="511" t="s">
        <v>451</v>
      </c>
      <c r="E426" s="510" t="s">
        <v>1392</v>
      </c>
      <c r="F426" s="511" t="s">
        <v>1393</v>
      </c>
      <c r="G426" s="510" t="s">
        <v>1426</v>
      </c>
      <c r="H426" s="510" t="s">
        <v>1427</v>
      </c>
      <c r="I426" s="513">
        <v>0.25</v>
      </c>
      <c r="J426" s="513">
        <v>35000</v>
      </c>
      <c r="K426" s="514">
        <v>8694.4898376464844</v>
      </c>
    </row>
    <row r="427" spans="1:11" ht="14.45" customHeight="1" x14ac:dyDescent="0.2">
      <c r="A427" s="508" t="s">
        <v>441</v>
      </c>
      <c r="B427" s="509" t="s">
        <v>442</v>
      </c>
      <c r="C427" s="510" t="s">
        <v>450</v>
      </c>
      <c r="D427" s="511" t="s">
        <v>451</v>
      </c>
      <c r="E427" s="510" t="s">
        <v>1392</v>
      </c>
      <c r="F427" s="511" t="s">
        <v>1393</v>
      </c>
      <c r="G427" s="510" t="s">
        <v>1428</v>
      </c>
      <c r="H427" s="510" t="s">
        <v>1429</v>
      </c>
      <c r="I427" s="513">
        <v>0.98000001907348633</v>
      </c>
      <c r="J427" s="513">
        <v>2000</v>
      </c>
      <c r="K427" s="514">
        <v>1969.8800048828125</v>
      </c>
    </row>
    <row r="428" spans="1:11" ht="14.45" customHeight="1" x14ac:dyDescent="0.2">
      <c r="A428" s="508" t="s">
        <v>441</v>
      </c>
      <c r="B428" s="509" t="s">
        <v>442</v>
      </c>
      <c r="C428" s="510" t="s">
        <v>450</v>
      </c>
      <c r="D428" s="511" t="s">
        <v>451</v>
      </c>
      <c r="E428" s="510" t="s">
        <v>1392</v>
      </c>
      <c r="F428" s="511" t="s">
        <v>1393</v>
      </c>
      <c r="G428" s="510" t="s">
        <v>1428</v>
      </c>
      <c r="H428" s="510" t="s">
        <v>1430</v>
      </c>
      <c r="I428" s="513">
        <v>1.1699999570846558</v>
      </c>
      <c r="J428" s="513">
        <v>1000</v>
      </c>
      <c r="K428" s="514">
        <v>1166.52001953125</v>
      </c>
    </row>
    <row r="429" spans="1:11" ht="14.45" customHeight="1" x14ac:dyDescent="0.2">
      <c r="A429" s="508" t="s">
        <v>441</v>
      </c>
      <c r="B429" s="509" t="s">
        <v>442</v>
      </c>
      <c r="C429" s="510" t="s">
        <v>450</v>
      </c>
      <c r="D429" s="511" t="s">
        <v>451</v>
      </c>
      <c r="E429" s="510" t="s">
        <v>1392</v>
      </c>
      <c r="F429" s="511" t="s">
        <v>1393</v>
      </c>
      <c r="G429" s="510" t="s">
        <v>1431</v>
      </c>
      <c r="H429" s="510" t="s">
        <v>1432</v>
      </c>
      <c r="I429" s="513">
        <v>1.9800000190734863</v>
      </c>
      <c r="J429" s="513">
        <v>7680</v>
      </c>
      <c r="K429" s="514">
        <v>15207.679748535156</v>
      </c>
    </row>
    <row r="430" spans="1:11" ht="14.45" customHeight="1" x14ac:dyDescent="0.2">
      <c r="A430" s="508" t="s">
        <v>441</v>
      </c>
      <c r="B430" s="509" t="s">
        <v>442</v>
      </c>
      <c r="C430" s="510" t="s">
        <v>450</v>
      </c>
      <c r="D430" s="511" t="s">
        <v>451</v>
      </c>
      <c r="E430" s="510" t="s">
        <v>1392</v>
      </c>
      <c r="F430" s="511" t="s">
        <v>1393</v>
      </c>
      <c r="G430" s="510" t="s">
        <v>1431</v>
      </c>
      <c r="H430" s="510" t="s">
        <v>1433</v>
      </c>
      <c r="I430" s="513">
        <v>1.9800000190734863</v>
      </c>
      <c r="J430" s="513">
        <v>3840</v>
      </c>
      <c r="K430" s="514">
        <v>7603.83984375</v>
      </c>
    </row>
    <row r="431" spans="1:11" ht="14.45" customHeight="1" x14ac:dyDescent="0.2">
      <c r="A431" s="508" t="s">
        <v>441</v>
      </c>
      <c r="B431" s="509" t="s">
        <v>442</v>
      </c>
      <c r="C431" s="510" t="s">
        <v>450</v>
      </c>
      <c r="D431" s="511" t="s">
        <v>451</v>
      </c>
      <c r="E431" s="510" t="s">
        <v>1392</v>
      </c>
      <c r="F431" s="511" t="s">
        <v>1393</v>
      </c>
      <c r="G431" s="510" t="s">
        <v>1434</v>
      </c>
      <c r="H431" s="510" t="s">
        <v>1435</v>
      </c>
      <c r="I431" s="513">
        <v>0.57999998331069946</v>
      </c>
      <c r="J431" s="513">
        <v>1000</v>
      </c>
      <c r="K431" s="514">
        <v>580.39999389648438</v>
      </c>
    </row>
    <row r="432" spans="1:11" ht="14.45" customHeight="1" x14ac:dyDescent="0.2">
      <c r="A432" s="508" t="s">
        <v>441</v>
      </c>
      <c r="B432" s="509" t="s">
        <v>442</v>
      </c>
      <c r="C432" s="510" t="s">
        <v>450</v>
      </c>
      <c r="D432" s="511" t="s">
        <v>451</v>
      </c>
      <c r="E432" s="510" t="s">
        <v>1392</v>
      </c>
      <c r="F432" s="511" t="s">
        <v>1393</v>
      </c>
      <c r="G432" s="510" t="s">
        <v>1436</v>
      </c>
      <c r="H432" s="510" t="s">
        <v>1437</v>
      </c>
      <c r="I432" s="513">
        <v>1.4600000381469727</v>
      </c>
      <c r="J432" s="513">
        <v>500</v>
      </c>
      <c r="K432" s="514">
        <v>727.489990234375</v>
      </c>
    </row>
    <row r="433" spans="1:11" ht="14.45" customHeight="1" x14ac:dyDescent="0.2">
      <c r="A433" s="508" t="s">
        <v>441</v>
      </c>
      <c r="B433" s="509" t="s">
        <v>442</v>
      </c>
      <c r="C433" s="510" t="s">
        <v>450</v>
      </c>
      <c r="D433" s="511" t="s">
        <v>451</v>
      </c>
      <c r="E433" s="510" t="s">
        <v>1392</v>
      </c>
      <c r="F433" s="511" t="s">
        <v>1393</v>
      </c>
      <c r="G433" s="510" t="s">
        <v>1436</v>
      </c>
      <c r="H433" s="510" t="s">
        <v>1438</v>
      </c>
      <c r="I433" s="513">
        <v>1.5550000071525574</v>
      </c>
      <c r="J433" s="513">
        <v>1000</v>
      </c>
      <c r="K433" s="514">
        <v>1552.7999877929688</v>
      </c>
    </row>
    <row r="434" spans="1:11" ht="14.45" customHeight="1" x14ac:dyDescent="0.2">
      <c r="A434" s="508" t="s">
        <v>441</v>
      </c>
      <c r="B434" s="509" t="s">
        <v>442</v>
      </c>
      <c r="C434" s="510" t="s">
        <v>450</v>
      </c>
      <c r="D434" s="511" t="s">
        <v>451</v>
      </c>
      <c r="E434" s="510" t="s">
        <v>1392</v>
      </c>
      <c r="F434" s="511" t="s">
        <v>1393</v>
      </c>
      <c r="G434" s="510" t="s">
        <v>1434</v>
      </c>
      <c r="H434" s="510" t="s">
        <v>1439</v>
      </c>
      <c r="I434" s="513">
        <v>0.57999998331069946</v>
      </c>
      <c r="J434" s="513">
        <v>1000</v>
      </c>
      <c r="K434" s="514">
        <v>580.79998779296875</v>
      </c>
    </row>
    <row r="435" spans="1:11" ht="14.45" customHeight="1" x14ac:dyDescent="0.2">
      <c r="A435" s="508" t="s">
        <v>441</v>
      </c>
      <c r="B435" s="509" t="s">
        <v>442</v>
      </c>
      <c r="C435" s="510" t="s">
        <v>450</v>
      </c>
      <c r="D435" s="511" t="s">
        <v>451</v>
      </c>
      <c r="E435" s="510" t="s">
        <v>1392</v>
      </c>
      <c r="F435" s="511" t="s">
        <v>1393</v>
      </c>
      <c r="G435" s="510" t="s">
        <v>1440</v>
      </c>
      <c r="H435" s="510" t="s">
        <v>1441</v>
      </c>
      <c r="I435" s="513">
        <v>21.680000305175781</v>
      </c>
      <c r="J435" s="513">
        <v>1200</v>
      </c>
      <c r="K435" s="514">
        <v>26015</v>
      </c>
    </row>
    <row r="436" spans="1:11" ht="14.45" customHeight="1" x14ac:dyDescent="0.2">
      <c r="A436" s="508" t="s">
        <v>441</v>
      </c>
      <c r="B436" s="509" t="s">
        <v>442</v>
      </c>
      <c r="C436" s="510" t="s">
        <v>450</v>
      </c>
      <c r="D436" s="511" t="s">
        <v>451</v>
      </c>
      <c r="E436" s="510" t="s">
        <v>1392</v>
      </c>
      <c r="F436" s="511" t="s">
        <v>1393</v>
      </c>
      <c r="G436" s="510" t="s">
        <v>1440</v>
      </c>
      <c r="H436" s="510" t="s">
        <v>1442</v>
      </c>
      <c r="I436" s="513">
        <v>21.680000305175781</v>
      </c>
      <c r="J436" s="513">
        <v>2520</v>
      </c>
      <c r="K436" s="514">
        <v>54631.5</v>
      </c>
    </row>
    <row r="437" spans="1:11" ht="14.45" customHeight="1" x14ac:dyDescent="0.2">
      <c r="A437" s="508" t="s">
        <v>441</v>
      </c>
      <c r="B437" s="509" t="s">
        <v>442</v>
      </c>
      <c r="C437" s="510" t="s">
        <v>450</v>
      </c>
      <c r="D437" s="511" t="s">
        <v>451</v>
      </c>
      <c r="E437" s="510" t="s">
        <v>1392</v>
      </c>
      <c r="F437" s="511" t="s">
        <v>1393</v>
      </c>
      <c r="G437" s="510" t="s">
        <v>1443</v>
      </c>
      <c r="H437" s="510" t="s">
        <v>1444</v>
      </c>
      <c r="I437" s="513">
        <v>11.239999771118164</v>
      </c>
      <c r="J437" s="513">
        <v>2280</v>
      </c>
      <c r="K437" s="514">
        <v>25633.85009765625</v>
      </c>
    </row>
    <row r="438" spans="1:11" ht="14.45" customHeight="1" x14ac:dyDescent="0.2">
      <c r="A438" s="508" t="s">
        <v>441</v>
      </c>
      <c r="B438" s="509" t="s">
        <v>442</v>
      </c>
      <c r="C438" s="510" t="s">
        <v>450</v>
      </c>
      <c r="D438" s="511" t="s">
        <v>451</v>
      </c>
      <c r="E438" s="510" t="s">
        <v>1392</v>
      </c>
      <c r="F438" s="511" t="s">
        <v>1393</v>
      </c>
      <c r="G438" s="510" t="s">
        <v>1443</v>
      </c>
      <c r="H438" s="510" t="s">
        <v>1445</v>
      </c>
      <c r="I438" s="513">
        <v>11.239999771118164</v>
      </c>
      <c r="J438" s="513">
        <v>1200</v>
      </c>
      <c r="K438" s="514">
        <v>13491.500244140625</v>
      </c>
    </row>
    <row r="439" spans="1:11" ht="14.45" customHeight="1" x14ac:dyDescent="0.2">
      <c r="A439" s="508" t="s">
        <v>441</v>
      </c>
      <c r="B439" s="509" t="s">
        <v>442</v>
      </c>
      <c r="C439" s="510" t="s">
        <v>450</v>
      </c>
      <c r="D439" s="511" t="s">
        <v>451</v>
      </c>
      <c r="E439" s="510" t="s">
        <v>1392</v>
      </c>
      <c r="F439" s="511" t="s">
        <v>1393</v>
      </c>
      <c r="G439" s="510" t="s">
        <v>1407</v>
      </c>
      <c r="H439" s="510" t="s">
        <v>1446</v>
      </c>
      <c r="I439" s="513">
        <v>4.1533333460489912</v>
      </c>
      <c r="J439" s="513">
        <v>6720</v>
      </c>
      <c r="K439" s="514">
        <v>27921.780517578125</v>
      </c>
    </row>
    <row r="440" spans="1:11" ht="14.45" customHeight="1" x14ac:dyDescent="0.2">
      <c r="A440" s="508" t="s">
        <v>441</v>
      </c>
      <c r="B440" s="509" t="s">
        <v>442</v>
      </c>
      <c r="C440" s="510" t="s">
        <v>450</v>
      </c>
      <c r="D440" s="511" t="s">
        <v>451</v>
      </c>
      <c r="E440" s="510" t="s">
        <v>1392</v>
      </c>
      <c r="F440" s="511" t="s">
        <v>1393</v>
      </c>
      <c r="G440" s="510" t="s">
        <v>1409</v>
      </c>
      <c r="H440" s="510" t="s">
        <v>1447</v>
      </c>
      <c r="I440" s="513">
        <v>0.5</v>
      </c>
      <c r="J440" s="513">
        <v>1000</v>
      </c>
      <c r="K440" s="514">
        <v>495.1300048828125</v>
      </c>
    </row>
    <row r="441" spans="1:11" ht="14.45" customHeight="1" x14ac:dyDescent="0.2">
      <c r="A441" s="508" t="s">
        <v>441</v>
      </c>
      <c r="B441" s="509" t="s">
        <v>442</v>
      </c>
      <c r="C441" s="510" t="s">
        <v>450</v>
      </c>
      <c r="D441" s="511" t="s">
        <v>451</v>
      </c>
      <c r="E441" s="510" t="s">
        <v>1392</v>
      </c>
      <c r="F441" s="511" t="s">
        <v>1393</v>
      </c>
      <c r="G441" s="510" t="s">
        <v>1413</v>
      </c>
      <c r="H441" s="510" t="s">
        <v>1448</v>
      </c>
      <c r="I441" s="513">
        <v>0.45666666328907013</v>
      </c>
      <c r="J441" s="513">
        <v>22000</v>
      </c>
      <c r="K441" s="514">
        <v>9922.4901733398438</v>
      </c>
    </row>
    <row r="442" spans="1:11" ht="14.45" customHeight="1" x14ac:dyDescent="0.2">
      <c r="A442" s="508" t="s">
        <v>441</v>
      </c>
      <c r="B442" s="509" t="s">
        <v>442</v>
      </c>
      <c r="C442" s="510" t="s">
        <v>450</v>
      </c>
      <c r="D442" s="511" t="s">
        <v>451</v>
      </c>
      <c r="E442" s="510" t="s">
        <v>1392</v>
      </c>
      <c r="F442" s="511" t="s">
        <v>1393</v>
      </c>
      <c r="G442" s="510" t="s">
        <v>1415</v>
      </c>
      <c r="H442" s="510" t="s">
        <v>1449</v>
      </c>
      <c r="I442" s="513">
        <v>2.3599998950958252</v>
      </c>
      <c r="J442" s="513">
        <v>5760</v>
      </c>
      <c r="K442" s="514">
        <v>13576.199951171875</v>
      </c>
    </row>
    <row r="443" spans="1:11" ht="14.45" customHeight="1" x14ac:dyDescent="0.2">
      <c r="A443" s="508" t="s">
        <v>441</v>
      </c>
      <c r="B443" s="509" t="s">
        <v>442</v>
      </c>
      <c r="C443" s="510" t="s">
        <v>450</v>
      </c>
      <c r="D443" s="511" t="s">
        <v>451</v>
      </c>
      <c r="E443" s="510" t="s">
        <v>1392</v>
      </c>
      <c r="F443" s="511" t="s">
        <v>1393</v>
      </c>
      <c r="G443" s="510" t="s">
        <v>1417</v>
      </c>
      <c r="H443" s="510" t="s">
        <v>1450</v>
      </c>
      <c r="I443" s="513">
        <v>1.5499999523162842</v>
      </c>
      <c r="J443" s="513">
        <v>1920</v>
      </c>
      <c r="K443" s="514">
        <v>2983.860107421875</v>
      </c>
    </row>
    <row r="444" spans="1:11" ht="14.45" customHeight="1" x14ac:dyDescent="0.2">
      <c r="A444" s="508" t="s">
        <v>441</v>
      </c>
      <c r="B444" s="509" t="s">
        <v>442</v>
      </c>
      <c r="C444" s="510" t="s">
        <v>450</v>
      </c>
      <c r="D444" s="511" t="s">
        <v>451</v>
      </c>
      <c r="E444" s="510" t="s">
        <v>1392</v>
      </c>
      <c r="F444" s="511" t="s">
        <v>1393</v>
      </c>
      <c r="G444" s="510" t="s">
        <v>1419</v>
      </c>
      <c r="H444" s="510" t="s">
        <v>1451</v>
      </c>
      <c r="I444" s="513">
        <v>0.15666666626930237</v>
      </c>
      <c r="J444" s="513">
        <v>45000</v>
      </c>
      <c r="K444" s="514">
        <v>7043.4400634765625</v>
      </c>
    </row>
    <row r="445" spans="1:11" ht="14.45" customHeight="1" x14ac:dyDescent="0.2">
      <c r="A445" s="508" t="s">
        <v>441</v>
      </c>
      <c r="B445" s="509" t="s">
        <v>442</v>
      </c>
      <c r="C445" s="510" t="s">
        <v>450</v>
      </c>
      <c r="D445" s="511" t="s">
        <v>451</v>
      </c>
      <c r="E445" s="510" t="s">
        <v>1392</v>
      </c>
      <c r="F445" s="511" t="s">
        <v>1393</v>
      </c>
      <c r="G445" s="510" t="s">
        <v>1421</v>
      </c>
      <c r="H445" s="510" t="s">
        <v>1452</v>
      </c>
      <c r="I445" s="513">
        <v>2.4942856856754849</v>
      </c>
      <c r="J445" s="513">
        <v>26880</v>
      </c>
      <c r="K445" s="514">
        <v>66066</v>
      </c>
    </row>
    <row r="446" spans="1:11" ht="14.45" customHeight="1" x14ac:dyDescent="0.2">
      <c r="A446" s="508" t="s">
        <v>441</v>
      </c>
      <c r="B446" s="509" t="s">
        <v>442</v>
      </c>
      <c r="C446" s="510" t="s">
        <v>450</v>
      </c>
      <c r="D446" s="511" t="s">
        <v>451</v>
      </c>
      <c r="E446" s="510" t="s">
        <v>1392</v>
      </c>
      <c r="F446" s="511" t="s">
        <v>1393</v>
      </c>
      <c r="G446" s="510" t="s">
        <v>1453</v>
      </c>
      <c r="H446" s="510" t="s">
        <v>1454</v>
      </c>
      <c r="I446" s="513">
        <v>54.450000762939453</v>
      </c>
      <c r="J446" s="513">
        <v>4</v>
      </c>
      <c r="K446" s="514">
        <v>217.80000305175781</v>
      </c>
    </row>
    <row r="447" spans="1:11" ht="14.45" customHeight="1" x14ac:dyDescent="0.2">
      <c r="A447" s="508" t="s">
        <v>441</v>
      </c>
      <c r="B447" s="509" t="s">
        <v>442</v>
      </c>
      <c r="C447" s="510" t="s">
        <v>450</v>
      </c>
      <c r="D447" s="511" t="s">
        <v>451</v>
      </c>
      <c r="E447" s="510" t="s">
        <v>1392</v>
      </c>
      <c r="F447" s="511" t="s">
        <v>1393</v>
      </c>
      <c r="G447" s="510" t="s">
        <v>1455</v>
      </c>
      <c r="H447" s="510" t="s">
        <v>1456</v>
      </c>
      <c r="I447" s="513">
        <v>3.0899999141693115</v>
      </c>
      <c r="J447" s="513">
        <v>12000</v>
      </c>
      <c r="K447" s="514">
        <v>37026</v>
      </c>
    </row>
    <row r="448" spans="1:11" ht="14.45" customHeight="1" x14ac:dyDescent="0.2">
      <c r="A448" s="508" t="s">
        <v>441</v>
      </c>
      <c r="B448" s="509" t="s">
        <v>442</v>
      </c>
      <c r="C448" s="510" t="s">
        <v>450</v>
      </c>
      <c r="D448" s="511" t="s">
        <v>451</v>
      </c>
      <c r="E448" s="510" t="s">
        <v>1392</v>
      </c>
      <c r="F448" s="511" t="s">
        <v>1393</v>
      </c>
      <c r="G448" s="510" t="s">
        <v>1455</v>
      </c>
      <c r="H448" s="510" t="s">
        <v>1457</v>
      </c>
      <c r="I448" s="513">
        <v>3.0899999141693115</v>
      </c>
      <c r="J448" s="513">
        <v>9000</v>
      </c>
      <c r="K448" s="514">
        <v>27769.5</v>
      </c>
    </row>
    <row r="449" spans="1:11" ht="14.45" customHeight="1" x14ac:dyDescent="0.2">
      <c r="A449" s="508" t="s">
        <v>441</v>
      </c>
      <c r="B449" s="509" t="s">
        <v>442</v>
      </c>
      <c r="C449" s="510" t="s">
        <v>450</v>
      </c>
      <c r="D449" s="511" t="s">
        <v>451</v>
      </c>
      <c r="E449" s="510" t="s">
        <v>1392</v>
      </c>
      <c r="F449" s="511" t="s">
        <v>1393</v>
      </c>
      <c r="G449" s="510" t="s">
        <v>1458</v>
      </c>
      <c r="H449" s="510" t="s">
        <v>1459</v>
      </c>
      <c r="I449" s="513">
        <v>1.3999999761581421</v>
      </c>
      <c r="J449" s="513">
        <v>1000</v>
      </c>
      <c r="K449" s="514">
        <v>1403.5999755859375</v>
      </c>
    </row>
    <row r="450" spans="1:11" ht="14.45" customHeight="1" x14ac:dyDescent="0.2">
      <c r="A450" s="508" t="s">
        <v>441</v>
      </c>
      <c r="B450" s="509" t="s">
        <v>442</v>
      </c>
      <c r="C450" s="510" t="s">
        <v>450</v>
      </c>
      <c r="D450" s="511" t="s">
        <v>451</v>
      </c>
      <c r="E450" s="510" t="s">
        <v>1392</v>
      </c>
      <c r="F450" s="511" t="s">
        <v>1393</v>
      </c>
      <c r="G450" s="510" t="s">
        <v>1458</v>
      </c>
      <c r="H450" s="510" t="s">
        <v>1460</v>
      </c>
      <c r="I450" s="513">
        <v>1.3999999761581421</v>
      </c>
      <c r="J450" s="513">
        <v>1000</v>
      </c>
      <c r="K450" s="514">
        <v>1403.5999755859375</v>
      </c>
    </row>
    <row r="451" spans="1:11" ht="14.45" customHeight="1" x14ac:dyDescent="0.2">
      <c r="A451" s="508" t="s">
        <v>441</v>
      </c>
      <c r="B451" s="509" t="s">
        <v>442</v>
      </c>
      <c r="C451" s="510" t="s">
        <v>450</v>
      </c>
      <c r="D451" s="511" t="s">
        <v>451</v>
      </c>
      <c r="E451" s="510" t="s">
        <v>1461</v>
      </c>
      <c r="F451" s="511" t="s">
        <v>1462</v>
      </c>
      <c r="G451" s="510" t="s">
        <v>1463</v>
      </c>
      <c r="H451" s="510" t="s">
        <v>1464</v>
      </c>
      <c r="I451" s="513">
        <v>0.18000000715255737</v>
      </c>
      <c r="J451" s="513">
        <v>200</v>
      </c>
      <c r="K451" s="514">
        <v>36</v>
      </c>
    </row>
    <row r="452" spans="1:11" ht="14.45" customHeight="1" x14ac:dyDescent="0.2">
      <c r="A452" s="508" t="s">
        <v>441</v>
      </c>
      <c r="B452" s="509" t="s">
        <v>442</v>
      </c>
      <c r="C452" s="510" t="s">
        <v>450</v>
      </c>
      <c r="D452" s="511" t="s">
        <v>451</v>
      </c>
      <c r="E452" s="510" t="s">
        <v>1461</v>
      </c>
      <c r="F452" s="511" t="s">
        <v>1462</v>
      </c>
      <c r="G452" s="510" t="s">
        <v>1465</v>
      </c>
      <c r="H452" s="510" t="s">
        <v>1466</v>
      </c>
      <c r="I452" s="513">
        <v>0.37999999523162842</v>
      </c>
      <c r="J452" s="513">
        <v>25</v>
      </c>
      <c r="K452" s="514">
        <v>9.5</v>
      </c>
    </row>
    <row r="453" spans="1:11" ht="14.45" customHeight="1" x14ac:dyDescent="0.2">
      <c r="A453" s="508" t="s">
        <v>441</v>
      </c>
      <c r="B453" s="509" t="s">
        <v>442</v>
      </c>
      <c r="C453" s="510" t="s">
        <v>450</v>
      </c>
      <c r="D453" s="511" t="s">
        <v>451</v>
      </c>
      <c r="E453" s="510" t="s">
        <v>1461</v>
      </c>
      <c r="F453" s="511" t="s">
        <v>1462</v>
      </c>
      <c r="G453" s="510" t="s">
        <v>1467</v>
      </c>
      <c r="H453" s="510" t="s">
        <v>1468</v>
      </c>
      <c r="I453" s="513">
        <v>13.010000228881836</v>
      </c>
      <c r="J453" s="513">
        <v>2</v>
      </c>
      <c r="K453" s="514">
        <v>26.020000457763672</v>
      </c>
    </row>
    <row r="454" spans="1:11" ht="14.45" customHeight="1" x14ac:dyDescent="0.2">
      <c r="A454" s="508" t="s">
        <v>441</v>
      </c>
      <c r="B454" s="509" t="s">
        <v>442</v>
      </c>
      <c r="C454" s="510" t="s">
        <v>450</v>
      </c>
      <c r="D454" s="511" t="s">
        <v>451</v>
      </c>
      <c r="E454" s="510" t="s">
        <v>1461</v>
      </c>
      <c r="F454" s="511" t="s">
        <v>1462</v>
      </c>
      <c r="G454" s="510" t="s">
        <v>1465</v>
      </c>
      <c r="H454" s="510" t="s">
        <v>1469</v>
      </c>
      <c r="I454" s="513">
        <v>0.37999999523162842</v>
      </c>
      <c r="J454" s="513">
        <v>25</v>
      </c>
      <c r="K454" s="514">
        <v>9.5</v>
      </c>
    </row>
    <row r="455" spans="1:11" ht="14.45" customHeight="1" x14ac:dyDescent="0.2">
      <c r="A455" s="508" t="s">
        <v>441</v>
      </c>
      <c r="B455" s="509" t="s">
        <v>442</v>
      </c>
      <c r="C455" s="510" t="s">
        <v>450</v>
      </c>
      <c r="D455" s="511" t="s">
        <v>451</v>
      </c>
      <c r="E455" s="510" t="s">
        <v>1461</v>
      </c>
      <c r="F455" s="511" t="s">
        <v>1462</v>
      </c>
      <c r="G455" s="510" t="s">
        <v>1470</v>
      </c>
      <c r="H455" s="510" t="s">
        <v>1471</v>
      </c>
      <c r="I455" s="513">
        <v>7.5900001525878906</v>
      </c>
      <c r="J455" s="513">
        <v>1</v>
      </c>
      <c r="K455" s="514">
        <v>7.5900001525878906</v>
      </c>
    </row>
    <row r="456" spans="1:11" ht="14.45" customHeight="1" x14ac:dyDescent="0.2">
      <c r="A456" s="508" t="s">
        <v>441</v>
      </c>
      <c r="B456" s="509" t="s">
        <v>442</v>
      </c>
      <c r="C456" s="510" t="s">
        <v>450</v>
      </c>
      <c r="D456" s="511" t="s">
        <v>451</v>
      </c>
      <c r="E456" s="510" t="s">
        <v>1461</v>
      </c>
      <c r="F456" s="511" t="s">
        <v>1462</v>
      </c>
      <c r="G456" s="510" t="s">
        <v>1472</v>
      </c>
      <c r="H456" s="510" t="s">
        <v>1473</v>
      </c>
      <c r="I456" s="513">
        <v>19.969999313354492</v>
      </c>
      <c r="J456" s="513">
        <v>2</v>
      </c>
      <c r="K456" s="514">
        <v>39.930000305175781</v>
      </c>
    </row>
    <row r="457" spans="1:11" ht="14.45" customHeight="1" x14ac:dyDescent="0.2">
      <c r="A457" s="508" t="s">
        <v>441</v>
      </c>
      <c r="B457" s="509" t="s">
        <v>442</v>
      </c>
      <c r="C457" s="510" t="s">
        <v>450</v>
      </c>
      <c r="D457" s="511" t="s">
        <v>451</v>
      </c>
      <c r="E457" s="510" t="s">
        <v>1461</v>
      </c>
      <c r="F457" s="511" t="s">
        <v>1462</v>
      </c>
      <c r="G457" s="510" t="s">
        <v>1474</v>
      </c>
      <c r="H457" s="510" t="s">
        <v>1475</v>
      </c>
      <c r="I457" s="513">
        <v>30.506666819254558</v>
      </c>
      <c r="J457" s="513">
        <v>27</v>
      </c>
      <c r="K457" s="514">
        <v>823.65000915527344</v>
      </c>
    </row>
    <row r="458" spans="1:11" ht="14.45" customHeight="1" x14ac:dyDescent="0.2">
      <c r="A458" s="508" t="s">
        <v>441</v>
      </c>
      <c r="B458" s="509" t="s">
        <v>442</v>
      </c>
      <c r="C458" s="510" t="s">
        <v>450</v>
      </c>
      <c r="D458" s="511" t="s">
        <v>451</v>
      </c>
      <c r="E458" s="510" t="s">
        <v>1461</v>
      </c>
      <c r="F458" s="511" t="s">
        <v>1462</v>
      </c>
      <c r="G458" s="510" t="s">
        <v>1476</v>
      </c>
      <c r="H458" s="510" t="s">
        <v>1477</v>
      </c>
      <c r="I458" s="513">
        <v>29.883332570393879</v>
      </c>
      <c r="J458" s="513">
        <v>188</v>
      </c>
      <c r="K458" s="514">
        <v>5618.2398681640625</v>
      </c>
    </row>
    <row r="459" spans="1:11" ht="14.45" customHeight="1" x14ac:dyDescent="0.2">
      <c r="A459" s="508" t="s">
        <v>441</v>
      </c>
      <c r="B459" s="509" t="s">
        <v>442</v>
      </c>
      <c r="C459" s="510" t="s">
        <v>450</v>
      </c>
      <c r="D459" s="511" t="s">
        <v>451</v>
      </c>
      <c r="E459" s="510" t="s">
        <v>1461</v>
      </c>
      <c r="F459" s="511" t="s">
        <v>1462</v>
      </c>
      <c r="G459" s="510" t="s">
        <v>1474</v>
      </c>
      <c r="H459" s="510" t="s">
        <v>1478</v>
      </c>
      <c r="I459" s="513">
        <v>29.920000076293945</v>
      </c>
      <c r="J459" s="513">
        <v>15</v>
      </c>
      <c r="K459" s="514">
        <v>451.75</v>
      </c>
    </row>
    <row r="460" spans="1:11" ht="14.45" customHeight="1" x14ac:dyDescent="0.2">
      <c r="A460" s="508" t="s">
        <v>441</v>
      </c>
      <c r="B460" s="509" t="s">
        <v>442</v>
      </c>
      <c r="C460" s="510" t="s">
        <v>450</v>
      </c>
      <c r="D460" s="511" t="s">
        <v>451</v>
      </c>
      <c r="E460" s="510" t="s">
        <v>1461</v>
      </c>
      <c r="F460" s="511" t="s">
        <v>1462</v>
      </c>
      <c r="G460" s="510" t="s">
        <v>1476</v>
      </c>
      <c r="H460" s="510" t="s">
        <v>1479</v>
      </c>
      <c r="I460" s="513">
        <v>29.532856804983957</v>
      </c>
      <c r="J460" s="513">
        <v>248</v>
      </c>
      <c r="K460" s="514">
        <v>7311.5400085449219</v>
      </c>
    </row>
    <row r="461" spans="1:11" ht="14.45" customHeight="1" x14ac:dyDescent="0.2">
      <c r="A461" s="508" t="s">
        <v>441</v>
      </c>
      <c r="B461" s="509" t="s">
        <v>442</v>
      </c>
      <c r="C461" s="510" t="s">
        <v>450</v>
      </c>
      <c r="D461" s="511" t="s">
        <v>451</v>
      </c>
      <c r="E461" s="510" t="s">
        <v>1461</v>
      </c>
      <c r="F461" s="511" t="s">
        <v>1462</v>
      </c>
      <c r="G461" s="510" t="s">
        <v>1480</v>
      </c>
      <c r="H461" s="510" t="s">
        <v>1481</v>
      </c>
      <c r="I461" s="513">
        <v>109.25</v>
      </c>
      <c r="J461" s="513">
        <v>1</v>
      </c>
      <c r="K461" s="514">
        <v>109.25</v>
      </c>
    </row>
    <row r="462" spans="1:11" ht="14.45" customHeight="1" x14ac:dyDescent="0.2">
      <c r="A462" s="508" t="s">
        <v>441</v>
      </c>
      <c r="B462" s="509" t="s">
        <v>442</v>
      </c>
      <c r="C462" s="510" t="s">
        <v>450</v>
      </c>
      <c r="D462" s="511" t="s">
        <v>451</v>
      </c>
      <c r="E462" s="510" t="s">
        <v>1482</v>
      </c>
      <c r="F462" s="511" t="s">
        <v>1483</v>
      </c>
      <c r="G462" s="510" t="s">
        <v>1484</v>
      </c>
      <c r="H462" s="510" t="s">
        <v>1485</v>
      </c>
      <c r="I462" s="513">
        <v>9.1400003433227539</v>
      </c>
      <c r="J462" s="513">
        <v>12960</v>
      </c>
      <c r="K462" s="514">
        <v>118490.166015625</v>
      </c>
    </row>
    <row r="463" spans="1:11" ht="14.45" customHeight="1" x14ac:dyDescent="0.2">
      <c r="A463" s="508" t="s">
        <v>441</v>
      </c>
      <c r="B463" s="509" t="s">
        <v>442</v>
      </c>
      <c r="C463" s="510" t="s">
        <v>450</v>
      </c>
      <c r="D463" s="511" t="s">
        <v>451</v>
      </c>
      <c r="E463" s="510" t="s">
        <v>1482</v>
      </c>
      <c r="F463" s="511" t="s">
        <v>1483</v>
      </c>
      <c r="G463" s="510" t="s">
        <v>1484</v>
      </c>
      <c r="H463" s="510" t="s">
        <v>1486</v>
      </c>
      <c r="I463" s="513">
        <v>9.1400003433227539</v>
      </c>
      <c r="J463" s="513">
        <v>15600</v>
      </c>
      <c r="K463" s="514">
        <v>142627.046875</v>
      </c>
    </row>
    <row r="464" spans="1:11" ht="14.45" customHeight="1" x14ac:dyDescent="0.2">
      <c r="A464" s="508" t="s">
        <v>441</v>
      </c>
      <c r="B464" s="509" t="s">
        <v>442</v>
      </c>
      <c r="C464" s="510" t="s">
        <v>450</v>
      </c>
      <c r="D464" s="511" t="s">
        <v>451</v>
      </c>
      <c r="E464" s="510" t="s">
        <v>1482</v>
      </c>
      <c r="F464" s="511" t="s">
        <v>1483</v>
      </c>
      <c r="G464" s="510" t="s">
        <v>1487</v>
      </c>
      <c r="H464" s="510" t="s">
        <v>1488</v>
      </c>
      <c r="I464" s="513">
        <v>9.9999997764825821E-3</v>
      </c>
      <c r="J464" s="513">
        <v>10</v>
      </c>
      <c r="K464" s="514">
        <v>0.10000000149011612</v>
      </c>
    </row>
    <row r="465" spans="1:11" ht="14.45" customHeight="1" x14ac:dyDescent="0.2">
      <c r="A465" s="508" t="s">
        <v>441</v>
      </c>
      <c r="B465" s="509" t="s">
        <v>442</v>
      </c>
      <c r="C465" s="510" t="s">
        <v>450</v>
      </c>
      <c r="D465" s="511" t="s">
        <v>451</v>
      </c>
      <c r="E465" s="510" t="s">
        <v>1482</v>
      </c>
      <c r="F465" s="511" t="s">
        <v>1483</v>
      </c>
      <c r="G465" s="510" t="s">
        <v>1489</v>
      </c>
      <c r="H465" s="510" t="s">
        <v>1490</v>
      </c>
      <c r="I465" s="513">
        <v>1.0199999809265137</v>
      </c>
      <c r="J465" s="513">
        <v>19000</v>
      </c>
      <c r="K465" s="514">
        <v>19311.60009765625</v>
      </c>
    </row>
    <row r="466" spans="1:11" ht="14.45" customHeight="1" x14ac:dyDescent="0.2">
      <c r="A466" s="508" t="s">
        <v>441</v>
      </c>
      <c r="B466" s="509" t="s">
        <v>442</v>
      </c>
      <c r="C466" s="510" t="s">
        <v>450</v>
      </c>
      <c r="D466" s="511" t="s">
        <v>451</v>
      </c>
      <c r="E466" s="510" t="s">
        <v>1482</v>
      </c>
      <c r="F466" s="511" t="s">
        <v>1483</v>
      </c>
      <c r="G466" s="510" t="s">
        <v>1491</v>
      </c>
      <c r="H466" s="510" t="s">
        <v>1492</v>
      </c>
      <c r="I466" s="513">
        <v>10062.3603515625</v>
      </c>
      <c r="J466" s="513">
        <v>1</v>
      </c>
      <c r="K466" s="514">
        <v>10062.3603515625</v>
      </c>
    </row>
    <row r="467" spans="1:11" ht="14.45" customHeight="1" x14ac:dyDescent="0.2">
      <c r="A467" s="508" t="s">
        <v>441</v>
      </c>
      <c r="B467" s="509" t="s">
        <v>442</v>
      </c>
      <c r="C467" s="510" t="s">
        <v>450</v>
      </c>
      <c r="D467" s="511" t="s">
        <v>451</v>
      </c>
      <c r="E467" s="510" t="s">
        <v>1482</v>
      </c>
      <c r="F467" s="511" t="s">
        <v>1483</v>
      </c>
      <c r="G467" s="510" t="s">
        <v>1489</v>
      </c>
      <c r="H467" s="510" t="s">
        <v>1493</v>
      </c>
      <c r="I467" s="513">
        <v>1.0199999809265137</v>
      </c>
      <c r="J467" s="513">
        <v>13000</v>
      </c>
      <c r="K467" s="514">
        <v>13213.2001953125</v>
      </c>
    </row>
    <row r="468" spans="1:11" ht="14.45" customHeight="1" x14ac:dyDescent="0.2">
      <c r="A468" s="508" t="s">
        <v>441</v>
      </c>
      <c r="B468" s="509" t="s">
        <v>442</v>
      </c>
      <c r="C468" s="510" t="s">
        <v>450</v>
      </c>
      <c r="D468" s="511" t="s">
        <v>451</v>
      </c>
      <c r="E468" s="510" t="s">
        <v>1482</v>
      </c>
      <c r="F468" s="511" t="s">
        <v>1483</v>
      </c>
      <c r="G468" s="510" t="s">
        <v>1494</v>
      </c>
      <c r="H468" s="510" t="s">
        <v>1495</v>
      </c>
      <c r="I468" s="513">
        <v>0.25</v>
      </c>
      <c r="J468" s="513">
        <v>200</v>
      </c>
      <c r="K468" s="514">
        <v>50</v>
      </c>
    </row>
    <row r="469" spans="1:11" ht="14.45" customHeight="1" x14ac:dyDescent="0.2">
      <c r="A469" s="508" t="s">
        <v>441</v>
      </c>
      <c r="B469" s="509" t="s">
        <v>442</v>
      </c>
      <c r="C469" s="510" t="s">
        <v>450</v>
      </c>
      <c r="D469" s="511" t="s">
        <v>451</v>
      </c>
      <c r="E469" s="510" t="s">
        <v>1482</v>
      </c>
      <c r="F469" s="511" t="s">
        <v>1483</v>
      </c>
      <c r="G469" s="510" t="s">
        <v>1496</v>
      </c>
      <c r="H469" s="510" t="s">
        <v>1497</v>
      </c>
      <c r="I469" s="513">
        <v>1.7516666650772095</v>
      </c>
      <c r="J469" s="513">
        <v>700</v>
      </c>
      <c r="K469" s="514">
        <v>1228.2099914550781</v>
      </c>
    </row>
    <row r="470" spans="1:11" ht="14.45" customHeight="1" x14ac:dyDescent="0.2">
      <c r="A470" s="508" t="s">
        <v>441</v>
      </c>
      <c r="B470" s="509" t="s">
        <v>442</v>
      </c>
      <c r="C470" s="510" t="s">
        <v>450</v>
      </c>
      <c r="D470" s="511" t="s">
        <v>451</v>
      </c>
      <c r="E470" s="510" t="s">
        <v>1482</v>
      </c>
      <c r="F470" s="511" t="s">
        <v>1483</v>
      </c>
      <c r="G470" s="510" t="s">
        <v>1498</v>
      </c>
      <c r="H470" s="510" t="s">
        <v>1499</v>
      </c>
      <c r="I470" s="513">
        <v>11.737499713897705</v>
      </c>
      <c r="J470" s="513">
        <v>27</v>
      </c>
      <c r="K470" s="514">
        <v>316.91000366210938</v>
      </c>
    </row>
    <row r="471" spans="1:11" ht="14.45" customHeight="1" x14ac:dyDescent="0.2">
      <c r="A471" s="508" t="s">
        <v>441</v>
      </c>
      <c r="B471" s="509" t="s">
        <v>442</v>
      </c>
      <c r="C471" s="510" t="s">
        <v>450</v>
      </c>
      <c r="D471" s="511" t="s">
        <v>451</v>
      </c>
      <c r="E471" s="510" t="s">
        <v>1482</v>
      </c>
      <c r="F471" s="511" t="s">
        <v>1483</v>
      </c>
      <c r="G471" s="510" t="s">
        <v>1500</v>
      </c>
      <c r="H471" s="510" t="s">
        <v>1501</v>
      </c>
      <c r="I471" s="513">
        <v>13.310000419616699</v>
      </c>
      <c r="J471" s="513">
        <v>20</v>
      </c>
      <c r="K471" s="514">
        <v>266.20001220703125</v>
      </c>
    </row>
    <row r="472" spans="1:11" ht="14.45" customHeight="1" x14ac:dyDescent="0.2">
      <c r="A472" s="508" t="s">
        <v>441</v>
      </c>
      <c r="B472" s="509" t="s">
        <v>442</v>
      </c>
      <c r="C472" s="510" t="s">
        <v>450</v>
      </c>
      <c r="D472" s="511" t="s">
        <v>451</v>
      </c>
      <c r="E472" s="510" t="s">
        <v>1482</v>
      </c>
      <c r="F472" s="511" t="s">
        <v>1483</v>
      </c>
      <c r="G472" s="510" t="s">
        <v>1498</v>
      </c>
      <c r="H472" s="510" t="s">
        <v>1502</v>
      </c>
      <c r="I472" s="513">
        <v>11.737999725341798</v>
      </c>
      <c r="J472" s="513">
        <v>30</v>
      </c>
      <c r="K472" s="514">
        <v>352.16000366210938</v>
      </c>
    </row>
    <row r="473" spans="1:11" ht="14.45" customHeight="1" x14ac:dyDescent="0.2">
      <c r="A473" s="508" t="s">
        <v>441</v>
      </c>
      <c r="B473" s="509" t="s">
        <v>442</v>
      </c>
      <c r="C473" s="510" t="s">
        <v>450</v>
      </c>
      <c r="D473" s="511" t="s">
        <v>451</v>
      </c>
      <c r="E473" s="510" t="s">
        <v>1482</v>
      </c>
      <c r="F473" s="511" t="s">
        <v>1483</v>
      </c>
      <c r="G473" s="510" t="s">
        <v>1500</v>
      </c>
      <c r="H473" s="510" t="s">
        <v>1503</v>
      </c>
      <c r="I473" s="513">
        <v>13.310000419616699</v>
      </c>
      <c r="J473" s="513">
        <v>34</v>
      </c>
      <c r="K473" s="514">
        <v>452.54001617431641</v>
      </c>
    </row>
    <row r="474" spans="1:11" ht="14.45" customHeight="1" x14ac:dyDescent="0.2">
      <c r="A474" s="508" t="s">
        <v>441</v>
      </c>
      <c r="B474" s="509" t="s">
        <v>442</v>
      </c>
      <c r="C474" s="510" t="s">
        <v>450</v>
      </c>
      <c r="D474" s="511" t="s">
        <v>451</v>
      </c>
      <c r="E474" s="510" t="s">
        <v>1482</v>
      </c>
      <c r="F474" s="511" t="s">
        <v>1483</v>
      </c>
      <c r="G474" s="510" t="s">
        <v>1504</v>
      </c>
      <c r="H474" s="510" t="s">
        <v>1505</v>
      </c>
      <c r="I474" s="513">
        <v>321.760009765625</v>
      </c>
      <c r="J474" s="513">
        <v>6</v>
      </c>
      <c r="K474" s="514">
        <v>1930.56005859375</v>
      </c>
    </row>
    <row r="475" spans="1:11" ht="14.45" customHeight="1" x14ac:dyDescent="0.2">
      <c r="A475" s="508" t="s">
        <v>441</v>
      </c>
      <c r="B475" s="509" t="s">
        <v>442</v>
      </c>
      <c r="C475" s="510" t="s">
        <v>450</v>
      </c>
      <c r="D475" s="511" t="s">
        <v>451</v>
      </c>
      <c r="E475" s="510" t="s">
        <v>1482</v>
      </c>
      <c r="F475" s="511" t="s">
        <v>1483</v>
      </c>
      <c r="G475" s="510" t="s">
        <v>1506</v>
      </c>
      <c r="H475" s="510" t="s">
        <v>1507</v>
      </c>
      <c r="I475" s="513">
        <v>117.12999725341797</v>
      </c>
      <c r="J475" s="513">
        <v>12.5</v>
      </c>
      <c r="K475" s="514">
        <v>1464.0999755859375</v>
      </c>
    </row>
    <row r="476" spans="1:11" ht="14.45" customHeight="1" x14ac:dyDescent="0.2">
      <c r="A476" s="508" t="s">
        <v>441</v>
      </c>
      <c r="B476" s="509" t="s">
        <v>442</v>
      </c>
      <c r="C476" s="510" t="s">
        <v>450</v>
      </c>
      <c r="D476" s="511" t="s">
        <v>451</v>
      </c>
      <c r="E476" s="510" t="s">
        <v>1482</v>
      </c>
      <c r="F476" s="511" t="s">
        <v>1483</v>
      </c>
      <c r="G476" s="510" t="s">
        <v>1508</v>
      </c>
      <c r="H476" s="510" t="s">
        <v>1509</v>
      </c>
      <c r="I476" s="513">
        <v>758.19000244140625</v>
      </c>
      <c r="J476" s="513">
        <v>2</v>
      </c>
      <c r="K476" s="514">
        <v>1516.3800048828125</v>
      </c>
    </row>
    <row r="477" spans="1:11" ht="14.45" customHeight="1" x14ac:dyDescent="0.2">
      <c r="A477" s="508" t="s">
        <v>441</v>
      </c>
      <c r="B477" s="509" t="s">
        <v>442</v>
      </c>
      <c r="C477" s="510" t="s">
        <v>450</v>
      </c>
      <c r="D477" s="511" t="s">
        <v>451</v>
      </c>
      <c r="E477" s="510" t="s">
        <v>1482</v>
      </c>
      <c r="F477" s="511" t="s">
        <v>1483</v>
      </c>
      <c r="G477" s="510" t="s">
        <v>1510</v>
      </c>
      <c r="H477" s="510" t="s">
        <v>1511</v>
      </c>
      <c r="I477" s="513">
        <v>0.5899999737739563</v>
      </c>
      <c r="J477" s="513">
        <v>10000</v>
      </c>
      <c r="K477" s="514">
        <v>5931.9500732421875</v>
      </c>
    </row>
    <row r="478" spans="1:11" ht="14.45" customHeight="1" x14ac:dyDescent="0.2">
      <c r="A478" s="508" t="s">
        <v>441</v>
      </c>
      <c r="B478" s="509" t="s">
        <v>442</v>
      </c>
      <c r="C478" s="510" t="s">
        <v>450</v>
      </c>
      <c r="D478" s="511" t="s">
        <v>451</v>
      </c>
      <c r="E478" s="510" t="s">
        <v>1482</v>
      </c>
      <c r="F478" s="511" t="s">
        <v>1483</v>
      </c>
      <c r="G478" s="510" t="s">
        <v>1510</v>
      </c>
      <c r="H478" s="510" t="s">
        <v>1512</v>
      </c>
      <c r="I478" s="513">
        <v>0.5899999737739563</v>
      </c>
      <c r="J478" s="513">
        <v>14000</v>
      </c>
      <c r="K478" s="514">
        <v>8302.150146484375</v>
      </c>
    </row>
    <row r="479" spans="1:11" ht="14.45" customHeight="1" x14ac:dyDescent="0.2">
      <c r="A479" s="508" t="s">
        <v>441</v>
      </c>
      <c r="B479" s="509" t="s">
        <v>442</v>
      </c>
      <c r="C479" s="510" t="s">
        <v>450</v>
      </c>
      <c r="D479" s="511" t="s">
        <v>451</v>
      </c>
      <c r="E479" s="510" t="s">
        <v>1482</v>
      </c>
      <c r="F479" s="511" t="s">
        <v>1483</v>
      </c>
      <c r="G479" s="510" t="s">
        <v>1513</v>
      </c>
      <c r="H479" s="510" t="s">
        <v>1514</v>
      </c>
      <c r="I479" s="513">
        <v>1.2100000381469727</v>
      </c>
      <c r="J479" s="513">
        <v>2000</v>
      </c>
      <c r="K479" s="514">
        <v>2420</v>
      </c>
    </row>
    <row r="480" spans="1:11" ht="14.45" customHeight="1" x14ac:dyDescent="0.2">
      <c r="A480" s="508" t="s">
        <v>441</v>
      </c>
      <c r="B480" s="509" t="s">
        <v>442</v>
      </c>
      <c r="C480" s="510" t="s">
        <v>450</v>
      </c>
      <c r="D480" s="511" t="s">
        <v>451</v>
      </c>
      <c r="E480" s="510" t="s">
        <v>1482</v>
      </c>
      <c r="F480" s="511" t="s">
        <v>1483</v>
      </c>
      <c r="G480" s="510" t="s">
        <v>1513</v>
      </c>
      <c r="H480" s="510" t="s">
        <v>1515</v>
      </c>
      <c r="I480" s="513">
        <v>1.2100000381469727</v>
      </c>
      <c r="J480" s="513">
        <v>2000</v>
      </c>
      <c r="K480" s="514">
        <v>2420</v>
      </c>
    </row>
    <row r="481" spans="1:11" ht="14.45" customHeight="1" x14ac:dyDescent="0.2">
      <c r="A481" s="508" t="s">
        <v>441</v>
      </c>
      <c r="B481" s="509" t="s">
        <v>442</v>
      </c>
      <c r="C481" s="510" t="s">
        <v>450</v>
      </c>
      <c r="D481" s="511" t="s">
        <v>451</v>
      </c>
      <c r="E481" s="510" t="s">
        <v>1482</v>
      </c>
      <c r="F481" s="511" t="s">
        <v>1483</v>
      </c>
      <c r="G481" s="510" t="s">
        <v>1516</v>
      </c>
      <c r="H481" s="510" t="s">
        <v>1517</v>
      </c>
      <c r="I481" s="513">
        <v>4.0200001001358032</v>
      </c>
      <c r="J481" s="513">
        <v>1680</v>
      </c>
      <c r="K481" s="514">
        <v>6746.9600830078125</v>
      </c>
    </row>
    <row r="482" spans="1:11" ht="14.45" customHeight="1" x14ac:dyDescent="0.2">
      <c r="A482" s="508" t="s">
        <v>441</v>
      </c>
      <c r="B482" s="509" t="s">
        <v>442</v>
      </c>
      <c r="C482" s="510" t="s">
        <v>450</v>
      </c>
      <c r="D482" s="511" t="s">
        <v>451</v>
      </c>
      <c r="E482" s="510" t="s">
        <v>1482</v>
      </c>
      <c r="F482" s="511" t="s">
        <v>1483</v>
      </c>
      <c r="G482" s="510" t="s">
        <v>1516</v>
      </c>
      <c r="H482" s="510" t="s">
        <v>1518</v>
      </c>
      <c r="I482" s="513">
        <v>4.070000171661377</v>
      </c>
      <c r="J482" s="513">
        <v>2160</v>
      </c>
      <c r="K482" s="514">
        <v>8799.1199340820313</v>
      </c>
    </row>
    <row r="483" spans="1:11" ht="14.45" customHeight="1" x14ac:dyDescent="0.2">
      <c r="A483" s="508" t="s">
        <v>441</v>
      </c>
      <c r="B483" s="509" t="s">
        <v>442</v>
      </c>
      <c r="C483" s="510" t="s">
        <v>450</v>
      </c>
      <c r="D483" s="511" t="s">
        <v>451</v>
      </c>
      <c r="E483" s="510" t="s">
        <v>1482</v>
      </c>
      <c r="F483" s="511" t="s">
        <v>1483</v>
      </c>
      <c r="G483" s="510" t="s">
        <v>1519</v>
      </c>
      <c r="H483" s="510" t="s">
        <v>1520</v>
      </c>
      <c r="I483" s="513">
        <v>0.81999999284744263</v>
      </c>
      <c r="J483" s="513">
        <v>400</v>
      </c>
      <c r="K483" s="514">
        <v>328</v>
      </c>
    </row>
    <row r="484" spans="1:11" ht="14.45" customHeight="1" x14ac:dyDescent="0.2">
      <c r="A484" s="508" t="s">
        <v>441</v>
      </c>
      <c r="B484" s="509" t="s">
        <v>442</v>
      </c>
      <c r="C484" s="510" t="s">
        <v>450</v>
      </c>
      <c r="D484" s="511" t="s">
        <v>451</v>
      </c>
      <c r="E484" s="510" t="s">
        <v>1482</v>
      </c>
      <c r="F484" s="511" t="s">
        <v>1483</v>
      </c>
      <c r="G484" s="510" t="s">
        <v>1521</v>
      </c>
      <c r="H484" s="510" t="s">
        <v>1522</v>
      </c>
      <c r="I484" s="513">
        <v>0.43000000715255737</v>
      </c>
      <c r="J484" s="513">
        <v>500</v>
      </c>
      <c r="K484" s="514">
        <v>215</v>
      </c>
    </row>
    <row r="485" spans="1:11" ht="14.45" customHeight="1" x14ac:dyDescent="0.2">
      <c r="A485" s="508" t="s">
        <v>441</v>
      </c>
      <c r="B485" s="509" t="s">
        <v>442</v>
      </c>
      <c r="C485" s="510" t="s">
        <v>450</v>
      </c>
      <c r="D485" s="511" t="s">
        <v>451</v>
      </c>
      <c r="E485" s="510" t="s">
        <v>1482</v>
      </c>
      <c r="F485" s="511" t="s">
        <v>1483</v>
      </c>
      <c r="G485" s="510" t="s">
        <v>1523</v>
      </c>
      <c r="H485" s="510" t="s">
        <v>1524</v>
      </c>
      <c r="I485" s="513">
        <v>0.47999998927116394</v>
      </c>
      <c r="J485" s="513">
        <v>200</v>
      </c>
      <c r="K485" s="514">
        <v>96</v>
      </c>
    </row>
    <row r="486" spans="1:11" ht="14.45" customHeight="1" x14ac:dyDescent="0.2">
      <c r="A486" s="508" t="s">
        <v>441</v>
      </c>
      <c r="B486" s="509" t="s">
        <v>442</v>
      </c>
      <c r="C486" s="510" t="s">
        <v>450</v>
      </c>
      <c r="D486" s="511" t="s">
        <v>451</v>
      </c>
      <c r="E486" s="510" t="s">
        <v>1482</v>
      </c>
      <c r="F486" s="511" t="s">
        <v>1483</v>
      </c>
      <c r="G486" s="510" t="s">
        <v>1523</v>
      </c>
      <c r="H486" s="510" t="s">
        <v>1525</v>
      </c>
      <c r="I486" s="513">
        <v>0.47999998927116394</v>
      </c>
      <c r="J486" s="513">
        <v>400</v>
      </c>
      <c r="K486" s="514">
        <v>192</v>
      </c>
    </row>
    <row r="487" spans="1:11" ht="14.45" customHeight="1" x14ac:dyDescent="0.2">
      <c r="A487" s="508" t="s">
        <v>441</v>
      </c>
      <c r="B487" s="509" t="s">
        <v>442</v>
      </c>
      <c r="C487" s="510" t="s">
        <v>450</v>
      </c>
      <c r="D487" s="511" t="s">
        <v>451</v>
      </c>
      <c r="E487" s="510" t="s">
        <v>1482</v>
      </c>
      <c r="F487" s="511" t="s">
        <v>1483</v>
      </c>
      <c r="G487" s="510" t="s">
        <v>1526</v>
      </c>
      <c r="H487" s="510" t="s">
        <v>1527</v>
      </c>
      <c r="I487" s="513">
        <v>0.57999998331069946</v>
      </c>
      <c r="J487" s="513">
        <v>300</v>
      </c>
      <c r="K487" s="514">
        <v>174</v>
      </c>
    </row>
    <row r="488" spans="1:11" ht="14.45" customHeight="1" x14ac:dyDescent="0.2">
      <c r="A488" s="508" t="s">
        <v>441</v>
      </c>
      <c r="B488" s="509" t="s">
        <v>442</v>
      </c>
      <c r="C488" s="510" t="s">
        <v>450</v>
      </c>
      <c r="D488" s="511" t="s">
        <v>451</v>
      </c>
      <c r="E488" s="510" t="s">
        <v>1482</v>
      </c>
      <c r="F488" s="511" t="s">
        <v>1483</v>
      </c>
      <c r="G488" s="510" t="s">
        <v>1528</v>
      </c>
      <c r="H488" s="510" t="s">
        <v>1529</v>
      </c>
      <c r="I488" s="513">
        <v>0.67000001668930054</v>
      </c>
      <c r="J488" s="513">
        <v>200</v>
      </c>
      <c r="K488" s="514">
        <v>134</v>
      </c>
    </row>
    <row r="489" spans="1:11" ht="14.45" customHeight="1" x14ac:dyDescent="0.2">
      <c r="A489" s="508" t="s">
        <v>441</v>
      </c>
      <c r="B489" s="509" t="s">
        <v>442</v>
      </c>
      <c r="C489" s="510" t="s">
        <v>450</v>
      </c>
      <c r="D489" s="511" t="s">
        <v>451</v>
      </c>
      <c r="E489" s="510" t="s">
        <v>1482</v>
      </c>
      <c r="F489" s="511" t="s">
        <v>1483</v>
      </c>
      <c r="G489" s="510" t="s">
        <v>1530</v>
      </c>
      <c r="H489" s="510" t="s">
        <v>1531</v>
      </c>
      <c r="I489" s="513">
        <v>1.0900000333786011</v>
      </c>
      <c r="J489" s="513">
        <v>200</v>
      </c>
      <c r="K489" s="514">
        <v>218</v>
      </c>
    </row>
    <row r="490" spans="1:11" ht="14.45" customHeight="1" x14ac:dyDescent="0.2">
      <c r="A490" s="508" t="s">
        <v>441</v>
      </c>
      <c r="B490" s="509" t="s">
        <v>442</v>
      </c>
      <c r="C490" s="510" t="s">
        <v>450</v>
      </c>
      <c r="D490" s="511" t="s">
        <v>451</v>
      </c>
      <c r="E490" s="510" t="s">
        <v>1482</v>
      </c>
      <c r="F490" s="511" t="s">
        <v>1483</v>
      </c>
      <c r="G490" s="510" t="s">
        <v>1523</v>
      </c>
      <c r="H490" s="510" t="s">
        <v>1532</v>
      </c>
      <c r="I490" s="513">
        <v>0.47499999403953552</v>
      </c>
      <c r="J490" s="513">
        <v>800</v>
      </c>
      <c r="K490" s="514">
        <v>380</v>
      </c>
    </row>
    <row r="491" spans="1:11" ht="14.45" customHeight="1" x14ac:dyDescent="0.2">
      <c r="A491" s="508" t="s">
        <v>441</v>
      </c>
      <c r="B491" s="509" t="s">
        <v>442</v>
      </c>
      <c r="C491" s="510" t="s">
        <v>450</v>
      </c>
      <c r="D491" s="511" t="s">
        <v>451</v>
      </c>
      <c r="E491" s="510" t="s">
        <v>1482</v>
      </c>
      <c r="F491" s="511" t="s">
        <v>1483</v>
      </c>
      <c r="G491" s="510" t="s">
        <v>1528</v>
      </c>
      <c r="H491" s="510" t="s">
        <v>1533</v>
      </c>
      <c r="I491" s="513">
        <v>0.67000001668930054</v>
      </c>
      <c r="J491" s="513">
        <v>100</v>
      </c>
      <c r="K491" s="514">
        <v>67</v>
      </c>
    </row>
    <row r="492" spans="1:11" ht="14.45" customHeight="1" x14ac:dyDescent="0.2">
      <c r="A492" s="508" t="s">
        <v>441</v>
      </c>
      <c r="B492" s="509" t="s">
        <v>442</v>
      </c>
      <c r="C492" s="510" t="s">
        <v>450</v>
      </c>
      <c r="D492" s="511" t="s">
        <v>451</v>
      </c>
      <c r="E492" s="510" t="s">
        <v>1482</v>
      </c>
      <c r="F492" s="511" t="s">
        <v>1483</v>
      </c>
      <c r="G492" s="510" t="s">
        <v>1534</v>
      </c>
      <c r="H492" s="510" t="s">
        <v>1535</v>
      </c>
      <c r="I492" s="513">
        <v>5.619999885559082</v>
      </c>
      <c r="J492" s="513">
        <v>1000</v>
      </c>
      <c r="K492" s="514">
        <v>5620.3299560546875</v>
      </c>
    </row>
    <row r="493" spans="1:11" ht="14.45" customHeight="1" x14ac:dyDescent="0.2">
      <c r="A493" s="508" t="s">
        <v>441</v>
      </c>
      <c r="B493" s="509" t="s">
        <v>442</v>
      </c>
      <c r="C493" s="510" t="s">
        <v>450</v>
      </c>
      <c r="D493" s="511" t="s">
        <v>451</v>
      </c>
      <c r="E493" s="510" t="s">
        <v>1482</v>
      </c>
      <c r="F493" s="511" t="s">
        <v>1483</v>
      </c>
      <c r="G493" s="510" t="s">
        <v>1536</v>
      </c>
      <c r="H493" s="510" t="s">
        <v>1537</v>
      </c>
      <c r="I493" s="513">
        <v>202.55000305175781</v>
      </c>
      <c r="J493" s="513">
        <v>5</v>
      </c>
      <c r="K493" s="514">
        <v>1012.77001953125</v>
      </c>
    </row>
    <row r="494" spans="1:11" ht="14.45" customHeight="1" x14ac:dyDescent="0.2">
      <c r="A494" s="508" t="s">
        <v>441</v>
      </c>
      <c r="B494" s="509" t="s">
        <v>442</v>
      </c>
      <c r="C494" s="510" t="s">
        <v>450</v>
      </c>
      <c r="D494" s="511" t="s">
        <v>451</v>
      </c>
      <c r="E494" s="510" t="s">
        <v>1482</v>
      </c>
      <c r="F494" s="511" t="s">
        <v>1483</v>
      </c>
      <c r="G494" s="510" t="s">
        <v>1536</v>
      </c>
      <c r="H494" s="510" t="s">
        <v>1538</v>
      </c>
      <c r="I494" s="513">
        <v>202.60000610351563</v>
      </c>
      <c r="J494" s="513">
        <v>10</v>
      </c>
      <c r="K494" s="514">
        <v>2026</v>
      </c>
    </row>
    <row r="495" spans="1:11" ht="14.45" customHeight="1" x14ac:dyDescent="0.2">
      <c r="A495" s="508" t="s">
        <v>441</v>
      </c>
      <c r="B495" s="509" t="s">
        <v>442</v>
      </c>
      <c r="C495" s="510" t="s">
        <v>450</v>
      </c>
      <c r="D495" s="511" t="s">
        <v>451</v>
      </c>
      <c r="E495" s="510" t="s">
        <v>1482</v>
      </c>
      <c r="F495" s="511" t="s">
        <v>1483</v>
      </c>
      <c r="G495" s="510" t="s">
        <v>1534</v>
      </c>
      <c r="H495" s="510" t="s">
        <v>1539</v>
      </c>
      <c r="I495" s="513">
        <v>5.6219999313354494</v>
      </c>
      <c r="J495" s="513">
        <v>1100</v>
      </c>
      <c r="K495" s="514">
        <v>6183.3299560546875</v>
      </c>
    </row>
    <row r="496" spans="1:11" ht="14.45" customHeight="1" x14ac:dyDescent="0.2">
      <c r="A496" s="508" t="s">
        <v>441</v>
      </c>
      <c r="B496" s="509" t="s">
        <v>442</v>
      </c>
      <c r="C496" s="510" t="s">
        <v>450</v>
      </c>
      <c r="D496" s="511" t="s">
        <v>451</v>
      </c>
      <c r="E496" s="510" t="s">
        <v>1482</v>
      </c>
      <c r="F496" s="511" t="s">
        <v>1483</v>
      </c>
      <c r="G496" s="510" t="s">
        <v>1540</v>
      </c>
      <c r="H496" s="510" t="s">
        <v>1541</v>
      </c>
      <c r="I496" s="513">
        <v>1.9299999475479126</v>
      </c>
      <c r="J496" s="513">
        <v>20</v>
      </c>
      <c r="K496" s="514">
        <v>38.599998474121094</v>
      </c>
    </row>
    <row r="497" spans="1:11" ht="14.45" customHeight="1" x14ac:dyDescent="0.2">
      <c r="A497" s="508" t="s">
        <v>441</v>
      </c>
      <c r="B497" s="509" t="s">
        <v>442</v>
      </c>
      <c r="C497" s="510" t="s">
        <v>450</v>
      </c>
      <c r="D497" s="511" t="s">
        <v>451</v>
      </c>
      <c r="E497" s="510" t="s">
        <v>1482</v>
      </c>
      <c r="F497" s="511" t="s">
        <v>1483</v>
      </c>
      <c r="G497" s="510" t="s">
        <v>1542</v>
      </c>
      <c r="H497" s="510" t="s">
        <v>1543</v>
      </c>
      <c r="I497" s="513">
        <v>0.62000000476837158</v>
      </c>
      <c r="J497" s="513">
        <v>1300</v>
      </c>
      <c r="K497" s="514">
        <v>810.73001098632813</v>
      </c>
    </row>
    <row r="498" spans="1:11" ht="14.45" customHeight="1" x14ac:dyDescent="0.2">
      <c r="A498" s="508" t="s">
        <v>441</v>
      </c>
      <c r="B498" s="509" t="s">
        <v>442</v>
      </c>
      <c r="C498" s="510" t="s">
        <v>450</v>
      </c>
      <c r="D498" s="511" t="s">
        <v>451</v>
      </c>
      <c r="E498" s="510" t="s">
        <v>1544</v>
      </c>
      <c r="F498" s="511" t="s">
        <v>1545</v>
      </c>
      <c r="G498" s="510" t="s">
        <v>1546</v>
      </c>
      <c r="H498" s="510" t="s">
        <v>1547</v>
      </c>
      <c r="I498" s="513">
        <v>0.3033333420753479</v>
      </c>
      <c r="J498" s="513">
        <v>800</v>
      </c>
      <c r="K498" s="514">
        <v>242</v>
      </c>
    </row>
    <row r="499" spans="1:11" ht="14.45" customHeight="1" x14ac:dyDescent="0.2">
      <c r="A499" s="508" t="s">
        <v>441</v>
      </c>
      <c r="B499" s="509" t="s">
        <v>442</v>
      </c>
      <c r="C499" s="510" t="s">
        <v>450</v>
      </c>
      <c r="D499" s="511" t="s">
        <v>451</v>
      </c>
      <c r="E499" s="510" t="s">
        <v>1544</v>
      </c>
      <c r="F499" s="511" t="s">
        <v>1545</v>
      </c>
      <c r="G499" s="510" t="s">
        <v>1548</v>
      </c>
      <c r="H499" s="510" t="s">
        <v>1549</v>
      </c>
      <c r="I499" s="513">
        <v>0.54500001668930054</v>
      </c>
      <c r="J499" s="513">
        <v>1100</v>
      </c>
      <c r="K499" s="514">
        <v>599</v>
      </c>
    </row>
    <row r="500" spans="1:11" ht="14.45" customHeight="1" x14ac:dyDescent="0.2">
      <c r="A500" s="508" t="s">
        <v>441</v>
      </c>
      <c r="B500" s="509" t="s">
        <v>442</v>
      </c>
      <c r="C500" s="510" t="s">
        <v>450</v>
      </c>
      <c r="D500" s="511" t="s">
        <v>451</v>
      </c>
      <c r="E500" s="510" t="s">
        <v>1544</v>
      </c>
      <c r="F500" s="511" t="s">
        <v>1545</v>
      </c>
      <c r="G500" s="510" t="s">
        <v>1546</v>
      </c>
      <c r="H500" s="510" t="s">
        <v>1550</v>
      </c>
      <c r="I500" s="513">
        <v>0.3033333420753479</v>
      </c>
      <c r="J500" s="513">
        <v>500</v>
      </c>
      <c r="K500" s="514">
        <v>152</v>
      </c>
    </row>
    <row r="501" spans="1:11" ht="14.45" customHeight="1" x14ac:dyDescent="0.2">
      <c r="A501" s="508" t="s">
        <v>441</v>
      </c>
      <c r="B501" s="509" t="s">
        <v>442</v>
      </c>
      <c r="C501" s="510" t="s">
        <v>450</v>
      </c>
      <c r="D501" s="511" t="s">
        <v>451</v>
      </c>
      <c r="E501" s="510" t="s">
        <v>1544</v>
      </c>
      <c r="F501" s="511" t="s">
        <v>1545</v>
      </c>
      <c r="G501" s="510" t="s">
        <v>1551</v>
      </c>
      <c r="H501" s="510" t="s">
        <v>1552</v>
      </c>
      <c r="I501" s="513">
        <v>0.68000000715255737</v>
      </c>
      <c r="J501" s="513">
        <v>100</v>
      </c>
      <c r="K501" s="514">
        <v>68</v>
      </c>
    </row>
    <row r="502" spans="1:11" ht="14.45" customHeight="1" x14ac:dyDescent="0.2">
      <c r="A502" s="508" t="s">
        <v>441</v>
      </c>
      <c r="B502" s="509" t="s">
        <v>442</v>
      </c>
      <c r="C502" s="510" t="s">
        <v>450</v>
      </c>
      <c r="D502" s="511" t="s">
        <v>451</v>
      </c>
      <c r="E502" s="510" t="s">
        <v>1544</v>
      </c>
      <c r="F502" s="511" t="s">
        <v>1545</v>
      </c>
      <c r="G502" s="510" t="s">
        <v>1548</v>
      </c>
      <c r="H502" s="510" t="s">
        <v>1553</v>
      </c>
      <c r="I502" s="513">
        <v>0.54333335161209106</v>
      </c>
      <c r="J502" s="513">
        <v>900</v>
      </c>
      <c r="K502" s="514">
        <v>488</v>
      </c>
    </row>
    <row r="503" spans="1:11" ht="14.45" customHeight="1" x14ac:dyDescent="0.2">
      <c r="A503" s="508" t="s">
        <v>441</v>
      </c>
      <c r="B503" s="509" t="s">
        <v>442</v>
      </c>
      <c r="C503" s="510" t="s">
        <v>450</v>
      </c>
      <c r="D503" s="511" t="s">
        <v>451</v>
      </c>
      <c r="E503" s="510" t="s">
        <v>1544</v>
      </c>
      <c r="F503" s="511" t="s">
        <v>1545</v>
      </c>
      <c r="G503" s="510" t="s">
        <v>1554</v>
      </c>
      <c r="H503" s="510" t="s">
        <v>1555</v>
      </c>
      <c r="I503" s="513">
        <v>1.7999999523162842</v>
      </c>
      <c r="J503" s="513">
        <v>20</v>
      </c>
      <c r="K503" s="514">
        <v>36</v>
      </c>
    </row>
    <row r="504" spans="1:11" ht="14.45" customHeight="1" x14ac:dyDescent="0.2">
      <c r="A504" s="508" t="s">
        <v>441</v>
      </c>
      <c r="B504" s="509" t="s">
        <v>442</v>
      </c>
      <c r="C504" s="510" t="s">
        <v>450</v>
      </c>
      <c r="D504" s="511" t="s">
        <v>451</v>
      </c>
      <c r="E504" s="510" t="s">
        <v>1556</v>
      </c>
      <c r="F504" s="511" t="s">
        <v>1557</v>
      </c>
      <c r="G504" s="510" t="s">
        <v>1558</v>
      </c>
      <c r="H504" s="510" t="s">
        <v>1559</v>
      </c>
      <c r="I504" s="513">
        <v>0.62999999523162842</v>
      </c>
      <c r="J504" s="513">
        <v>200</v>
      </c>
      <c r="K504" s="514">
        <v>126</v>
      </c>
    </row>
    <row r="505" spans="1:11" ht="14.45" customHeight="1" x14ac:dyDescent="0.2">
      <c r="A505" s="508" t="s">
        <v>441</v>
      </c>
      <c r="B505" s="509" t="s">
        <v>442</v>
      </c>
      <c r="C505" s="510" t="s">
        <v>450</v>
      </c>
      <c r="D505" s="511" t="s">
        <v>451</v>
      </c>
      <c r="E505" s="510" t="s">
        <v>1556</v>
      </c>
      <c r="F505" s="511" t="s">
        <v>1557</v>
      </c>
      <c r="G505" s="510" t="s">
        <v>1560</v>
      </c>
      <c r="H505" s="510" t="s">
        <v>1561</v>
      </c>
      <c r="I505" s="513">
        <v>0.62666666507720947</v>
      </c>
      <c r="J505" s="513">
        <v>9800</v>
      </c>
      <c r="K505" s="514">
        <v>6132</v>
      </c>
    </row>
    <row r="506" spans="1:11" ht="14.45" customHeight="1" x14ac:dyDescent="0.2">
      <c r="A506" s="508" t="s">
        <v>441</v>
      </c>
      <c r="B506" s="509" t="s">
        <v>442</v>
      </c>
      <c r="C506" s="510" t="s">
        <v>450</v>
      </c>
      <c r="D506" s="511" t="s">
        <v>451</v>
      </c>
      <c r="E506" s="510" t="s">
        <v>1556</v>
      </c>
      <c r="F506" s="511" t="s">
        <v>1557</v>
      </c>
      <c r="G506" s="510" t="s">
        <v>1562</v>
      </c>
      <c r="H506" s="510" t="s">
        <v>1563</v>
      </c>
      <c r="I506" s="513">
        <v>0.62833333015441895</v>
      </c>
      <c r="J506" s="513">
        <v>10600</v>
      </c>
      <c r="K506" s="514">
        <v>6666</v>
      </c>
    </row>
    <row r="507" spans="1:11" ht="14.45" customHeight="1" x14ac:dyDescent="0.2">
      <c r="A507" s="508" t="s">
        <v>441</v>
      </c>
      <c r="B507" s="509" t="s">
        <v>442</v>
      </c>
      <c r="C507" s="510" t="s">
        <v>450</v>
      </c>
      <c r="D507" s="511" t="s">
        <v>451</v>
      </c>
      <c r="E507" s="510" t="s">
        <v>1556</v>
      </c>
      <c r="F507" s="511" t="s">
        <v>1557</v>
      </c>
      <c r="G507" s="510" t="s">
        <v>1564</v>
      </c>
      <c r="H507" s="510" t="s">
        <v>1565</v>
      </c>
      <c r="I507" s="513">
        <v>0.74000000953674316</v>
      </c>
      <c r="J507" s="513">
        <v>100</v>
      </c>
      <c r="K507" s="514">
        <v>73.80999755859375</v>
      </c>
    </row>
    <row r="508" spans="1:11" ht="14.45" customHeight="1" x14ac:dyDescent="0.2">
      <c r="A508" s="508" t="s">
        <v>441</v>
      </c>
      <c r="B508" s="509" t="s">
        <v>442</v>
      </c>
      <c r="C508" s="510" t="s">
        <v>450</v>
      </c>
      <c r="D508" s="511" t="s">
        <v>451</v>
      </c>
      <c r="E508" s="510" t="s">
        <v>1556</v>
      </c>
      <c r="F508" s="511" t="s">
        <v>1557</v>
      </c>
      <c r="G508" s="510" t="s">
        <v>1558</v>
      </c>
      <c r="H508" s="510" t="s">
        <v>1566</v>
      </c>
      <c r="I508" s="513">
        <v>0.62999999523162842</v>
      </c>
      <c r="J508" s="513">
        <v>800</v>
      </c>
      <c r="K508" s="514">
        <v>504</v>
      </c>
    </row>
    <row r="509" spans="1:11" ht="14.45" customHeight="1" x14ac:dyDescent="0.2">
      <c r="A509" s="508" t="s">
        <v>441</v>
      </c>
      <c r="B509" s="509" t="s">
        <v>442</v>
      </c>
      <c r="C509" s="510" t="s">
        <v>450</v>
      </c>
      <c r="D509" s="511" t="s">
        <v>451</v>
      </c>
      <c r="E509" s="510" t="s">
        <v>1556</v>
      </c>
      <c r="F509" s="511" t="s">
        <v>1557</v>
      </c>
      <c r="G509" s="510" t="s">
        <v>1560</v>
      </c>
      <c r="H509" s="510" t="s">
        <v>1567</v>
      </c>
      <c r="I509" s="513">
        <v>0.62833333015441895</v>
      </c>
      <c r="J509" s="513">
        <v>10800</v>
      </c>
      <c r="K509" s="514">
        <v>6780</v>
      </c>
    </row>
    <row r="510" spans="1:11" ht="14.45" customHeight="1" thickBot="1" x14ac:dyDescent="0.25">
      <c r="A510" s="515" t="s">
        <v>441</v>
      </c>
      <c r="B510" s="516" t="s">
        <v>442</v>
      </c>
      <c r="C510" s="517" t="s">
        <v>450</v>
      </c>
      <c r="D510" s="518" t="s">
        <v>451</v>
      </c>
      <c r="E510" s="517" t="s">
        <v>1556</v>
      </c>
      <c r="F510" s="518" t="s">
        <v>1557</v>
      </c>
      <c r="G510" s="517" t="s">
        <v>1562</v>
      </c>
      <c r="H510" s="517" t="s">
        <v>1568</v>
      </c>
      <c r="I510" s="520">
        <v>0.62999999523162842</v>
      </c>
      <c r="J510" s="520">
        <v>11000</v>
      </c>
      <c r="K510" s="521">
        <v>6930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77A6BB9B-9D1E-420F-A02E-501898D54A54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5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1" customWidth="1"/>
    <col min="18" max="18" width="7.28515625" style="276" customWidth="1"/>
    <col min="19" max="19" width="8" style="231" customWidth="1"/>
    <col min="21" max="21" width="11.28515625" bestFit="1" customWidth="1"/>
  </cols>
  <sheetData>
    <row r="1" spans="1:19" ht="19.5" thickBot="1" x14ac:dyDescent="0.35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459" t="s">
        <v>270</v>
      </c>
      <c r="B2" s="233"/>
    </row>
    <row r="3" spans="1:19" x14ac:dyDescent="0.25">
      <c r="A3" s="427" t="s">
        <v>191</v>
      </c>
      <c r="B3" s="428"/>
      <c r="C3" s="429" t="s">
        <v>180</v>
      </c>
      <c r="D3" s="430"/>
      <c r="E3" s="430"/>
      <c r="F3" s="431"/>
      <c r="G3" s="432" t="s">
        <v>181</v>
      </c>
      <c r="H3" s="433"/>
      <c r="I3" s="433"/>
      <c r="J3" s="434"/>
      <c r="K3" s="435" t="s">
        <v>190</v>
      </c>
      <c r="L3" s="436"/>
      <c r="M3" s="436"/>
      <c r="N3" s="436"/>
      <c r="O3" s="437"/>
      <c r="P3" s="433" t="s">
        <v>245</v>
      </c>
      <c r="Q3" s="433"/>
      <c r="R3" s="433"/>
      <c r="S3" s="434"/>
    </row>
    <row r="4" spans="1:19" ht="15.75" thickBot="1" x14ac:dyDescent="0.3">
      <c r="A4" s="407">
        <v>2019</v>
      </c>
      <c r="B4" s="408"/>
      <c r="C4" s="409" t="s">
        <v>244</v>
      </c>
      <c r="D4" s="411" t="s">
        <v>106</v>
      </c>
      <c r="E4" s="411" t="s">
        <v>74</v>
      </c>
      <c r="F4" s="413" t="s">
        <v>67</v>
      </c>
      <c r="G4" s="401" t="s">
        <v>182</v>
      </c>
      <c r="H4" s="403" t="s">
        <v>186</v>
      </c>
      <c r="I4" s="403" t="s">
        <v>243</v>
      </c>
      <c r="J4" s="405" t="s">
        <v>183</v>
      </c>
      <c r="K4" s="424" t="s">
        <v>242</v>
      </c>
      <c r="L4" s="425"/>
      <c r="M4" s="425"/>
      <c r="N4" s="426"/>
      <c r="O4" s="413" t="s">
        <v>241</v>
      </c>
      <c r="P4" s="416" t="s">
        <v>240</v>
      </c>
      <c r="Q4" s="416" t="s">
        <v>193</v>
      </c>
      <c r="R4" s="418" t="s">
        <v>74</v>
      </c>
      <c r="S4" s="420" t="s">
        <v>192</v>
      </c>
    </row>
    <row r="5" spans="1:19" s="311" customFormat="1" ht="19.149999999999999" customHeight="1" x14ac:dyDescent="0.25">
      <c r="A5" s="422" t="s">
        <v>239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184</v>
      </c>
      <c r="L5" s="313" t="s">
        <v>185</v>
      </c>
      <c r="M5" s="313" t="s">
        <v>238</v>
      </c>
      <c r="N5" s="312" t="s">
        <v>3</v>
      </c>
      <c r="O5" s="414"/>
      <c r="P5" s="417"/>
      <c r="Q5" s="417"/>
      <c r="R5" s="419"/>
      <c r="S5" s="421"/>
    </row>
    <row r="6" spans="1:19" ht="15.75" thickBot="1" x14ac:dyDescent="0.3">
      <c r="A6" s="399" t="s">
        <v>179</v>
      </c>
      <c r="B6" s="400"/>
      <c r="C6" s="310">
        <f ca="1">SUM(Tabulka[01 uv_sk])/2</f>
        <v>37.691666666666677</v>
      </c>
      <c r="D6" s="308"/>
      <c r="E6" s="308"/>
      <c r="F6" s="307"/>
      <c r="G6" s="309">
        <f ca="1">SUM(Tabulka[05 h_vram])/2</f>
        <v>65940.100000000006</v>
      </c>
      <c r="H6" s="308">
        <f ca="1">SUM(Tabulka[06 h_naduv])/2</f>
        <v>2280.5</v>
      </c>
      <c r="I6" s="308">
        <f ca="1">SUM(Tabulka[07 h_nadzk])/2</f>
        <v>336.5</v>
      </c>
      <c r="J6" s="307">
        <f ca="1">SUM(Tabulka[08 h_oon])/2</f>
        <v>0</v>
      </c>
      <c r="K6" s="309">
        <f ca="1">SUM(Tabulka[09 m_kl])/2</f>
        <v>0</v>
      </c>
      <c r="L6" s="308">
        <f ca="1">SUM(Tabulka[10 m_gr])/2</f>
        <v>357000</v>
      </c>
      <c r="M6" s="308">
        <f ca="1">SUM(Tabulka[11 m_jo])/2</f>
        <v>1428606</v>
      </c>
      <c r="N6" s="308">
        <f ca="1">SUM(Tabulka[12 m_oc])/2</f>
        <v>1785606</v>
      </c>
      <c r="O6" s="307">
        <f ca="1">SUM(Tabulka[13 m_sk])/2</f>
        <v>20369283</v>
      </c>
      <c r="P6" s="306">
        <f ca="1">SUM(Tabulka[14_vzsk])/2</f>
        <v>29184</v>
      </c>
      <c r="Q6" s="306">
        <f ca="1">SUM(Tabulka[15_vzpl])/2</f>
        <v>43627.983584657799</v>
      </c>
      <c r="R6" s="305">
        <f ca="1">IF(Q6=0,0,P6/Q6)</f>
        <v>0.66892846292953212</v>
      </c>
      <c r="S6" s="304">
        <f ca="1">Q6-P6</f>
        <v>14443.983584657799</v>
      </c>
    </row>
    <row r="7" spans="1:19" hidden="1" x14ac:dyDescent="0.25">
      <c r="A7" s="303" t="s">
        <v>237</v>
      </c>
      <c r="B7" s="302" t="s">
        <v>236</v>
      </c>
      <c r="C7" s="301" t="s">
        <v>235</v>
      </c>
      <c r="D7" s="300" t="s">
        <v>234</v>
      </c>
      <c r="E7" s="299" t="s">
        <v>233</v>
      </c>
      <c r="F7" s="298" t="s">
        <v>232</v>
      </c>
      <c r="G7" s="297" t="s">
        <v>231</v>
      </c>
      <c r="H7" s="295" t="s">
        <v>230</v>
      </c>
      <c r="I7" s="295" t="s">
        <v>229</v>
      </c>
      <c r="J7" s="294" t="s">
        <v>228</v>
      </c>
      <c r="K7" s="296" t="s">
        <v>227</v>
      </c>
      <c r="L7" s="295" t="s">
        <v>226</v>
      </c>
      <c r="M7" s="295" t="s">
        <v>225</v>
      </c>
      <c r="N7" s="294" t="s">
        <v>224</v>
      </c>
      <c r="O7" s="293" t="s">
        <v>223</v>
      </c>
      <c r="P7" s="292" t="s">
        <v>222</v>
      </c>
      <c r="Q7" s="291" t="s">
        <v>221</v>
      </c>
      <c r="R7" s="290" t="s">
        <v>220</v>
      </c>
      <c r="S7" s="289" t="s">
        <v>219</v>
      </c>
    </row>
    <row r="8" spans="1:19" x14ac:dyDescent="0.25">
      <c r="A8" s="286" t="s">
        <v>218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4.2666666666666666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8116.8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336.5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132000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565037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697037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4658919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11000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15076.246334310848</v>
      </c>
      <c r="R8" s="288">
        <f ca="1">IF(Tabulka[[#This Row],[15_vzpl]]=0,"",Tabulka[[#This Row],[14_vzsk]]/Tabulka[[#This Row],[15_vzpl]])</f>
        <v>0.7296245866562926</v>
      </c>
      <c r="S8" s="287">
        <f ca="1">IF(Tabulka[[#This Row],[15_vzpl]]-Tabulka[[#This Row],[14_vzsk]]=0,"",Tabulka[[#This Row],[15_vzpl]]-Tabulka[[#This Row],[14_vzsk]])</f>
        <v>4076.2463343108484</v>
      </c>
    </row>
    <row r="9" spans="1:19" x14ac:dyDescent="0.25">
      <c r="A9" s="286">
        <v>99</v>
      </c>
      <c r="B9" s="285" t="s">
        <v>1586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0.31666666666666665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630.4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8155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8155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140545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11000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15076.246334310848</v>
      </c>
      <c r="R9" s="288">
        <f ca="1">IF(Tabulka[[#This Row],[15_vzpl]]=0,"",Tabulka[[#This Row],[14_vzsk]]/Tabulka[[#This Row],[15_vzpl]])</f>
        <v>0.7296245866562926</v>
      </c>
      <c r="S9" s="287">
        <f ca="1">IF(Tabulka[[#This Row],[15_vzpl]]-Tabulka[[#This Row],[14_vzsk]]=0,"",Tabulka[[#This Row],[15_vzpl]]-Tabulka[[#This Row],[14_vzsk]])</f>
        <v>4076.2463343108484</v>
      </c>
    </row>
    <row r="10" spans="1:19" x14ac:dyDescent="0.25">
      <c r="A10" s="286">
        <v>100</v>
      </c>
      <c r="B10" s="285" t="s">
        <v>1587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0.3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587.19999999999993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8517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8517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250420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25">
      <c r="A11" s="286">
        <v>101</v>
      </c>
      <c r="B11" s="285" t="s">
        <v>1588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3.649999999999999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6899.2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219.5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132000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548365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680365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4267954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25">
      <c r="A12" s="286" t="s">
        <v>1570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12664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675.5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225000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185092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410092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4375525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8450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19551.737250346952</v>
      </c>
      <c r="R12" s="288">
        <f ca="1">IF(Tabulka[[#This Row],[15_vzpl]]=0,"",Tabulka[[#This Row],[14_vzsk]]/Tabulka[[#This Row],[15_vzpl]])</f>
        <v>0.43218665900648046</v>
      </c>
      <c r="S12" s="287">
        <f ca="1">IF(Tabulka[[#This Row],[15_vzpl]]-Tabulka[[#This Row],[14_vzsk]]=0,"",Tabulka[[#This Row],[15_vzpl]]-Tabulka[[#This Row],[14_vzsk]])</f>
        <v>11101.737250346952</v>
      </c>
    </row>
    <row r="13" spans="1:19" x14ac:dyDescent="0.25">
      <c r="A13" s="286">
        <v>526</v>
      </c>
      <c r="B13" s="285" t="s">
        <v>1589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12664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675.5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225000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185092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410092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4375525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8450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19551.737250346952</v>
      </c>
      <c r="R13" s="288">
        <f ca="1">IF(Tabulka[[#This Row],[15_vzpl]]=0,"",Tabulka[[#This Row],[14_vzsk]]/Tabulka[[#This Row],[15_vzpl]])</f>
        <v>0.43218665900648046</v>
      </c>
      <c r="S13" s="287">
        <f ca="1">IF(Tabulka[[#This Row],[15_vzpl]]-Tabulka[[#This Row],[14_vzsk]]=0,"",Tabulka[[#This Row],[15_vzpl]]-Tabulka[[#This Row],[14_vzsk]])</f>
        <v>11101.737250346952</v>
      </c>
    </row>
    <row r="14" spans="1:19" x14ac:dyDescent="0.25">
      <c r="A14" s="286" t="s">
        <v>1571</v>
      </c>
      <c r="B14" s="285"/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25.425000000000008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43295.3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1525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662763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662763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11027149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9734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9000</v>
      </c>
      <c r="R14" s="288">
        <f ca="1">IF(Tabulka[[#This Row],[15_vzpl]]=0,"",Tabulka[[#This Row],[14_vzsk]]/Tabulka[[#This Row],[15_vzpl]])</f>
        <v>1.0815555555555556</v>
      </c>
      <c r="S14" s="287">
        <f ca="1">IF(Tabulka[[#This Row],[15_vzpl]]-Tabulka[[#This Row],[14_vzsk]]=0,"",Tabulka[[#This Row],[15_vzpl]]-Tabulka[[#This Row],[14_vzsk]])</f>
        <v>-734</v>
      </c>
    </row>
    <row r="15" spans="1:19" x14ac:dyDescent="0.25">
      <c r="A15" s="286">
        <v>303</v>
      </c>
      <c r="B15" s="285" t="s">
        <v>1590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9734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9000</v>
      </c>
      <c r="R15" s="288">
        <f ca="1">IF(Tabulka[[#This Row],[15_vzpl]]=0,"",Tabulka[[#This Row],[14_vzsk]]/Tabulka[[#This Row],[15_vzpl]])</f>
        <v>1.0815555555555556</v>
      </c>
      <c r="S15" s="287">
        <f ca="1">IF(Tabulka[[#This Row],[15_vzpl]]-Tabulka[[#This Row],[14_vzsk]]=0,"",Tabulka[[#This Row],[15_vzpl]]-Tabulka[[#This Row],[14_vzsk]])</f>
        <v>-734</v>
      </c>
    </row>
    <row r="16" spans="1:19" x14ac:dyDescent="0.25">
      <c r="A16" s="286">
        <v>409</v>
      </c>
      <c r="B16" s="285" t="s">
        <v>1591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22.425000000000008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38259.300000000003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1525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594277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594277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10169316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25">
      <c r="A17" s="286">
        <v>642</v>
      </c>
      <c r="B17" s="285" t="s">
        <v>1592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5036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68486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68486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857833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25">
      <c r="A18" s="286" t="s">
        <v>1572</v>
      </c>
      <c r="B18" s="285"/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1864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15714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15714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307690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25">
      <c r="A19" s="286">
        <v>30</v>
      </c>
      <c r="B19" s="285" t="s">
        <v>1593</v>
      </c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1864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15714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15714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307690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25">
      <c r="A20" t="s">
        <v>247</v>
      </c>
    </row>
    <row r="21" spans="1:19" x14ac:dyDescent="0.25">
      <c r="A21" s="113" t="s">
        <v>160</v>
      </c>
    </row>
    <row r="22" spans="1:19" x14ac:dyDescent="0.25">
      <c r="A22" s="114" t="s">
        <v>217</v>
      </c>
    </row>
    <row r="23" spans="1:19" x14ac:dyDescent="0.25">
      <c r="A23" s="278" t="s">
        <v>216</v>
      </c>
    </row>
    <row r="24" spans="1:19" x14ac:dyDescent="0.25">
      <c r="A24" s="235" t="s">
        <v>189</v>
      </c>
    </row>
    <row r="25" spans="1:19" x14ac:dyDescent="0.25">
      <c r="A25" s="237" t="s">
        <v>194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9">
    <cfRule type="cellIs" dxfId="4" priority="3" operator="lessThan">
      <formula>0</formula>
    </cfRule>
  </conditionalFormatting>
  <conditionalFormatting sqref="R6:R19">
    <cfRule type="cellIs" dxfId="3" priority="4" operator="greaterThan">
      <formula>1</formula>
    </cfRule>
  </conditionalFormatting>
  <conditionalFormatting sqref="A8:S19">
    <cfRule type="expression" dxfId="2" priority="2">
      <formula>$B8=""</formula>
    </cfRule>
  </conditionalFormatting>
  <conditionalFormatting sqref="P8:S19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0B3A3840-3766-4F5D-879E-C0B2F7C0F59E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459" t="s">
        <v>270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60373.064859622958</v>
      </c>
      <c r="D4" s="160">
        <f ca="1">IF(ISERROR(VLOOKUP("Náklady celkem",INDIRECT("HI!$A:$G"),5,0)),0,VLOOKUP("Náklady celkem",INDIRECT("HI!$A:$G"),5,0))</f>
        <v>61357.402390000017</v>
      </c>
      <c r="E4" s="161">
        <f ca="1">IF(C4=0,0,D4/C4)</f>
        <v>1.0163042497952655</v>
      </c>
    </row>
    <row r="5" spans="1:5" ht="14.45" customHeight="1" x14ac:dyDescent="0.2">
      <c r="A5" s="162" t="s">
        <v>152</v>
      </c>
      <c r="B5" s="163"/>
      <c r="C5" s="164"/>
      <c r="D5" s="164"/>
      <c r="E5" s="165"/>
    </row>
    <row r="6" spans="1:5" ht="14.45" customHeight="1" x14ac:dyDescent="0.2">
      <c r="A6" s="166" t="s">
        <v>157</v>
      </c>
      <c r="B6" s="167"/>
      <c r="C6" s="168"/>
      <c r="D6" s="168"/>
      <c r="E6" s="165"/>
    </row>
    <row r="7" spans="1:5" ht="14.45" customHeight="1" x14ac:dyDescent="0.25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40</v>
      </c>
      <c r="D7" s="168">
        <f>IF(ISERROR(HI!E5),"",HI!E5)</f>
        <v>28.23665999999999</v>
      </c>
      <c r="E7" s="165">
        <f t="shared" ref="E7:E15" si="0">IF(C7=0,0,D7/C7)</f>
        <v>0.70591649999999972</v>
      </c>
    </row>
    <row r="8" spans="1:5" ht="14.45" customHeight="1" x14ac:dyDescent="0.25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0.38549216396837344</v>
      </c>
      <c r="E8" s="165">
        <f t="shared" si="0"/>
        <v>0.42832462663152604</v>
      </c>
    </row>
    <row r="9" spans="1:5" ht="14.45" customHeight="1" x14ac:dyDescent="0.25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0</v>
      </c>
      <c r="E9" s="165">
        <f>IF(C9=0,0,D9/C9)</f>
        <v>0</v>
      </c>
    </row>
    <row r="10" spans="1:5" ht="14.45" customHeight="1" x14ac:dyDescent="0.2">
      <c r="A10" s="170" t="s">
        <v>153</v>
      </c>
      <c r="B10" s="167"/>
      <c r="C10" s="168"/>
      <c r="D10" s="168"/>
      <c r="E10" s="165"/>
    </row>
    <row r="11" spans="1:5" ht="14.45" customHeight="1" x14ac:dyDescent="0.25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0.6748147409891424</v>
      </c>
      <c r="E11" s="165">
        <f t="shared" si="0"/>
        <v>1.124691234981904</v>
      </c>
    </row>
    <row r="12" spans="1:5" ht="14.45" customHeight="1" x14ac:dyDescent="0.25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0.3390377259375994</v>
      </c>
      <c r="E12" s="165">
        <f t="shared" si="0"/>
        <v>0.42379715742199925</v>
      </c>
    </row>
    <row r="13" spans="1:5" ht="14.45" customHeight="1" x14ac:dyDescent="0.2">
      <c r="A13" s="170" t="s">
        <v>154</v>
      </c>
      <c r="B13" s="167"/>
      <c r="C13" s="168"/>
      <c r="D13" s="168"/>
      <c r="E13" s="165"/>
    </row>
    <row r="14" spans="1:5" ht="14.45" customHeight="1" x14ac:dyDescent="0.2">
      <c r="A14" s="171" t="s">
        <v>158</v>
      </c>
      <c r="B14" s="167"/>
      <c r="C14" s="164"/>
      <c r="D14" s="164"/>
      <c r="E14" s="165"/>
    </row>
    <row r="15" spans="1:5" ht="14.45" customHeight="1" x14ac:dyDescent="0.2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30139.0699375</v>
      </c>
      <c r="D15" s="168">
        <f>IF(ISERROR(HI!E6),"",HI!E6)</f>
        <v>30002.692970000022</v>
      </c>
      <c r="E15" s="165">
        <f t="shared" si="0"/>
        <v>0.99547507710812622</v>
      </c>
    </row>
    <row r="16" spans="1:5" ht="14.45" customHeight="1" thickBot="1" x14ac:dyDescent="0.2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26783.115085937501</v>
      </c>
      <c r="D16" s="164">
        <f ca="1">IF(ISERROR(VLOOKUP("Osobní náklady (Kč) *",INDIRECT("HI!$A:$G"),5,0)),0,VLOOKUP("Osobní náklady (Kč) *",INDIRECT("HI!$A:$G"),5,0))</f>
        <v>27664.883530000003</v>
      </c>
      <c r="E16" s="165">
        <f ca="1">IF(C16=0,0,D16/C16)</f>
        <v>1.0329225499436201</v>
      </c>
    </row>
    <row r="17" spans="1:5" ht="14.45" customHeight="1" thickBot="1" x14ac:dyDescent="0.25">
      <c r="A17" s="177"/>
      <c r="B17" s="178"/>
      <c r="C17" s="179"/>
      <c r="D17" s="179"/>
      <c r="E17" s="180"/>
    </row>
    <row r="18" spans="1:5" ht="14.45" customHeight="1" thickBot="1" x14ac:dyDescent="0.2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49942.072999999997</v>
      </c>
      <c r="D18" s="183">
        <f ca="1">IF(ISERROR(VLOOKUP("Výnosy celkem",INDIRECT("HI!$A:$G"),5,0)),0,VLOOKUP("Výnosy celkem",INDIRECT("HI!$A:$G"),5,0))</f>
        <v>53419.500999999997</v>
      </c>
      <c r="E18" s="184">
        <f t="shared" ref="E18:E23" ca="1" si="1">IF(C18=0,0,D18/C18)</f>
        <v>1.0696292282460922</v>
      </c>
    </row>
    <row r="19" spans="1:5" ht="14.45" customHeight="1" x14ac:dyDescent="0.2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49942.072999999997</v>
      </c>
      <c r="D19" s="164">
        <f ca="1">IF(ISERROR(VLOOKUP("Ambulance *",INDIRECT("HI!$A:$G"),5,0)),0,VLOOKUP("Ambulance *",INDIRECT("HI!$A:$G"),5,0))</f>
        <v>53419.500999999997</v>
      </c>
      <c r="E19" s="165">
        <f t="shared" ca="1" si="1"/>
        <v>1.0696292282460922</v>
      </c>
    </row>
    <row r="20" spans="1:5" ht="14.45" customHeight="1" x14ac:dyDescent="0.25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1.0696292282460922</v>
      </c>
      <c r="E20" s="165">
        <f t="shared" si="1"/>
        <v>1.0696292282460922</v>
      </c>
    </row>
    <row r="21" spans="1:5" ht="14.45" customHeight="1" x14ac:dyDescent="0.25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 t="str">
        <f>IF(ISERROR(VLOOKUP("Specializovaná ambulantní péče",'ZV Vykáz.-A'!$A:$AB,10,0)),"",VLOOKUP("Specializovaná ambulantní péče",'ZV Vykáz.-A'!$A:$AB,10,0))</f>
        <v/>
      </c>
      <c r="E21" s="165" t="e">
        <f t="shared" si="1"/>
        <v>#VALUE!</v>
      </c>
    </row>
    <row r="22" spans="1:5" ht="14.45" customHeight="1" x14ac:dyDescent="0.25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>
        <f>IF(ISERROR(VLOOKUP("Ambulantní péče ve vyjmenovaných odbornostech (§9) *",'ZV Vykáz.-A'!$A:$AB,10,0)),"",VLOOKUP("Ambulantní péče ve vyjmenovaných odbornostech (§9) *",'ZV Vykáz.-A'!$A:$AB,10,0))</f>
        <v>1.0696292282460922</v>
      </c>
      <c r="E22" s="165">
        <f>IF(OR(C22=0,D22=""),0,IF(C22="","",D22/C22))</f>
        <v>1.0696292282460922</v>
      </c>
    </row>
    <row r="23" spans="1:5" ht="14.45" customHeight="1" x14ac:dyDescent="0.2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1.0114626273992251</v>
      </c>
      <c r="E23" s="165">
        <f t="shared" si="1"/>
        <v>1.1899560322343825</v>
      </c>
    </row>
    <row r="24" spans="1:5" ht="14.45" customHeight="1" x14ac:dyDescent="0.2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5" customHeight="1" thickBot="1" x14ac:dyDescent="0.25">
      <c r="A25" s="188" t="s">
        <v>155</v>
      </c>
      <c r="B25" s="174"/>
      <c r="C25" s="175"/>
      <c r="D25" s="175"/>
      <c r="E25" s="176"/>
    </row>
    <row r="26" spans="1:5" ht="14.45" customHeight="1" thickBot="1" x14ac:dyDescent="0.25">
      <c r="A26" s="189"/>
      <c r="B26" s="190"/>
      <c r="C26" s="191"/>
      <c r="D26" s="191"/>
      <c r="E26" s="192"/>
    </row>
    <row r="27" spans="1:5" ht="14.45" customHeight="1" thickBot="1" x14ac:dyDescent="0.2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6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D1D97D9A-A1FA-43D9-89C9-AA5EE7ECCD36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59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1585</v>
      </c>
    </row>
    <row r="2" spans="1:19" x14ac:dyDescent="0.25">
      <c r="A2" s="459" t="s">
        <v>270</v>
      </c>
    </row>
    <row r="3" spans="1:19" x14ac:dyDescent="0.25">
      <c r="A3" s="324" t="s">
        <v>166</v>
      </c>
      <c r="B3" s="323">
        <v>2019</v>
      </c>
      <c r="C3" t="s">
        <v>246</v>
      </c>
      <c r="D3" t="s">
        <v>237</v>
      </c>
      <c r="E3" t="s">
        <v>235</v>
      </c>
      <c r="F3" t="s">
        <v>234</v>
      </c>
      <c r="G3" t="s">
        <v>233</v>
      </c>
      <c r="H3" t="s">
        <v>232</v>
      </c>
      <c r="I3" t="s">
        <v>231</v>
      </c>
      <c r="J3" t="s">
        <v>230</v>
      </c>
      <c r="K3" t="s">
        <v>229</v>
      </c>
      <c r="L3" t="s">
        <v>228</v>
      </c>
      <c r="M3" t="s">
        <v>227</v>
      </c>
      <c r="N3" t="s">
        <v>226</v>
      </c>
      <c r="O3" t="s">
        <v>225</v>
      </c>
      <c r="P3" t="s">
        <v>224</v>
      </c>
      <c r="Q3" t="s">
        <v>223</v>
      </c>
      <c r="R3" t="s">
        <v>222</v>
      </c>
      <c r="S3" t="s">
        <v>221</v>
      </c>
    </row>
    <row r="4" spans="1:19" x14ac:dyDescent="0.25">
      <c r="A4" s="322" t="s">
        <v>167</v>
      </c>
      <c r="B4" s="321">
        <v>1</v>
      </c>
      <c r="C4" s="316">
        <v>1</v>
      </c>
      <c r="D4" s="316" t="s">
        <v>218</v>
      </c>
      <c r="E4" s="315">
        <v>4.05</v>
      </c>
      <c r="F4" s="315"/>
      <c r="G4" s="315"/>
      <c r="H4" s="315"/>
      <c r="I4" s="315">
        <v>722</v>
      </c>
      <c r="J4" s="315">
        <v>8</v>
      </c>
      <c r="K4" s="315">
        <v>28</v>
      </c>
      <c r="L4" s="315"/>
      <c r="M4" s="315"/>
      <c r="N4" s="315"/>
      <c r="O4" s="315"/>
      <c r="P4" s="315"/>
      <c r="Q4" s="315">
        <v>355553</v>
      </c>
      <c r="R4" s="315">
        <v>2000</v>
      </c>
      <c r="S4" s="315">
        <v>1256.3538611925708</v>
      </c>
    </row>
    <row r="5" spans="1:19" x14ac:dyDescent="0.25">
      <c r="A5" s="320" t="s">
        <v>168</v>
      </c>
      <c r="B5" s="319">
        <v>2</v>
      </c>
      <c r="C5">
        <v>1</v>
      </c>
      <c r="D5">
        <v>99</v>
      </c>
      <c r="R5">
        <v>2000</v>
      </c>
      <c r="S5">
        <v>1256.3538611925708</v>
      </c>
    </row>
    <row r="6" spans="1:19" x14ac:dyDescent="0.25">
      <c r="A6" s="322" t="s">
        <v>169</v>
      </c>
      <c r="B6" s="321">
        <v>3</v>
      </c>
      <c r="C6">
        <v>1</v>
      </c>
      <c r="D6">
        <v>100</v>
      </c>
      <c r="E6">
        <v>0.2</v>
      </c>
      <c r="I6">
        <v>36.799999999999997</v>
      </c>
      <c r="K6">
        <v>11</v>
      </c>
      <c r="Q6">
        <v>19025</v>
      </c>
    </row>
    <row r="7" spans="1:19" x14ac:dyDescent="0.25">
      <c r="A7" s="320" t="s">
        <v>170</v>
      </c>
      <c r="B7" s="319">
        <v>4</v>
      </c>
      <c r="C7">
        <v>1</v>
      </c>
      <c r="D7">
        <v>101</v>
      </c>
      <c r="E7">
        <v>3.85</v>
      </c>
      <c r="I7">
        <v>685.2</v>
      </c>
      <c r="J7">
        <v>8</v>
      </c>
      <c r="K7">
        <v>17</v>
      </c>
      <c r="Q7">
        <v>336528</v>
      </c>
    </row>
    <row r="8" spans="1:19" x14ac:dyDescent="0.25">
      <c r="A8" s="322" t="s">
        <v>171</v>
      </c>
      <c r="B8" s="321">
        <v>5</v>
      </c>
      <c r="C8">
        <v>1</v>
      </c>
      <c r="D8" t="s">
        <v>1570</v>
      </c>
      <c r="E8">
        <v>7</v>
      </c>
      <c r="I8">
        <v>1152</v>
      </c>
      <c r="J8">
        <v>41</v>
      </c>
      <c r="Q8">
        <v>341641</v>
      </c>
      <c r="R8">
        <v>450</v>
      </c>
      <c r="S8">
        <v>1629.3114375289126</v>
      </c>
    </row>
    <row r="9" spans="1:19" x14ac:dyDescent="0.25">
      <c r="A9" s="320" t="s">
        <v>172</v>
      </c>
      <c r="B9" s="319">
        <v>6</v>
      </c>
      <c r="C9">
        <v>1</v>
      </c>
      <c r="D9">
        <v>526</v>
      </c>
      <c r="E9">
        <v>7</v>
      </c>
      <c r="I9">
        <v>1152</v>
      </c>
      <c r="J9">
        <v>41</v>
      </c>
      <c r="Q9">
        <v>341641</v>
      </c>
      <c r="R9">
        <v>450</v>
      </c>
      <c r="S9">
        <v>1629.3114375289126</v>
      </c>
    </row>
    <row r="10" spans="1:19" x14ac:dyDescent="0.25">
      <c r="A10" s="322" t="s">
        <v>173</v>
      </c>
      <c r="B10" s="321">
        <v>7</v>
      </c>
      <c r="C10">
        <v>1</v>
      </c>
      <c r="D10" t="s">
        <v>1571</v>
      </c>
      <c r="E10">
        <v>25</v>
      </c>
      <c r="I10">
        <v>4248</v>
      </c>
      <c r="J10">
        <v>101</v>
      </c>
      <c r="O10">
        <v>750</v>
      </c>
      <c r="P10">
        <v>750</v>
      </c>
      <c r="Q10">
        <v>888374</v>
      </c>
      <c r="S10">
        <v>750</v>
      </c>
    </row>
    <row r="11" spans="1:19" x14ac:dyDescent="0.25">
      <c r="A11" s="320" t="s">
        <v>174</v>
      </c>
      <c r="B11" s="319">
        <v>8</v>
      </c>
      <c r="C11">
        <v>1</v>
      </c>
      <c r="D11">
        <v>303</v>
      </c>
      <c r="S11">
        <v>750</v>
      </c>
    </row>
    <row r="12" spans="1:19" x14ac:dyDescent="0.25">
      <c r="A12" s="322" t="s">
        <v>175</v>
      </c>
      <c r="B12" s="321">
        <v>9</v>
      </c>
      <c r="C12">
        <v>1</v>
      </c>
      <c r="D12">
        <v>409</v>
      </c>
      <c r="E12">
        <v>22</v>
      </c>
      <c r="I12">
        <v>3772</v>
      </c>
      <c r="J12">
        <v>101</v>
      </c>
      <c r="O12">
        <v>750</v>
      </c>
      <c r="P12">
        <v>750</v>
      </c>
      <c r="Q12">
        <v>814700</v>
      </c>
    </row>
    <row r="13" spans="1:19" x14ac:dyDescent="0.25">
      <c r="A13" s="320" t="s">
        <v>176</v>
      </c>
      <c r="B13" s="319">
        <v>10</v>
      </c>
      <c r="C13">
        <v>1</v>
      </c>
      <c r="D13">
        <v>642</v>
      </c>
      <c r="E13">
        <v>3</v>
      </c>
      <c r="I13">
        <v>476</v>
      </c>
      <c r="Q13">
        <v>73674</v>
      </c>
    </row>
    <row r="14" spans="1:19" x14ac:dyDescent="0.25">
      <c r="A14" s="322" t="s">
        <v>177</v>
      </c>
      <c r="B14" s="321">
        <v>11</v>
      </c>
      <c r="C14">
        <v>1</v>
      </c>
      <c r="D14" t="s">
        <v>1572</v>
      </c>
      <c r="E14">
        <v>1</v>
      </c>
      <c r="I14">
        <v>160</v>
      </c>
      <c r="Q14">
        <v>24562</v>
      </c>
    </row>
    <row r="15" spans="1:19" x14ac:dyDescent="0.25">
      <c r="A15" s="320" t="s">
        <v>178</v>
      </c>
      <c r="B15" s="319">
        <v>12</v>
      </c>
      <c r="C15">
        <v>1</v>
      </c>
      <c r="D15">
        <v>30</v>
      </c>
      <c r="E15">
        <v>1</v>
      </c>
      <c r="I15">
        <v>160</v>
      </c>
      <c r="Q15">
        <v>24562</v>
      </c>
    </row>
    <row r="16" spans="1:19" x14ac:dyDescent="0.25">
      <c r="A16" s="318" t="s">
        <v>166</v>
      </c>
      <c r="B16" s="317">
        <v>2019</v>
      </c>
      <c r="C16" t="s">
        <v>1573</v>
      </c>
      <c r="E16">
        <v>37.049999999999997</v>
      </c>
      <c r="I16">
        <v>6282</v>
      </c>
      <c r="J16">
        <v>150</v>
      </c>
      <c r="K16">
        <v>28</v>
      </c>
      <c r="O16">
        <v>750</v>
      </c>
      <c r="P16">
        <v>750</v>
      </c>
      <c r="Q16">
        <v>1610130</v>
      </c>
      <c r="R16">
        <v>2450</v>
      </c>
      <c r="S16">
        <v>3635.6652987214834</v>
      </c>
    </row>
    <row r="17" spans="3:19" x14ac:dyDescent="0.25">
      <c r="C17">
        <v>2</v>
      </c>
      <c r="D17" t="s">
        <v>218</v>
      </c>
      <c r="E17">
        <v>4.05</v>
      </c>
      <c r="I17">
        <v>632</v>
      </c>
      <c r="K17">
        <v>29</v>
      </c>
      <c r="Q17">
        <v>324245</v>
      </c>
      <c r="S17">
        <v>1256.3538611925708</v>
      </c>
    </row>
    <row r="18" spans="3:19" x14ac:dyDescent="0.25">
      <c r="C18">
        <v>2</v>
      </c>
      <c r="D18">
        <v>99</v>
      </c>
      <c r="S18">
        <v>1256.3538611925708</v>
      </c>
    </row>
    <row r="19" spans="3:19" x14ac:dyDescent="0.25">
      <c r="C19">
        <v>2</v>
      </c>
      <c r="D19">
        <v>100</v>
      </c>
      <c r="E19">
        <v>0.2</v>
      </c>
      <c r="I19">
        <v>27.2</v>
      </c>
      <c r="K19">
        <v>8</v>
      </c>
      <c r="Q19">
        <v>12056</v>
      </c>
    </row>
    <row r="20" spans="3:19" x14ac:dyDescent="0.25">
      <c r="C20">
        <v>2</v>
      </c>
      <c r="D20">
        <v>101</v>
      </c>
      <c r="E20">
        <v>3.85</v>
      </c>
      <c r="I20">
        <v>604.79999999999995</v>
      </c>
      <c r="K20">
        <v>21</v>
      </c>
      <c r="Q20">
        <v>312189</v>
      </c>
    </row>
    <row r="21" spans="3:19" x14ac:dyDescent="0.25">
      <c r="C21">
        <v>2</v>
      </c>
      <c r="D21" t="s">
        <v>1570</v>
      </c>
      <c r="E21">
        <v>7</v>
      </c>
      <c r="I21">
        <v>932</v>
      </c>
      <c r="J21">
        <v>56</v>
      </c>
      <c r="Q21">
        <v>310535</v>
      </c>
      <c r="S21">
        <v>1629.3114375289126</v>
      </c>
    </row>
    <row r="22" spans="3:19" x14ac:dyDescent="0.25">
      <c r="C22">
        <v>2</v>
      </c>
      <c r="D22">
        <v>526</v>
      </c>
      <c r="E22">
        <v>7</v>
      </c>
      <c r="I22">
        <v>932</v>
      </c>
      <c r="J22">
        <v>56</v>
      </c>
      <c r="Q22">
        <v>310535</v>
      </c>
      <c r="S22">
        <v>1629.3114375289126</v>
      </c>
    </row>
    <row r="23" spans="3:19" x14ac:dyDescent="0.25">
      <c r="C23">
        <v>2</v>
      </c>
      <c r="D23" t="s">
        <v>1571</v>
      </c>
      <c r="E23">
        <v>25</v>
      </c>
      <c r="I23">
        <v>3436</v>
      </c>
      <c r="J23">
        <v>119.5</v>
      </c>
      <c r="O23">
        <v>12088</v>
      </c>
      <c r="P23">
        <v>12088</v>
      </c>
      <c r="Q23">
        <v>856405</v>
      </c>
      <c r="R23">
        <v>500</v>
      </c>
      <c r="S23">
        <v>750</v>
      </c>
    </row>
    <row r="24" spans="3:19" x14ac:dyDescent="0.25">
      <c r="C24">
        <v>2</v>
      </c>
      <c r="D24">
        <v>303</v>
      </c>
      <c r="R24">
        <v>500</v>
      </c>
      <c r="S24">
        <v>750</v>
      </c>
    </row>
    <row r="25" spans="3:19" x14ac:dyDescent="0.25">
      <c r="C25">
        <v>2</v>
      </c>
      <c r="D25">
        <v>409</v>
      </c>
      <c r="E25">
        <v>22</v>
      </c>
      <c r="I25">
        <v>3028</v>
      </c>
      <c r="J25">
        <v>119.5</v>
      </c>
      <c r="O25">
        <v>5088</v>
      </c>
      <c r="P25">
        <v>5088</v>
      </c>
      <c r="Q25">
        <v>787002</v>
      </c>
    </row>
    <row r="26" spans="3:19" x14ac:dyDescent="0.25">
      <c r="C26">
        <v>2</v>
      </c>
      <c r="D26">
        <v>642</v>
      </c>
      <c r="E26">
        <v>3</v>
      </c>
      <c r="I26">
        <v>408</v>
      </c>
      <c r="O26">
        <v>7000</v>
      </c>
      <c r="P26">
        <v>7000</v>
      </c>
      <c r="Q26">
        <v>69403</v>
      </c>
    </row>
    <row r="27" spans="3:19" x14ac:dyDescent="0.25">
      <c r="C27">
        <v>2</v>
      </c>
      <c r="D27" t="s">
        <v>1572</v>
      </c>
      <c r="E27">
        <v>1</v>
      </c>
      <c r="I27">
        <v>152</v>
      </c>
      <c r="Q27">
        <v>24176</v>
      </c>
    </row>
    <row r="28" spans="3:19" x14ac:dyDescent="0.25">
      <c r="C28">
        <v>2</v>
      </c>
      <c r="D28">
        <v>30</v>
      </c>
      <c r="E28">
        <v>1</v>
      </c>
      <c r="I28">
        <v>152</v>
      </c>
      <c r="Q28">
        <v>24176</v>
      </c>
    </row>
    <row r="29" spans="3:19" x14ac:dyDescent="0.25">
      <c r="C29" t="s">
        <v>1574</v>
      </c>
      <c r="E29">
        <v>37.049999999999997</v>
      </c>
      <c r="I29">
        <v>5152</v>
      </c>
      <c r="J29">
        <v>175.5</v>
      </c>
      <c r="K29">
        <v>29</v>
      </c>
      <c r="O29">
        <v>12088</v>
      </c>
      <c r="P29">
        <v>12088</v>
      </c>
      <c r="Q29">
        <v>1515361</v>
      </c>
      <c r="R29">
        <v>500</v>
      </c>
      <c r="S29">
        <v>3635.6652987214834</v>
      </c>
    </row>
    <row r="30" spans="3:19" x14ac:dyDescent="0.25">
      <c r="C30">
        <v>3</v>
      </c>
      <c r="D30" t="s">
        <v>218</v>
      </c>
      <c r="E30">
        <v>3.6500000000000004</v>
      </c>
      <c r="I30">
        <v>511.6</v>
      </c>
      <c r="J30">
        <v>8</v>
      </c>
      <c r="K30">
        <v>34</v>
      </c>
      <c r="O30">
        <v>1346</v>
      </c>
      <c r="P30">
        <v>1346</v>
      </c>
      <c r="Q30">
        <v>321859</v>
      </c>
      <c r="S30">
        <v>1256.3538611925708</v>
      </c>
    </row>
    <row r="31" spans="3:19" x14ac:dyDescent="0.25">
      <c r="C31">
        <v>3</v>
      </c>
      <c r="D31">
        <v>99</v>
      </c>
      <c r="S31">
        <v>1256.3538611925708</v>
      </c>
    </row>
    <row r="32" spans="3:19" x14ac:dyDescent="0.25">
      <c r="C32">
        <v>3</v>
      </c>
      <c r="D32">
        <v>100</v>
      </c>
      <c r="E32">
        <v>0.2</v>
      </c>
      <c r="I32">
        <v>32</v>
      </c>
      <c r="K32">
        <v>13</v>
      </c>
      <c r="Q32">
        <v>20513</v>
      </c>
    </row>
    <row r="33" spans="3:19" x14ac:dyDescent="0.25">
      <c r="C33">
        <v>3</v>
      </c>
      <c r="D33">
        <v>101</v>
      </c>
      <c r="E33">
        <v>3.45</v>
      </c>
      <c r="I33">
        <v>479.6</v>
      </c>
      <c r="J33">
        <v>8</v>
      </c>
      <c r="K33">
        <v>21</v>
      </c>
      <c r="O33">
        <v>1346</v>
      </c>
      <c r="P33">
        <v>1346</v>
      </c>
      <c r="Q33">
        <v>301346</v>
      </c>
    </row>
    <row r="34" spans="3:19" x14ac:dyDescent="0.25">
      <c r="C34">
        <v>3</v>
      </c>
      <c r="D34" t="s">
        <v>1570</v>
      </c>
      <c r="E34">
        <v>7</v>
      </c>
      <c r="I34">
        <v>760</v>
      </c>
      <c r="J34">
        <v>64.5</v>
      </c>
      <c r="O34">
        <v>1300</v>
      </c>
      <c r="P34">
        <v>1300</v>
      </c>
      <c r="Q34">
        <v>323014</v>
      </c>
      <c r="S34">
        <v>1629.3114375289126</v>
      </c>
    </row>
    <row r="35" spans="3:19" x14ac:dyDescent="0.25">
      <c r="C35">
        <v>3</v>
      </c>
      <c r="D35">
        <v>526</v>
      </c>
      <c r="E35">
        <v>7</v>
      </c>
      <c r="I35">
        <v>760</v>
      </c>
      <c r="J35">
        <v>64.5</v>
      </c>
      <c r="O35">
        <v>1300</v>
      </c>
      <c r="P35">
        <v>1300</v>
      </c>
      <c r="Q35">
        <v>323014</v>
      </c>
      <c r="S35">
        <v>1629.3114375289126</v>
      </c>
    </row>
    <row r="36" spans="3:19" x14ac:dyDescent="0.25">
      <c r="C36">
        <v>3</v>
      </c>
      <c r="D36" t="s">
        <v>1571</v>
      </c>
      <c r="E36">
        <v>25</v>
      </c>
      <c r="I36">
        <v>3476</v>
      </c>
      <c r="J36">
        <v>140.5</v>
      </c>
      <c r="O36">
        <v>11588</v>
      </c>
      <c r="P36">
        <v>11588</v>
      </c>
      <c r="Q36">
        <v>873848</v>
      </c>
      <c r="R36">
        <v>800</v>
      </c>
      <c r="S36">
        <v>750</v>
      </c>
    </row>
    <row r="37" spans="3:19" x14ac:dyDescent="0.25">
      <c r="C37">
        <v>3</v>
      </c>
      <c r="D37">
        <v>303</v>
      </c>
      <c r="R37">
        <v>800</v>
      </c>
      <c r="S37">
        <v>750</v>
      </c>
    </row>
    <row r="38" spans="3:19" x14ac:dyDescent="0.25">
      <c r="C38">
        <v>3</v>
      </c>
      <c r="D38">
        <v>409</v>
      </c>
      <c r="E38">
        <v>22</v>
      </c>
      <c r="I38">
        <v>3044</v>
      </c>
      <c r="J38">
        <v>140.5</v>
      </c>
      <c r="O38">
        <v>11588</v>
      </c>
      <c r="P38">
        <v>11588</v>
      </c>
      <c r="Q38">
        <v>804325</v>
      </c>
    </row>
    <row r="39" spans="3:19" x14ac:dyDescent="0.25">
      <c r="C39">
        <v>3</v>
      </c>
      <c r="D39">
        <v>642</v>
      </c>
      <c r="E39">
        <v>3</v>
      </c>
      <c r="I39">
        <v>432</v>
      </c>
      <c r="Q39">
        <v>69523</v>
      </c>
    </row>
    <row r="40" spans="3:19" x14ac:dyDescent="0.25">
      <c r="C40">
        <v>3</v>
      </c>
      <c r="D40" t="s">
        <v>1572</v>
      </c>
      <c r="E40">
        <v>1</v>
      </c>
      <c r="I40">
        <v>136</v>
      </c>
      <c r="Q40">
        <v>24275</v>
      </c>
    </row>
    <row r="41" spans="3:19" x14ac:dyDescent="0.25">
      <c r="C41">
        <v>3</v>
      </c>
      <c r="D41">
        <v>30</v>
      </c>
      <c r="E41">
        <v>1</v>
      </c>
      <c r="I41">
        <v>136</v>
      </c>
      <c r="Q41">
        <v>24275</v>
      </c>
    </row>
    <row r="42" spans="3:19" x14ac:dyDescent="0.25">
      <c r="C42" t="s">
        <v>1575</v>
      </c>
      <c r="E42">
        <v>36.65</v>
      </c>
      <c r="I42">
        <v>4883.6000000000004</v>
      </c>
      <c r="J42">
        <v>213</v>
      </c>
      <c r="K42">
        <v>34</v>
      </c>
      <c r="O42">
        <v>14234</v>
      </c>
      <c r="P42">
        <v>14234</v>
      </c>
      <c r="Q42">
        <v>1542996</v>
      </c>
      <c r="R42">
        <v>800</v>
      </c>
      <c r="S42">
        <v>3635.6652987214834</v>
      </c>
    </row>
    <row r="43" spans="3:19" x14ac:dyDescent="0.25">
      <c r="C43">
        <v>4</v>
      </c>
      <c r="D43" t="s">
        <v>218</v>
      </c>
      <c r="E43">
        <v>3.6500000000000004</v>
      </c>
      <c r="I43">
        <v>610.40000000000009</v>
      </c>
      <c r="J43">
        <v>8</v>
      </c>
      <c r="K43">
        <v>15.5</v>
      </c>
      <c r="Q43">
        <v>311712</v>
      </c>
      <c r="S43">
        <v>1256.3538611925708</v>
      </c>
    </row>
    <row r="44" spans="3:19" x14ac:dyDescent="0.25">
      <c r="C44">
        <v>4</v>
      </c>
      <c r="D44">
        <v>99</v>
      </c>
      <c r="S44">
        <v>1256.3538611925708</v>
      </c>
    </row>
    <row r="45" spans="3:19" x14ac:dyDescent="0.25">
      <c r="C45">
        <v>4</v>
      </c>
      <c r="D45">
        <v>100</v>
      </c>
      <c r="E45">
        <v>0.2</v>
      </c>
      <c r="I45">
        <v>35.200000000000003</v>
      </c>
      <c r="K45">
        <v>8</v>
      </c>
      <c r="Q45">
        <v>11693</v>
      </c>
    </row>
    <row r="46" spans="3:19" x14ac:dyDescent="0.25">
      <c r="C46">
        <v>4</v>
      </c>
      <c r="D46">
        <v>101</v>
      </c>
      <c r="E46">
        <v>3.45</v>
      </c>
      <c r="I46">
        <v>575.20000000000005</v>
      </c>
      <c r="J46">
        <v>8</v>
      </c>
      <c r="K46">
        <v>7.5</v>
      </c>
      <c r="Q46">
        <v>300019</v>
      </c>
    </row>
    <row r="47" spans="3:19" x14ac:dyDescent="0.25">
      <c r="C47">
        <v>4</v>
      </c>
      <c r="D47" t="s">
        <v>1570</v>
      </c>
      <c r="E47">
        <v>7</v>
      </c>
      <c r="I47">
        <v>972</v>
      </c>
      <c r="J47">
        <v>58</v>
      </c>
      <c r="Q47">
        <v>333326</v>
      </c>
      <c r="R47">
        <v>1100</v>
      </c>
      <c r="S47">
        <v>1629.3114375289126</v>
      </c>
    </row>
    <row r="48" spans="3:19" x14ac:dyDescent="0.25">
      <c r="C48">
        <v>4</v>
      </c>
      <c r="D48">
        <v>526</v>
      </c>
      <c r="E48">
        <v>7</v>
      </c>
      <c r="I48">
        <v>972</v>
      </c>
      <c r="J48">
        <v>58</v>
      </c>
      <c r="Q48">
        <v>333326</v>
      </c>
      <c r="R48">
        <v>1100</v>
      </c>
      <c r="S48">
        <v>1629.3114375289126</v>
      </c>
    </row>
    <row r="49" spans="3:19" x14ac:dyDescent="0.25">
      <c r="C49">
        <v>4</v>
      </c>
      <c r="D49" t="s">
        <v>1571</v>
      </c>
      <c r="E49">
        <v>24</v>
      </c>
      <c r="I49">
        <v>3828</v>
      </c>
      <c r="J49">
        <v>117</v>
      </c>
      <c r="O49">
        <v>750</v>
      </c>
      <c r="P49">
        <v>750</v>
      </c>
      <c r="Q49">
        <v>885181</v>
      </c>
      <c r="R49">
        <v>450</v>
      </c>
      <c r="S49">
        <v>750</v>
      </c>
    </row>
    <row r="50" spans="3:19" x14ac:dyDescent="0.25">
      <c r="C50">
        <v>4</v>
      </c>
      <c r="D50">
        <v>303</v>
      </c>
      <c r="R50">
        <v>450</v>
      </c>
      <c r="S50">
        <v>750</v>
      </c>
    </row>
    <row r="51" spans="3:19" x14ac:dyDescent="0.25">
      <c r="C51">
        <v>4</v>
      </c>
      <c r="D51">
        <v>409</v>
      </c>
      <c r="E51">
        <v>21</v>
      </c>
      <c r="I51">
        <v>3364</v>
      </c>
      <c r="J51">
        <v>117</v>
      </c>
      <c r="O51">
        <v>750</v>
      </c>
      <c r="P51">
        <v>750</v>
      </c>
      <c r="Q51">
        <v>813773</v>
      </c>
    </row>
    <row r="52" spans="3:19" x14ac:dyDescent="0.25">
      <c r="C52">
        <v>4</v>
      </c>
      <c r="D52">
        <v>642</v>
      </c>
      <c r="E52">
        <v>3</v>
      </c>
      <c r="I52">
        <v>464</v>
      </c>
      <c r="Q52">
        <v>71408</v>
      </c>
    </row>
    <row r="53" spans="3:19" x14ac:dyDescent="0.25">
      <c r="C53">
        <v>4</v>
      </c>
      <c r="D53" t="s">
        <v>1572</v>
      </c>
      <c r="E53">
        <v>1</v>
      </c>
      <c r="I53">
        <v>168</v>
      </c>
      <c r="Q53">
        <v>24316</v>
      </c>
    </row>
    <row r="54" spans="3:19" x14ac:dyDescent="0.25">
      <c r="C54">
        <v>4</v>
      </c>
      <c r="D54">
        <v>30</v>
      </c>
      <c r="E54">
        <v>1</v>
      </c>
      <c r="I54">
        <v>168</v>
      </c>
      <c r="Q54">
        <v>24316</v>
      </c>
    </row>
    <row r="55" spans="3:19" x14ac:dyDescent="0.25">
      <c r="C55" t="s">
        <v>1576</v>
      </c>
      <c r="E55">
        <v>35.65</v>
      </c>
      <c r="I55">
        <v>5578.4</v>
      </c>
      <c r="J55">
        <v>183</v>
      </c>
      <c r="K55">
        <v>15.5</v>
      </c>
      <c r="O55">
        <v>750</v>
      </c>
      <c r="P55">
        <v>750</v>
      </c>
      <c r="Q55">
        <v>1554535</v>
      </c>
      <c r="R55">
        <v>1550</v>
      </c>
      <c r="S55">
        <v>3635.6652987214834</v>
      </c>
    </row>
    <row r="56" spans="3:19" x14ac:dyDescent="0.25">
      <c r="C56">
        <v>5</v>
      </c>
      <c r="D56" t="s">
        <v>218</v>
      </c>
      <c r="E56">
        <v>3.85</v>
      </c>
      <c r="I56">
        <v>701.2</v>
      </c>
      <c r="J56">
        <v>8</v>
      </c>
      <c r="K56">
        <v>15</v>
      </c>
      <c r="Q56">
        <v>271276</v>
      </c>
      <c r="R56">
        <v>2000</v>
      </c>
      <c r="S56">
        <v>1256.3538611925708</v>
      </c>
    </row>
    <row r="57" spans="3:19" x14ac:dyDescent="0.25">
      <c r="C57">
        <v>5</v>
      </c>
      <c r="D57">
        <v>99</v>
      </c>
      <c r="R57">
        <v>2000</v>
      </c>
      <c r="S57">
        <v>1256.3538611925708</v>
      </c>
    </row>
    <row r="58" spans="3:19" x14ac:dyDescent="0.25">
      <c r="C58">
        <v>5</v>
      </c>
      <c r="D58">
        <v>100</v>
      </c>
      <c r="E58">
        <v>0.2</v>
      </c>
      <c r="I58">
        <v>33.6</v>
      </c>
      <c r="K58">
        <v>15</v>
      </c>
      <c r="Q58">
        <v>17783</v>
      </c>
    </row>
    <row r="59" spans="3:19" x14ac:dyDescent="0.25">
      <c r="C59">
        <v>5</v>
      </c>
      <c r="D59">
        <v>101</v>
      </c>
      <c r="E59">
        <v>3.65</v>
      </c>
      <c r="I59">
        <v>667.6</v>
      </c>
      <c r="J59">
        <v>8</v>
      </c>
      <c r="Q59">
        <v>253493</v>
      </c>
    </row>
    <row r="60" spans="3:19" x14ac:dyDescent="0.25">
      <c r="C60">
        <v>5</v>
      </c>
      <c r="D60" t="s">
        <v>1570</v>
      </c>
      <c r="E60">
        <v>7</v>
      </c>
      <c r="I60">
        <v>1272</v>
      </c>
      <c r="J60">
        <v>58</v>
      </c>
      <c r="Q60">
        <v>339281</v>
      </c>
      <c r="S60">
        <v>1629.3114375289126</v>
      </c>
    </row>
    <row r="61" spans="3:19" x14ac:dyDescent="0.25">
      <c r="C61">
        <v>5</v>
      </c>
      <c r="D61">
        <v>526</v>
      </c>
      <c r="E61">
        <v>7</v>
      </c>
      <c r="I61">
        <v>1272</v>
      </c>
      <c r="J61">
        <v>58</v>
      </c>
      <c r="Q61">
        <v>339281</v>
      </c>
      <c r="S61">
        <v>1629.3114375289126</v>
      </c>
    </row>
    <row r="62" spans="3:19" x14ac:dyDescent="0.25">
      <c r="C62">
        <v>5</v>
      </c>
      <c r="D62" t="s">
        <v>1571</v>
      </c>
      <c r="E62">
        <v>25</v>
      </c>
      <c r="I62">
        <v>4156</v>
      </c>
      <c r="J62">
        <v>118</v>
      </c>
      <c r="Q62">
        <v>884333</v>
      </c>
      <c r="R62">
        <v>1684</v>
      </c>
      <c r="S62">
        <v>750</v>
      </c>
    </row>
    <row r="63" spans="3:19" x14ac:dyDescent="0.25">
      <c r="C63">
        <v>5</v>
      </c>
      <c r="D63">
        <v>303</v>
      </c>
      <c r="R63">
        <v>1684</v>
      </c>
      <c r="S63">
        <v>750</v>
      </c>
    </row>
    <row r="64" spans="3:19" x14ac:dyDescent="0.25">
      <c r="C64">
        <v>5</v>
      </c>
      <c r="D64">
        <v>409</v>
      </c>
      <c r="E64">
        <v>22</v>
      </c>
      <c r="I64">
        <v>3636</v>
      </c>
      <c r="J64">
        <v>118</v>
      </c>
      <c r="Q64">
        <v>814220</v>
      </c>
    </row>
    <row r="65" spans="3:19" x14ac:dyDescent="0.25">
      <c r="C65">
        <v>5</v>
      </c>
      <c r="D65">
        <v>642</v>
      </c>
      <c r="E65">
        <v>3</v>
      </c>
      <c r="I65">
        <v>520</v>
      </c>
      <c r="Q65">
        <v>70113</v>
      </c>
    </row>
    <row r="66" spans="3:19" x14ac:dyDescent="0.25">
      <c r="C66">
        <v>5</v>
      </c>
      <c r="D66" t="s">
        <v>1572</v>
      </c>
      <c r="E66">
        <v>1</v>
      </c>
      <c r="I66">
        <v>144</v>
      </c>
      <c r="Q66">
        <v>24933</v>
      </c>
    </row>
    <row r="67" spans="3:19" x14ac:dyDescent="0.25">
      <c r="C67">
        <v>5</v>
      </c>
      <c r="D67">
        <v>30</v>
      </c>
      <c r="E67">
        <v>1</v>
      </c>
      <c r="I67">
        <v>144</v>
      </c>
      <c r="Q67">
        <v>24933</v>
      </c>
    </row>
    <row r="68" spans="3:19" x14ac:dyDescent="0.25">
      <c r="C68" t="s">
        <v>1577</v>
      </c>
      <c r="E68">
        <v>36.85</v>
      </c>
      <c r="I68">
        <v>6273.2</v>
      </c>
      <c r="J68">
        <v>184</v>
      </c>
      <c r="K68">
        <v>15</v>
      </c>
      <c r="Q68">
        <v>1519823</v>
      </c>
      <c r="R68">
        <v>3684</v>
      </c>
      <c r="S68">
        <v>3635.6652987214834</v>
      </c>
    </row>
    <row r="69" spans="3:19" x14ac:dyDescent="0.25">
      <c r="C69">
        <v>6</v>
      </c>
      <c r="D69" t="s">
        <v>218</v>
      </c>
      <c r="E69">
        <v>3.85</v>
      </c>
      <c r="I69">
        <v>598</v>
      </c>
      <c r="J69">
        <v>8</v>
      </c>
      <c r="K69">
        <v>33</v>
      </c>
      <c r="Q69">
        <v>309465</v>
      </c>
      <c r="S69">
        <v>1256.3538611925708</v>
      </c>
    </row>
    <row r="70" spans="3:19" x14ac:dyDescent="0.25">
      <c r="C70">
        <v>6</v>
      </c>
      <c r="D70">
        <v>99</v>
      </c>
      <c r="S70">
        <v>1256.3538611925708</v>
      </c>
    </row>
    <row r="71" spans="3:19" x14ac:dyDescent="0.25">
      <c r="C71">
        <v>6</v>
      </c>
      <c r="D71">
        <v>100</v>
      </c>
      <c r="E71">
        <v>0.2</v>
      </c>
      <c r="I71">
        <v>32</v>
      </c>
      <c r="Q71">
        <v>9046</v>
      </c>
    </row>
    <row r="72" spans="3:19" x14ac:dyDescent="0.25">
      <c r="C72">
        <v>6</v>
      </c>
      <c r="D72">
        <v>101</v>
      </c>
      <c r="E72">
        <v>3.65</v>
      </c>
      <c r="I72">
        <v>566</v>
      </c>
      <c r="J72">
        <v>8</v>
      </c>
      <c r="K72">
        <v>33</v>
      </c>
      <c r="Q72">
        <v>300419</v>
      </c>
    </row>
    <row r="73" spans="3:19" x14ac:dyDescent="0.25">
      <c r="C73">
        <v>6</v>
      </c>
      <c r="D73" t="s">
        <v>1570</v>
      </c>
      <c r="E73">
        <v>7</v>
      </c>
      <c r="I73">
        <v>1056</v>
      </c>
      <c r="J73">
        <v>65</v>
      </c>
      <c r="Q73">
        <v>325802</v>
      </c>
      <c r="S73">
        <v>1629.3114375289126</v>
      </c>
    </row>
    <row r="74" spans="3:19" x14ac:dyDescent="0.25">
      <c r="C74">
        <v>6</v>
      </c>
      <c r="D74">
        <v>526</v>
      </c>
      <c r="E74">
        <v>7</v>
      </c>
      <c r="I74">
        <v>1056</v>
      </c>
      <c r="J74">
        <v>65</v>
      </c>
      <c r="Q74">
        <v>325802</v>
      </c>
      <c r="S74">
        <v>1629.3114375289126</v>
      </c>
    </row>
    <row r="75" spans="3:19" x14ac:dyDescent="0.25">
      <c r="C75">
        <v>6</v>
      </c>
      <c r="D75" t="s">
        <v>1571</v>
      </c>
      <c r="E75">
        <v>24.3</v>
      </c>
      <c r="I75">
        <v>3447.8</v>
      </c>
      <c r="J75">
        <v>140</v>
      </c>
      <c r="O75">
        <v>750</v>
      </c>
      <c r="P75">
        <v>750</v>
      </c>
      <c r="Q75">
        <v>866180</v>
      </c>
      <c r="R75">
        <v>500</v>
      </c>
      <c r="S75">
        <v>750</v>
      </c>
    </row>
    <row r="76" spans="3:19" x14ac:dyDescent="0.25">
      <c r="C76">
        <v>6</v>
      </c>
      <c r="D76">
        <v>303</v>
      </c>
      <c r="R76">
        <v>500</v>
      </c>
      <c r="S76">
        <v>750</v>
      </c>
    </row>
    <row r="77" spans="3:19" x14ac:dyDescent="0.25">
      <c r="C77">
        <v>6</v>
      </c>
      <c r="D77">
        <v>409</v>
      </c>
      <c r="E77">
        <v>21.3</v>
      </c>
      <c r="I77">
        <v>3055.8</v>
      </c>
      <c r="J77">
        <v>140</v>
      </c>
      <c r="O77">
        <v>750</v>
      </c>
      <c r="P77">
        <v>750</v>
      </c>
      <c r="Q77">
        <v>804504</v>
      </c>
    </row>
    <row r="78" spans="3:19" x14ac:dyDescent="0.25">
      <c r="C78">
        <v>6</v>
      </c>
      <c r="D78">
        <v>642</v>
      </c>
      <c r="E78">
        <v>3</v>
      </c>
      <c r="I78">
        <v>392</v>
      </c>
      <c r="Q78">
        <v>61676</v>
      </c>
    </row>
    <row r="79" spans="3:19" x14ac:dyDescent="0.25">
      <c r="C79">
        <v>6</v>
      </c>
      <c r="D79" t="s">
        <v>1572</v>
      </c>
      <c r="E79">
        <v>1</v>
      </c>
      <c r="I79">
        <v>120</v>
      </c>
      <c r="Q79">
        <v>24143</v>
      </c>
    </row>
    <row r="80" spans="3:19" x14ac:dyDescent="0.25">
      <c r="C80">
        <v>6</v>
      </c>
      <c r="D80">
        <v>30</v>
      </c>
      <c r="E80">
        <v>1</v>
      </c>
      <c r="I80">
        <v>120</v>
      </c>
      <c r="Q80">
        <v>24143</v>
      </c>
    </row>
    <row r="81" spans="3:19" x14ac:dyDescent="0.25">
      <c r="C81" t="s">
        <v>1578</v>
      </c>
      <c r="E81">
        <v>36.15</v>
      </c>
      <c r="I81">
        <v>5221.8</v>
      </c>
      <c r="J81">
        <v>213</v>
      </c>
      <c r="K81">
        <v>33</v>
      </c>
      <c r="O81">
        <v>750</v>
      </c>
      <c r="P81">
        <v>750</v>
      </c>
      <c r="Q81">
        <v>1525590</v>
      </c>
      <c r="R81">
        <v>500</v>
      </c>
      <c r="S81">
        <v>3635.6652987214834</v>
      </c>
    </row>
    <row r="82" spans="3:19" x14ac:dyDescent="0.25">
      <c r="C82">
        <v>7</v>
      </c>
      <c r="D82" t="s">
        <v>218</v>
      </c>
      <c r="E82">
        <v>3.85</v>
      </c>
      <c r="I82">
        <v>525.20000000000005</v>
      </c>
      <c r="K82">
        <v>42</v>
      </c>
      <c r="O82">
        <v>237902</v>
      </c>
      <c r="P82">
        <v>237902</v>
      </c>
      <c r="Q82">
        <v>573796</v>
      </c>
      <c r="S82">
        <v>1256.3538611925708</v>
      </c>
    </row>
    <row r="83" spans="3:19" x14ac:dyDescent="0.25">
      <c r="C83">
        <v>7</v>
      </c>
      <c r="D83">
        <v>99</v>
      </c>
      <c r="S83">
        <v>1256.3538611925708</v>
      </c>
    </row>
    <row r="84" spans="3:19" x14ac:dyDescent="0.25">
      <c r="C84">
        <v>7</v>
      </c>
      <c r="D84">
        <v>100</v>
      </c>
      <c r="E84">
        <v>0.2</v>
      </c>
      <c r="I84">
        <v>32</v>
      </c>
      <c r="K84">
        <v>15</v>
      </c>
      <c r="O84">
        <v>2839</v>
      </c>
      <c r="P84">
        <v>2839</v>
      </c>
      <c r="Q84">
        <v>25188</v>
      </c>
    </row>
    <row r="85" spans="3:19" x14ac:dyDescent="0.25">
      <c r="C85">
        <v>7</v>
      </c>
      <c r="D85">
        <v>101</v>
      </c>
      <c r="E85">
        <v>3.65</v>
      </c>
      <c r="I85">
        <v>493.2</v>
      </c>
      <c r="K85">
        <v>27</v>
      </c>
      <c r="O85">
        <v>235063</v>
      </c>
      <c r="P85">
        <v>235063</v>
      </c>
      <c r="Q85">
        <v>548608</v>
      </c>
    </row>
    <row r="86" spans="3:19" x14ac:dyDescent="0.25">
      <c r="C86">
        <v>7</v>
      </c>
      <c r="D86" t="s">
        <v>1570</v>
      </c>
      <c r="E86">
        <v>7</v>
      </c>
      <c r="I86">
        <v>976</v>
      </c>
      <c r="J86">
        <v>45</v>
      </c>
      <c r="O86">
        <v>91896</v>
      </c>
      <c r="P86">
        <v>91896</v>
      </c>
      <c r="Q86">
        <v>429123</v>
      </c>
      <c r="S86">
        <v>1629.3114375289126</v>
      </c>
    </row>
    <row r="87" spans="3:19" x14ac:dyDescent="0.25">
      <c r="C87">
        <v>7</v>
      </c>
      <c r="D87">
        <v>526</v>
      </c>
      <c r="E87">
        <v>7</v>
      </c>
      <c r="I87">
        <v>976</v>
      </c>
      <c r="J87">
        <v>45</v>
      </c>
      <c r="O87">
        <v>91896</v>
      </c>
      <c r="P87">
        <v>91896</v>
      </c>
      <c r="Q87">
        <v>429123</v>
      </c>
      <c r="S87">
        <v>1629.3114375289126</v>
      </c>
    </row>
    <row r="88" spans="3:19" x14ac:dyDescent="0.25">
      <c r="C88">
        <v>7</v>
      </c>
      <c r="D88" t="s">
        <v>1571</v>
      </c>
      <c r="E88">
        <v>25.3</v>
      </c>
      <c r="I88">
        <v>3160</v>
      </c>
      <c r="J88">
        <v>107</v>
      </c>
      <c r="O88">
        <v>290213</v>
      </c>
      <c r="P88">
        <v>290213</v>
      </c>
      <c r="Q88">
        <v>1144842</v>
      </c>
      <c r="S88">
        <v>750</v>
      </c>
    </row>
    <row r="89" spans="3:19" x14ac:dyDescent="0.25">
      <c r="C89">
        <v>7</v>
      </c>
      <c r="D89">
        <v>303</v>
      </c>
      <c r="S89">
        <v>750</v>
      </c>
    </row>
    <row r="90" spans="3:19" x14ac:dyDescent="0.25">
      <c r="C90">
        <v>7</v>
      </c>
      <c r="D90">
        <v>409</v>
      </c>
      <c r="E90">
        <v>22.3</v>
      </c>
      <c r="I90">
        <v>2696</v>
      </c>
      <c r="J90">
        <v>107</v>
      </c>
      <c r="O90">
        <v>267326</v>
      </c>
      <c r="P90">
        <v>267326</v>
      </c>
      <c r="Q90">
        <v>1051538</v>
      </c>
    </row>
    <row r="91" spans="3:19" x14ac:dyDescent="0.25">
      <c r="C91">
        <v>7</v>
      </c>
      <c r="D91">
        <v>642</v>
      </c>
      <c r="E91">
        <v>3</v>
      </c>
      <c r="I91">
        <v>464</v>
      </c>
      <c r="O91">
        <v>22887</v>
      </c>
      <c r="P91">
        <v>22887</v>
      </c>
      <c r="Q91">
        <v>93304</v>
      </c>
    </row>
    <row r="92" spans="3:19" x14ac:dyDescent="0.25">
      <c r="C92">
        <v>7</v>
      </c>
      <c r="D92" t="s">
        <v>1572</v>
      </c>
      <c r="E92">
        <v>1</v>
      </c>
      <c r="I92">
        <v>184</v>
      </c>
      <c r="O92">
        <v>7857</v>
      </c>
      <c r="P92">
        <v>7857</v>
      </c>
      <c r="Q92">
        <v>32077</v>
      </c>
    </row>
    <row r="93" spans="3:19" x14ac:dyDescent="0.25">
      <c r="C93">
        <v>7</v>
      </c>
      <c r="D93">
        <v>30</v>
      </c>
      <c r="E93">
        <v>1</v>
      </c>
      <c r="I93">
        <v>184</v>
      </c>
      <c r="O93">
        <v>7857</v>
      </c>
      <c r="P93">
        <v>7857</v>
      </c>
      <c r="Q93">
        <v>32077</v>
      </c>
    </row>
    <row r="94" spans="3:19" x14ac:dyDescent="0.25">
      <c r="C94" t="s">
        <v>1579</v>
      </c>
      <c r="E94">
        <v>37.15</v>
      </c>
      <c r="I94">
        <v>4845.2</v>
      </c>
      <c r="J94">
        <v>152</v>
      </c>
      <c r="K94">
        <v>42</v>
      </c>
      <c r="O94">
        <v>627868</v>
      </c>
      <c r="P94">
        <v>627868</v>
      </c>
      <c r="Q94">
        <v>2179838</v>
      </c>
      <c r="S94">
        <v>3635.6652987214834</v>
      </c>
    </row>
    <row r="95" spans="3:19" x14ac:dyDescent="0.25">
      <c r="C95">
        <v>8</v>
      </c>
      <c r="D95" t="s">
        <v>218</v>
      </c>
      <c r="E95">
        <v>3.85</v>
      </c>
      <c r="I95">
        <v>426.4</v>
      </c>
      <c r="J95">
        <v>8</v>
      </c>
      <c r="K95">
        <v>22</v>
      </c>
      <c r="Q95">
        <v>288569</v>
      </c>
      <c r="S95">
        <v>1256.3538611925708</v>
      </c>
    </row>
    <row r="96" spans="3:19" x14ac:dyDescent="0.25">
      <c r="C96">
        <v>8</v>
      </c>
      <c r="D96">
        <v>99</v>
      </c>
      <c r="S96">
        <v>1256.3538611925708</v>
      </c>
    </row>
    <row r="97" spans="3:19" x14ac:dyDescent="0.25">
      <c r="C97">
        <v>8</v>
      </c>
      <c r="D97">
        <v>100</v>
      </c>
      <c r="E97">
        <v>0.2</v>
      </c>
      <c r="I97">
        <v>16</v>
      </c>
      <c r="K97">
        <v>8</v>
      </c>
      <c r="Q97">
        <v>12769</v>
      </c>
    </row>
    <row r="98" spans="3:19" x14ac:dyDescent="0.25">
      <c r="C98">
        <v>8</v>
      </c>
      <c r="D98">
        <v>101</v>
      </c>
      <c r="E98">
        <v>3.65</v>
      </c>
      <c r="I98">
        <v>410.4</v>
      </c>
      <c r="J98">
        <v>8</v>
      </c>
      <c r="K98">
        <v>14</v>
      </c>
      <c r="Q98">
        <v>275800</v>
      </c>
    </row>
    <row r="99" spans="3:19" x14ac:dyDescent="0.25">
      <c r="C99">
        <v>8</v>
      </c>
      <c r="D99" t="s">
        <v>1570</v>
      </c>
      <c r="E99">
        <v>7</v>
      </c>
      <c r="I99">
        <v>920</v>
      </c>
      <c r="J99">
        <v>69</v>
      </c>
      <c r="Q99">
        <v>335173</v>
      </c>
      <c r="S99">
        <v>1629.3114375289126</v>
      </c>
    </row>
    <row r="100" spans="3:19" x14ac:dyDescent="0.25">
      <c r="C100">
        <v>8</v>
      </c>
      <c r="D100">
        <v>526</v>
      </c>
      <c r="E100">
        <v>7</v>
      </c>
      <c r="I100">
        <v>920</v>
      </c>
      <c r="J100">
        <v>69</v>
      </c>
      <c r="Q100">
        <v>335173</v>
      </c>
      <c r="S100">
        <v>1629.3114375289126</v>
      </c>
    </row>
    <row r="101" spans="3:19" x14ac:dyDescent="0.25">
      <c r="C101">
        <v>8</v>
      </c>
      <c r="D101" t="s">
        <v>1571</v>
      </c>
      <c r="E101">
        <v>25.3</v>
      </c>
      <c r="I101">
        <v>2980</v>
      </c>
      <c r="J101">
        <v>156.5</v>
      </c>
      <c r="Q101">
        <v>882000</v>
      </c>
      <c r="S101">
        <v>750</v>
      </c>
    </row>
    <row r="102" spans="3:19" x14ac:dyDescent="0.25">
      <c r="C102">
        <v>8</v>
      </c>
      <c r="D102">
        <v>303</v>
      </c>
      <c r="S102">
        <v>750</v>
      </c>
    </row>
    <row r="103" spans="3:19" x14ac:dyDescent="0.25">
      <c r="C103">
        <v>8</v>
      </c>
      <c r="D103">
        <v>409</v>
      </c>
      <c r="E103">
        <v>22.3</v>
      </c>
      <c r="I103">
        <v>2604</v>
      </c>
      <c r="J103">
        <v>156.5</v>
      </c>
      <c r="Q103">
        <v>812243</v>
      </c>
    </row>
    <row r="104" spans="3:19" x14ac:dyDescent="0.25">
      <c r="C104">
        <v>8</v>
      </c>
      <c r="D104">
        <v>642</v>
      </c>
      <c r="E104">
        <v>3</v>
      </c>
      <c r="I104">
        <v>376</v>
      </c>
      <c r="Q104">
        <v>69757</v>
      </c>
    </row>
    <row r="105" spans="3:19" x14ac:dyDescent="0.25">
      <c r="C105">
        <v>8</v>
      </c>
      <c r="D105" t="s">
        <v>1572</v>
      </c>
      <c r="E105">
        <v>1</v>
      </c>
      <c r="I105">
        <v>152</v>
      </c>
      <c r="Q105">
        <v>24265</v>
      </c>
    </row>
    <row r="106" spans="3:19" x14ac:dyDescent="0.25">
      <c r="C106">
        <v>8</v>
      </c>
      <c r="D106">
        <v>30</v>
      </c>
      <c r="E106">
        <v>1</v>
      </c>
      <c r="I106">
        <v>152</v>
      </c>
      <c r="Q106">
        <v>24265</v>
      </c>
    </row>
    <row r="107" spans="3:19" x14ac:dyDescent="0.25">
      <c r="C107" t="s">
        <v>1580</v>
      </c>
      <c r="E107">
        <v>37.15</v>
      </c>
      <c r="I107">
        <v>4478.3999999999996</v>
      </c>
      <c r="J107">
        <v>233.5</v>
      </c>
      <c r="K107">
        <v>22</v>
      </c>
      <c r="Q107">
        <v>1530007</v>
      </c>
      <c r="S107">
        <v>3635.6652987214834</v>
      </c>
    </row>
    <row r="108" spans="3:19" x14ac:dyDescent="0.25">
      <c r="C108">
        <v>9</v>
      </c>
      <c r="D108" t="s">
        <v>218</v>
      </c>
      <c r="E108">
        <v>4.6500000000000004</v>
      </c>
      <c r="I108">
        <v>751.6</v>
      </c>
      <c r="J108">
        <v>8</v>
      </c>
      <c r="K108">
        <v>24</v>
      </c>
      <c r="Q108">
        <v>318779</v>
      </c>
      <c r="S108">
        <v>1256.3538611925708</v>
      </c>
    </row>
    <row r="109" spans="3:19" x14ac:dyDescent="0.25">
      <c r="C109">
        <v>9</v>
      </c>
      <c r="D109">
        <v>99</v>
      </c>
      <c r="E109">
        <v>0.8</v>
      </c>
      <c r="I109">
        <v>134.4</v>
      </c>
      <c r="Q109">
        <v>27824</v>
      </c>
      <c r="S109">
        <v>1256.3538611925708</v>
      </c>
    </row>
    <row r="110" spans="3:19" x14ac:dyDescent="0.25">
      <c r="C110">
        <v>9</v>
      </c>
      <c r="D110">
        <v>100</v>
      </c>
      <c r="E110">
        <v>0.2</v>
      </c>
      <c r="I110">
        <v>32</v>
      </c>
      <c r="K110">
        <v>5</v>
      </c>
      <c r="Q110">
        <v>14266</v>
      </c>
    </row>
    <row r="111" spans="3:19" x14ac:dyDescent="0.25">
      <c r="C111">
        <v>9</v>
      </c>
      <c r="D111">
        <v>101</v>
      </c>
      <c r="E111">
        <v>3.65</v>
      </c>
      <c r="I111">
        <v>585.20000000000005</v>
      </c>
      <c r="J111">
        <v>8</v>
      </c>
      <c r="K111">
        <v>19</v>
      </c>
      <c r="Q111">
        <v>276689</v>
      </c>
    </row>
    <row r="112" spans="3:19" x14ac:dyDescent="0.25">
      <c r="C112">
        <v>9</v>
      </c>
      <c r="D112" t="s">
        <v>1570</v>
      </c>
      <c r="E112">
        <v>7</v>
      </c>
      <c r="I112">
        <v>1092</v>
      </c>
      <c r="J112">
        <v>61</v>
      </c>
      <c r="Q112">
        <v>320073</v>
      </c>
      <c r="S112">
        <v>1629.3114375289126</v>
      </c>
    </row>
    <row r="113" spans="3:19" x14ac:dyDescent="0.25">
      <c r="C113">
        <v>9</v>
      </c>
      <c r="D113">
        <v>526</v>
      </c>
      <c r="E113">
        <v>7</v>
      </c>
      <c r="I113">
        <v>1092</v>
      </c>
      <c r="J113">
        <v>61</v>
      </c>
      <c r="Q113">
        <v>320073</v>
      </c>
      <c r="S113">
        <v>1629.3114375289126</v>
      </c>
    </row>
    <row r="114" spans="3:19" x14ac:dyDescent="0.25">
      <c r="C114">
        <v>9</v>
      </c>
      <c r="D114" t="s">
        <v>1571</v>
      </c>
      <c r="E114">
        <v>26.3</v>
      </c>
      <c r="I114">
        <v>3511.5</v>
      </c>
      <c r="J114">
        <v>121</v>
      </c>
      <c r="O114">
        <v>14348</v>
      </c>
      <c r="P114">
        <v>14348</v>
      </c>
      <c r="Q114">
        <v>833231</v>
      </c>
      <c r="R114">
        <v>3000</v>
      </c>
      <c r="S114">
        <v>750</v>
      </c>
    </row>
    <row r="115" spans="3:19" x14ac:dyDescent="0.25">
      <c r="C115">
        <v>9</v>
      </c>
      <c r="D115">
        <v>303</v>
      </c>
      <c r="R115">
        <v>3000</v>
      </c>
      <c r="S115">
        <v>750</v>
      </c>
    </row>
    <row r="116" spans="3:19" x14ac:dyDescent="0.25">
      <c r="C116">
        <v>9</v>
      </c>
      <c r="D116">
        <v>409</v>
      </c>
      <c r="E116">
        <v>23.3</v>
      </c>
      <c r="I116">
        <v>3191.5</v>
      </c>
      <c r="J116">
        <v>121</v>
      </c>
      <c r="O116">
        <v>14348</v>
      </c>
      <c r="P116">
        <v>14348</v>
      </c>
      <c r="Q116">
        <v>772504</v>
      </c>
    </row>
    <row r="117" spans="3:19" x14ac:dyDescent="0.25">
      <c r="C117">
        <v>9</v>
      </c>
      <c r="D117">
        <v>642</v>
      </c>
      <c r="E117">
        <v>3</v>
      </c>
      <c r="I117">
        <v>320</v>
      </c>
      <c r="Q117">
        <v>60727</v>
      </c>
    </row>
    <row r="118" spans="3:19" x14ac:dyDescent="0.25">
      <c r="C118">
        <v>9</v>
      </c>
      <c r="D118" t="s">
        <v>1572</v>
      </c>
      <c r="E118">
        <v>1</v>
      </c>
      <c r="I118">
        <v>160</v>
      </c>
      <c r="Q118">
        <v>24183</v>
      </c>
    </row>
    <row r="119" spans="3:19" x14ac:dyDescent="0.25">
      <c r="C119">
        <v>9</v>
      </c>
      <c r="D119">
        <v>30</v>
      </c>
      <c r="E119">
        <v>1</v>
      </c>
      <c r="I119">
        <v>160</v>
      </c>
      <c r="Q119">
        <v>24183</v>
      </c>
    </row>
    <row r="120" spans="3:19" x14ac:dyDescent="0.25">
      <c r="C120" t="s">
        <v>1581</v>
      </c>
      <c r="E120">
        <v>38.950000000000003</v>
      </c>
      <c r="I120">
        <v>5515.1</v>
      </c>
      <c r="J120">
        <v>190</v>
      </c>
      <c r="K120">
        <v>24</v>
      </c>
      <c r="O120">
        <v>14348</v>
      </c>
      <c r="P120">
        <v>14348</v>
      </c>
      <c r="Q120">
        <v>1496266</v>
      </c>
      <c r="R120">
        <v>3000</v>
      </c>
      <c r="S120">
        <v>3635.6652987214834</v>
      </c>
    </row>
    <row r="121" spans="3:19" x14ac:dyDescent="0.25">
      <c r="C121">
        <v>10</v>
      </c>
      <c r="D121" t="s">
        <v>218</v>
      </c>
      <c r="E121">
        <v>5.25</v>
      </c>
      <c r="I121">
        <v>948</v>
      </c>
      <c r="J121">
        <v>8</v>
      </c>
      <c r="K121">
        <v>40</v>
      </c>
      <c r="Q121">
        <v>360619</v>
      </c>
      <c r="R121">
        <v>5000</v>
      </c>
      <c r="S121">
        <v>1256.3538611925708</v>
      </c>
    </row>
    <row r="122" spans="3:19" x14ac:dyDescent="0.25">
      <c r="C122">
        <v>10</v>
      </c>
      <c r="D122">
        <v>99</v>
      </c>
      <c r="E122">
        <v>1</v>
      </c>
      <c r="I122">
        <v>184</v>
      </c>
      <c r="Q122">
        <v>34780</v>
      </c>
      <c r="R122">
        <v>5000</v>
      </c>
      <c r="S122">
        <v>1256.3538611925708</v>
      </c>
    </row>
    <row r="123" spans="3:19" x14ac:dyDescent="0.25">
      <c r="C123">
        <v>10</v>
      </c>
      <c r="D123">
        <v>100</v>
      </c>
      <c r="E123">
        <v>0.6</v>
      </c>
      <c r="I123">
        <v>110.4</v>
      </c>
      <c r="K123">
        <v>15</v>
      </c>
      <c r="Q123">
        <v>37062</v>
      </c>
    </row>
    <row r="124" spans="3:19" x14ac:dyDescent="0.25">
      <c r="C124">
        <v>10</v>
      </c>
      <c r="D124">
        <v>101</v>
      </c>
      <c r="E124">
        <v>3.65</v>
      </c>
      <c r="I124">
        <v>653.6</v>
      </c>
      <c r="J124">
        <v>8</v>
      </c>
      <c r="K124">
        <v>25</v>
      </c>
      <c r="Q124">
        <v>288777</v>
      </c>
    </row>
    <row r="125" spans="3:19" x14ac:dyDescent="0.25">
      <c r="C125">
        <v>10</v>
      </c>
      <c r="D125" t="s">
        <v>1570</v>
      </c>
      <c r="E125">
        <v>7</v>
      </c>
      <c r="I125">
        <v>1252</v>
      </c>
      <c r="J125">
        <v>40</v>
      </c>
      <c r="Q125">
        <v>320070</v>
      </c>
      <c r="R125">
        <v>3000</v>
      </c>
      <c r="S125">
        <v>1629.3114375289126</v>
      </c>
    </row>
    <row r="126" spans="3:19" x14ac:dyDescent="0.25">
      <c r="C126">
        <v>10</v>
      </c>
      <c r="D126">
        <v>526</v>
      </c>
      <c r="E126">
        <v>7</v>
      </c>
      <c r="I126">
        <v>1252</v>
      </c>
      <c r="J126">
        <v>40</v>
      </c>
      <c r="Q126">
        <v>320070</v>
      </c>
      <c r="R126">
        <v>3000</v>
      </c>
      <c r="S126">
        <v>1629.3114375289126</v>
      </c>
    </row>
    <row r="127" spans="3:19" x14ac:dyDescent="0.25">
      <c r="C127">
        <v>10</v>
      </c>
      <c r="D127" t="s">
        <v>1571</v>
      </c>
      <c r="E127">
        <v>26.3</v>
      </c>
      <c r="I127">
        <v>3699.5</v>
      </c>
      <c r="J127">
        <v>114</v>
      </c>
      <c r="O127">
        <v>23526</v>
      </c>
      <c r="P127">
        <v>23526</v>
      </c>
      <c r="Q127">
        <v>821660</v>
      </c>
      <c r="S127">
        <v>750</v>
      </c>
    </row>
    <row r="128" spans="3:19" x14ac:dyDescent="0.25">
      <c r="C128">
        <v>10</v>
      </c>
      <c r="D128">
        <v>303</v>
      </c>
      <c r="S128">
        <v>750</v>
      </c>
    </row>
    <row r="129" spans="3:19" x14ac:dyDescent="0.25">
      <c r="C129">
        <v>10</v>
      </c>
      <c r="D129">
        <v>409</v>
      </c>
      <c r="E129">
        <v>23.3</v>
      </c>
      <c r="I129">
        <v>3363.5</v>
      </c>
      <c r="J129">
        <v>114</v>
      </c>
      <c r="O129">
        <v>15098</v>
      </c>
      <c r="P129">
        <v>15098</v>
      </c>
      <c r="Q129">
        <v>766294</v>
      </c>
    </row>
    <row r="130" spans="3:19" x14ac:dyDescent="0.25">
      <c r="C130">
        <v>10</v>
      </c>
      <c r="D130">
        <v>642</v>
      </c>
      <c r="E130">
        <v>3</v>
      </c>
      <c r="I130">
        <v>336</v>
      </c>
      <c r="O130">
        <v>8428</v>
      </c>
      <c r="P130">
        <v>8428</v>
      </c>
      <c r="Q130">
        <v>55366</v>
      </c>
    </row>
    <row r="131" spans="3:19" x14ac:dyDescent="0.25">
      <c r="C131">
        <v>10</v>
      </c>
      <c r="D131" t="s">
        <v>1572</v>
      </c>
      <c r="E131">
        <v>1</v>
      </c>
      <c r="I131">
        <v>184</v>
      </c>
      <c r="Q131">
        <v>24220</v>
      </c>
    </row>
    <row r="132" spans="3:19" x14ac:dyDescent="0.25">
      <c r="C132">
        <v>10</v>
      </c>
      <c r="D132">
        <v>30</v>
      </c>
      <c r="E132">
        <v>1</v>
      </c>
      <c r="I132">
        <v>184</v>
      </c>
      <c r="Q132">
        <v>24220</v>
      </c>
    </row>
    <row r="133" spans="3:19" x14ac:dyDescent="0.25">
      <c r="C133" t="s">
        <v>1582</v>
      </c>
      <c r="E133">
        <v>39.549999999999997</v>
      </c>
      <c r="I133">
        <v>6083.5</v>
      </c>
      <c r="J133">
        <v>162</v>
      </c>
      <c r="K133">
        <v>40</v>
      </c>
      <c r="O133">
        <v>23526</v>
      </c>
      <c r="P133">
        <v>23526</v>
      </c>
      <c r="Q133">
        <v>1526569</v>
      </c>
      <c r="R133">
        <v>8000</v>
      </c>
      <c r="S133">
        <v>3635.6652987214834</v>
      </c>
    </row>
    <row r="134" spans="3:19" x14ac:dyDescent="0.25">
      <c r="C134">
        <v>11</v>
      </c>
      <c r="D134" t="s">
        <v>218</v>
      </c>
      <c r="E134">
        <v>5.25</v>
      </c>
      <c r="I134">
        <v>846.80000000000007</v>
      </c>
      <c r="J134">
        <v>8</v>
      </c>
      <c r="K134">
        <v>20</v>
      </c>
      <c r="N134">
        <v>132000</v>
      </c>
      <c r="O134">
        <v>48624</v>
      </c>
      <c r="P134">
        <v>180624</v>
      </c>
      <c r="Q134">
        <v>539092</v>
      </c>
      <c r="S134">
        <v>1256.3538611925708</v>
      </c>
    </row>
    <row r="135" spans="3:19" x14ac:dyDescent="0.25">
      <c r="C135">
        <v>11</v>
      </c>
      <c r="D135">
        <v>99</v>
      </c>
      <c r="E135">
        <v>1</v>
      </c>
      <c r="I135">
        <v>160</v>
      </c>
      <c r="O135">
        <v>8155</v>
      </c>
      <c r="P135">
        <v>8155</v>
      </c>
      <c r="Q135">
        <v>42935</v>
      </c>
      <c r="S135">
        <v>1256.3538611925708</v>
      </c>
    </row>
    <row r="136" spans="3:19" x14ac:dyDescent="0.25">
      <c r="C136">
        <v>11</v>
      </c>
      <c r="D136">
        <v>100</v>
      </c>
      <c r="E136">
        <v>0.6</v>
      </c>
      <c r="I136">
        <v>97.6</v>
      </c>
      <c r="K136">
        <v>8</v>
      </c>
      <c r="O136">
        <v>5678</v>
      </c>
      <c r="P136">
        <v>5678</v>
      </c>
      <c r="Q136">
        <v>34583</v>
      </c>
    </row>
    <row r="137" spans="3:19" x14ac:dyDescent="0.25">
      <c r="C137">
        <v>11</v>
      </c>
      <c r="D137">
        <v>101</v>
      </c>
      <c r="E137">
        <v>3.65</v>
      </c>
      <c r="I137">
        <v>589.20000000000005</v>
      </c>
      <c r="J137">
        <v>8</v>
      </c>
      <c r="K137">
        <v>12</v>
      </c>
      <c r="N137">
        <v>132000</v>
      </c>
      <c r="O137">
        <v>34791</v>
      </c>
      <c r="P137">
        <v>166791</v>
      </c>
      <c r="Q137">
        <v>461574</v>
      </c>
    </row>
    <row r="138" spans="3:19" x14ac:dyDescent="0.25">
      <c r="C138">
        <v>11</v>
      </c>
      <c r="D138" t="s">
        <v>1570</v>
      </c>
      <c r="E138">
        <v>7</v>
      </c>
      <c r="I138">
        <v>1160</v>
      </c>
      <c r="J138">
        <v>65</v>
      </c>
      <c r="N138">
        <v>225000</v>
      </c>
      <c r="O138">
        <v>91896</v>
      </c>
      <c r="P138">
        <v>316896</v>
      </c>
      <c r="Q138">
        <v>648741</v>
      </c>
      <c r="R138">
        <v>3900</v>
      </c>
      <c r="S138">
        <v>1629.3114375289126</v>
      </c>
    </row>
    <row r="139" spans="3:19" x14ac:dyDescent="0.25">
      <c r="C139">
        <v>11</v>
      </c>
      <c r="D139">
        <v>526</v>
      </c>
      <c r="E139">
        <v>7</v>
      </c>
      <c r="I139">
        <v>1160</v>
      </c>
      <c r="J139">
        <v>65</v>
      </c>
      <c r="N139">
        <v>225000</v>
      </c>
      <c r="O139">
        <v>91896</v>
      </c>
      <c r="P139">
        <v>316896</v>
      </c>
      <c r="Q139">
        <v>648741</v>
      </c>
      <c r="R139">
        <v>3900</v>
      </c>
      <c r="S139">
        <v>1629.3114375289126</v>
      </c>
    </row>
    <row r="140" spans="3:19" x14ac:dyDescent="0.25">
      <c r="C140">
        <v>11</v>
      </c>
      <c r="D140" t="s">
        <v>1571</v>
      </c>
      <c r="E140">
        <v>27.3</v>
      </c>
      <c r="I140">
        <v>3657</v>
      </c>
      <c r="J140">
        <v>137.5</v>
      </c>
      <c r="O140">
        <v>287872</v>
      </c>
      <c r="P140">
        <v>287872</v>
      </c>
      <c r="Q140">
        <v>1149522</v>
      </c>
      <c r="R140">
        <v>2000</v>
      </c>
      <c r="S140">
        <v>750</v>
      </c>
    </row>
    <row r="141" spans="3:19" x14ac:dyDescent="0.25">
      <c r="C141">
        <v>11</v>
      </c>
      <c r="D141">
        <v>303</v>
      </c>
      <c r="R141">
        <v>2000</v>
      </c>
      <c r="S141">
        <v>750</v>
      </c>
    </row>
    <row r="142" spans="3:19" x14ac:dyDescent="0.25">
      <c r="C142">
        <v>11</v>
      </c>
      <c r="D142">
        <v>409</v>
      </c>
      <c r="E142">
        <v>24.3</v>
      </c>
      <c r="I142">
        <v>3225</v>
      </c>
      <c r="J142">
        <v>137.5</v>
      </c>
      <c r="O142">
        <v>257701</v>
      </c>
      <c r="P142">
        <v>257701</v>
      </c>
      <c r="Q142">
        <v>1057232</v>
      </c>
    </row>
    <row r="143" spans="3:19" x14ac:dyDescent="0.25">
      <c r="C143">
        <v>11</v>
      </c>
      <c r="D143">
        <v>642</v>
      </c>
      <c r="E143">
        <v>3</v>
      </c>
      <c r="I143">
        <v>432</v>
      </c>
      <c r="O143">
        <v>30171</v>
      </c>
      <c r="P143">
        <v>30171</v>
      </c>
      <c r="Q143">
        <v>92290</v>
      </c>
    </row>
    <row r="144" spans="3:19" x14ac:dyDescent="0.25">
      <c r="C144">
        <v>11</v>
      </c>
      <c r="D144" t="s">
        <v>1572</v>
      </c>
      <c r="E144">
        <v>1</v>
      </c>
      <c r="I144">
        <v>160</v>
      </c>
      <c r="O144">
        <v>7857</v>
      </c>
      <c r="P144">
        <v>7857</v>
      </c>
      <c r="Q144">
        <v>32084</v>
      </c>
    </row>
    <row r="145" spans="3:19" x14ac:dyDescent="0.25">
      <c r="C145">
        <v>11</v>
      </c>
      <c r="D145">
        <v>30</v>
      </c>
      <c r="E145">
        <v>1</v>
      </c>
      <c r="I145">
        <v>160</v>
      </c>
      <c r="O145">
        <v>7857</v>
      </c>
      <c r="P145">
        <v>7857</v>
      </c>
      <c r="Q145">
        <v>32084</v>
      </c>
    </row>
    <row r="146" spans="3:19" x14ac:dyDescent="0.25">
      <c r="C146" t="s">
        <v>1583</v>
      </c>
      <c r="E146">
        <v>40.549999999999997</v>
      </c>
      <c r="I146">
        <v>5823.8</v>
      </c>
      <c r="J146">
        <v>210.5</v>
      </c>
      <c r="K146">
        <v>20</v>
      </c>
      <c r="N146">
        <v>357000</v>
      </c>
      <c r="O146">
        <v>436249</v>
      </c>
      <c r="P146">
        <v>793249</v>
      </c>
      <c r="Q146">
        <v>2369439</v>
      </c>
      <c r="R146">
        <v>5900</v>
      </c>
      <c r="S146">
        <v>3635.6652987214834</v>
      </c>
    </row>
    <row r="147" spans="3:19" x14ac:dyDescent="0.25">
      <c r="C147">
        <v>12</v>
      </c>
      <c r="D147" t="s">
        <v>218</v>
      </c>
      <c r="E147">
        <v>5.25</v>
      </c>
      <c r="I147">
        <v>843.6</v>
      </c>
      <c r="J147">
        <v>8</v>
      </c>
      <c r="K147">
        <v>34</v>
      </c>
      <c r="O147">
        <v>277165</v>
      </c>
      <c r="P147">
        <v>277165</v>
      </c>
      <c r="Q147">
        <v>683954</v>
      </c>
      <c r="R147">
        <v>2000</v>
      </c>
      <c r="S147">
        <v>1256.3538611925708</v>
      </c>
    </row>
    <row r="148" spans="3:19" x14ac:dyDescent="0.25">
      <c r="C148">
        <v>12</v>
      </c>
      <c r="D148">
        <v>99</v>
      </c>
      <c r="E148">
        <v>1</v>
      </c>
      <c r="I148">
        <v>152</v>
      </c>
      <c r="Q148">
        <v>35006</v>
      </c>
      <c r="R148">
        <v>2000</v>
      </c>
      <c r="S148">
        <v>1256.3538611925708</v>
      </c>
    </row>
    <row r="149" spans="3:19" x14ac:dyDescent="0.25">
      <c r="C149">
        <v>12</v>
      </c>
      <c r="D149">
        <v>100</v>
      </c>
      <c r="E149">
        <v>0.6</v>
      </c>
      <c r="I149">
        <v>102.4</v>
      </c>
      <c r="K149">
        <v>11</v>
      </c>
      <c r="Q149">
        <v>36436</v>
      </c>
    </row>
    <row r="150" spans="3:19" x14ac:dyDescent="0.25">
      <c r="C150">
        <v>12</v>
      </c>
      <c r="D150">
        <v>101</v>
      </c>
      <c r="E150">
        <v>3.65</v>
      </c>
      <c r="I150">
        <v>589.20000000000005</v>
      </c>
      <c r="J150">
        <v>8</v>
      </c>
      <c r="K150">
        <v>23</v>
      </c>
      <c r="O150">
        <v>277165</v>
      </c>
      <c r="P150">
        <v>277165</v>
      </c>
      <c r="Q150">
        <v>612512</v>
      </c>
    </row>
    <row r="151" spans="3:19" x14ac:dyDescent="0.25">
      <c r="C151">
        <v>12</v>
      </c>
      <c r="D151" t="s">
        <v>1570</v>
      </c>
      <c r="E151">
        <v>7</v>
      </c>
      <c r="I151">
        <v>1120</v>
      </c>
      <c r="J151">
        <v>53</v>
      </c>
      <c r="Q151">
        <v>348746</v>
      </c>
      <c r="S151">
        <v>1629.3114375289126</v>
      </c>
    </row>
    <row r="152" spans="3:19" x14ac:dyDescent="0.25">
      <c r="C152">
        <v>12</v>
      </c>
      <c r="D152">
        <v>526</v>
      </c>
      <c r="E152">
        <v>7</v>
      </c>
      <c r="I152">
        <v>1120</v>
      </c>
      <c r="J152">
        <v>53</v>
      </c>
      <c r="Q152">
        <v>348746</v>
      </c>
      <c r="S152">
        <v>1629.3114375289126</v>
      </c>
    </row>
    <row r="153" spans="3:19" x14ac:dyDescent="0.25">
      <c r="C153">
        <v>12</v>
      </c>
      <c r="D153" t="s">
        <v>1571</v>
      </c>
      <c r="E153">
        <v>26.3</v>
      </c>
      <c r="I153">
        <v>3695.5</v>
      </c>
      <c r="J153">
        <v>153</v>
      </c>
      <c r="O153">
        <v>20878</v>
      </c>
      <c r="P153">
        <v>20878</v>
      </c>
      <c r="Q153">
        <v>941573</v>
      </c>
      <c r="R153">
        <v>800</v>
      </c>
      <c r="S153">
        <v>750</v>
      </c>
    </row>
    <row r="154" spans="3:19" x14ac:dyDescent="0.25">
      <c r="C154">
        <v>12</v>
      </c>
      <c r="D154">
        <v>303</v>
      </c>
      <c r="R154">
        <v>800</v>
      </c>
      <c r="S154">
        <v>750</v>
      </c>
    </row>
    <row r="155" spans="3:19" x14ac:dyDescent="0.25">
      <c r="C155">
        <v>12</v>
      </c>
      <c r="D155">
        <v>409</v>
      </c>
      <c r="E155">
        <v>23.3</v>
      </c>
      <c r="I155">
        <v>3279.5</v>
      </c>
      <c r="J155">
        <v>153</v>
      </c>
      <c r="O155">
        <v>20878</v>
      </c>
      <c r="P155">
        <v>20878</v>
      </c>
      <c r="Q155">
        <v>870981</v>
      </c>
    </row>
    <row r="156" spans="3:19" x14ac:dyDescent="0.25">
      <c r="C156">
        <v>12</v>
      </c>
      <c r="D156">
        <v>642</v>
      </c>
      <c r="E156">
        <v>3</v>
      </c>
      <c r="I156">
        <v>416</v>
      </c>
      <c r="Q156">
        <v>70592</v>
      </c>
    </row>
    <row r="157" spans="3:19" x14ac:dyDescent="0.25">
      <c r="C157">
        <v>12</v>
      </c>
      <c r="D157" t="s">
        <v>1572</v>
      </c>
      <c r="E157">
        <v>1</v>
      </c>
      <c r="I157">
        <v>144</v>
      </c>
      <c r="Q157">
        <v>24456</v>
      </c>
    </row>
    <row r="158" spans="3:19" x14ac:dyDescent="0.25">
      <c r="C158">
        <v>12</v>
      </c>
      <c r="D158">
        <v>30</v>
      </c>
      <c r="E158">
        <v>1</v>
      </c>
      <c r="I158">
        <v>144</v>
      </c>
      <c r="Q158">
        <v>24456</v>
      </c>
    </row>
    <row r="159" spans="3:19" x14ac:dyDescent="0.25">
      <c r="C159" t="s">
        <v>1584</v>
      </c>
      <c r="E159">
        <v>39.549999999999997</v>
      </c>
      <c r="I159">
        <v>5803.1</v>
      </c>
      <c r="J159">
        <v>214</v>
      </c>
      <c r="K159">
        <v>34</v>
      </c>
      <c r="O159">
        <v>298043</v>
      </c>
      <c r="P159">
        <v>298043</v>
      </c>
      <c r="Q159">
        <v>1998729</v>
      </c>
      <c r="R159">
        <v>2800</v>
      </c>
      <c r="S159">
        <v>3635.6652987214834</v>
      </c>
    </row>
  </sheetData>
  <hyperlinks>
    <hyperlink ref="A2" location="Obsah!A1" display="Zpět na Obsah  KL 01  1.-4.měsíc" xr:uid="{668D6C06-73CA-4776-AE8E-48830FFBAB76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10" hidden="1" customWidth="1" outlineLevel="1"/>
    <col min="10" max="10" width="7.7109375" style="210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10" hidden="1" customWidth="1" outlineLevel="1"/>
    <col min="19" max="19" width="7.7109375" style="210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10" hidden="1" customWidth="1" outlineLevel="1"/>
    <col min="28" max="28" width="7.7109375" style="210" customWidth="1" collapsed="1"/>
    <col min="29" max="16384" width="8.85546875" style="129"/>
  </cols>
  <sheetData>
    <row r="1" spans="1:28" ht="18.600000000000001" customHeight="1" thickBot="1" x14ac:dyDescent="0.35">
      <c r="A1" s="438" t="s">
        <v>1596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459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5" customHeight="1" thickBot="1" x14ac:dyDescent="0.25">
      <c r="A3" s="220" t="s">
        <v>127</v>
      </c>
      <c r="B3" s="221">
        <f>SUBTOTAL(9,B6:B1048576)/4</f>
        <v>37193784</v>
      </c>
      <c r="C3" s="222">
        <f t="shared" ref="C3:Z3" si="0">SUBTOTAL(9,C6:C1048576)</f>
        <v>4</v>
      </c>
      <c r="D3" s="222"/>
      <c r="E3" s="222">
        <f>SUBTOTAL(9,E6:E1048576)/4</f>
        <v>49942073</v>
      </c>
      <c r="F3" s="222"/>
      <c r="G3" s="222">
        <f t="shared" si="0"/>
        <v>4</v>
      </c>
      <c r="H3" s="222">
        <f>SUBTOTAL(9,H6:H1048576)/4</f>
        <v>53419501</v>
      </c>
      <c r="I3" s="225">
        <f>IF(B3&lt;&gt;0,H3/B3,"")</f>
        <v>1.4362480838195975</v>
      </c>
      <c r="J3" s="223">
        <f>IF(E3&lt;&gt;0,H3/E3,"")</f>
        <v>1.0696292282460922</v>
      </c>
      <c r="K3" s="224">
        <f t="shared" si="0"/>
        <v>0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 t="str">
        <f>IF(K3&lt;&gt;0,Q3/K3,"")</f>
        <v/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5" customHeight="1" x14ac:dyDescent="0.2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605"/>
      <c r="B5" s="606">
        <v>2015</v>
      </c>
      <c r="C5" s="607"/>
      <c r="D5" s="607"/>
      <c r="E5" s="607">
        <v>2018</v>
      </c>
      <c r="F5" s="607"/>
      <c r="G5" s="607"/>
      <c r="H5" s="607">
        <v>2019</v>
      </c>
      <c r="I5" s="608" t="s">
        <v>211</v>
      </c>
      <c r="J5" s="609" t="s">
        <v>2</v>
      </c>
      <c r="K5" s="606">
        <v>2015</v>
      </c>
      <c r="L5" s="607"/>
      <c r="M5" s="607"/>
      <c r="N5" s="607">
        <v>2018</v>
      </c>
      <c r="O5" s="607"/>
      <c r="P5" s="607"/>
      <c r="Q5" s="607">
        <v>2019</v>
      </c>
      <c r="R5" s="608" t="s">
        <v>211</v>
      </c>
      <c r="S5" s="609" t="s">
        <v>2</v>
      </c>
      <c r="T5" s="606">
        <v>2015</v>
      </c>
      <c r="U5" s="607"/>
      <c r="V5" s="607"/>
      <c r="W5" s="607">
        <v>2018</v>
      </c>
      <c r="X5" s="607"/>
      <c r="Y5" s="607"/>
      <c r="Z5" s="607">
        <v>2019</v>
      </c>
      <c r="AA5" s="608" t="s">
        <v>211</v>
      </c>
      <c r="AB5" s="609" t="s">
        <v>2</v>
      </c>
    </row>
    <row r="6" spans="1:28" ht="14.45" customHeight="1" x14ac:dyDescent="0.25">
      <c r="A6" s="610" t="s">
        <v>1594</v>
      </c>
      <c r="B6" s="611">
        <v>37193784</v>
      </c>
      <c r="C6" s="612">
        <v>1</v>
      </c>
      <c r="D6" s="612">
        <v>0.74473848932942777</v>
      </c>
      <c r="E6" s="611">
        <v>49942073</v>
      </c>
      <c r="F6" s="612">
        <v>1.3427532138165883</v>
      </c>
      <c r="G6" s="612">
        <v>1</v>
      </c>
      <c r="H6" s="611">
        <v>53419501</v>
      </c>
      <c r="I6" s="612">
        <v>1.4362480838195975</v>
      </c>
      <c r="J6" s="612">
        <v>1.0696292282460922</v>
      </c>
      <c r="K6" s="611"/>
      <c r="L6" s="612"/>
      <c r="M6" s="612"/>
      <c r="N6" s="611"/>
      <c r="O6" s="612"/>
      <c r="P6" s="612"/>
      <c r="Q6" s="611"/>
      <c r="R6" s="612"/>
      <c r="S6" s="612"/>
      <c r="T6" s="611"/>
      <c r="U6" s="612"/>
      <c r="V6" s="612"/>
      <c r="W6" s="611"/>
      <c r="X6" s="612"/>
      <c r="Y6" s="612"/>
      <c r="Z6" s="611"/>
      <c r="AA6" s="612"/>
      <c r="AB6" s="613"/>
    </row>
    <row r="7" spans="1:28" ht="14.45" customHeight="1" thickBot="1" x14ac:dyDescent="0.3">
      <c r="A7" s="617" t="s">
        <v>1595</v>
      </c>
      <c r="B7" s="614">
        <v>37193784</v>
      </c>
      <c r="C7" s="615">
        <v>1</v>
      </c>
      <c r="D7" s="615">
        <v>0.74473848932942777</v>
      </c>
      <c r="E7" s="614">
        <v>49942073</v>
      </c>
      <c r="F7" s="615">
        <v>1.3427532138165883</v>
      </c>
      <c r="G7" s="615">
        <v>1</v>
      </c>
      <c r="H7" s="614">
        <v>53419501</v>
      </c>
      <c r="I7" s="615">
        <v>1.4362480838195975</v>
      </c>
      <c r="J7" s="615">
        <v>1.0696292282460922</v>
      </c>
      <c r="K7" s="614"/>
      <c r="L7" s="615"/>
      <c r="M7" s="615"/>
      <c r="N7" s="614"/>
      <c r="O7" s="615"/>
      <c r="P7" s="615"/>
      <c r="Q7" s="614"/>
      <c r="R7" s="615"/>
      <c r="S7" s="615"/>
      <c r="T7" s="614"/>
      <c r="U7" s="615"/>
      <c r="V7" s="615"/>
      <c r="W7" s="614"/>
      <c r="X7" s="615"/>
      <c r="Y7" s="615"/>
      <c r="Z7" s="614"/>
      <c r="AA7" s="615"/>
      <c r="AB7" s="616"/>
    </row>
    <row r="8" spans="1:28" ht="14.45" customHeight="1" thickBot="1" x14ac:dyDescent="0.25"/>
    <row r="9" spans="1:28" ht="14.45" customHeight="1" x14ac:dyDescent="0.25">
      <c r="A9" s="610" t="s">
        <v>450</v>
      </c>
      <c r="B9" s="611">
        <v>37193784</v>
      </c>
      <c r="C9" s="612">
        <v>1</v>
      </c>
      <c r="D9" s="612">
        <v>0.74473848932942777</v>
      </c>
      <c r="E9" s="611">
        <v>49942073</v>
      </c>
      <c r="F9" s="612">
        <v>1.3427532138165883</v>
      </c>
      <c r="G9" s="612">
        <v>1</v>
      </c>
      <c r="H9" s="611">
        <v>53419501</v>
      </c>
      <c r="I9" s="612">
        <v>1.4362480838195975</v>
      </c>
      <c r="J9" s="613">
        <v>1.0696292282460922</v>
      </c>
    </row>
    <row r="10" spans="1:28" ht="14.45" customHeight="1" thickBot="1" x14ac:dyDescent="0.3">
      <c r="A10" s="617" t="s">
        <v>1597</v>
      </c>
      <c r="B10" s="614">
        <v>37193784</v>
      </c>
      <c r="C10" s="615">
        <v>1</v>
      </c>
      <c r="D10" s="615">
        <v>0.74473848932942777</v>
      </c>
      <c r="E10" s="614">
        <v>49942073</v>
      </c>
      <c r="F10" s="615">
        <v>1.3427532138165883</v>
      </c>
      <c r="G10" s="615">
        <v>1</v>
      </c>
      <c r="H10" s="614">
        <v>53419501</v>
      </c>
      <c r="I10" s="615">
        <v>1.4362480838195975</v>
      </c>
      <c r="J10" s="616">
        <v>1.0696292282460922</v>
      </c>
    </row>
    <row r="11" spans="1:28" ht="14.45" customHeight="1" x14ac:dyDescent="0.2">
      <c r="A11" s="563" t="s">
        <v>247</v>
      </c>
    </row>
    <row r="12" spans="1:28" ht="14.45" customHeight="1" x14ac:dyDescent="0.2">
      <c r="A12" s="564" t="s">
        <v>535</v>
      </c>
    </row>
    <row r="13" spans="1:28" ht="14.45" customHeight="1" x14ac:dyDescent="0.2">
      <c r="A13" s="563" t="s">
        <v>1598</v>
      </c>
    </row>
    <row r="14" spans="1:28" ht="14.45" customHeight="1" x14ac:dyDescent="0.2">
      <c r="A14" s="563" t="s">
        <v>1599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66AE15A4-F6D3-4FD9-AC64-2A6D7560A5C5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7" hidden="1" customWidth="1" outlineLevel="1"/>
    <col min="3" max="3" width="7.7109375" style="207" customWidth="1" collapsed="1"/>
    <col min="4" max="4" width="7.7109375" style="207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1600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459" t="s">
        <v>270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3" t="s">
        <v>127</v>
      </c>
      <c r="B3" s="259">
        <f t="shared" ref="B3:G3" si="0">SUBTOTAL(9,B6:B1048576)</f>
        <v>171832</v>
      </c>
      <c r="C3" s="260">
        <f t="shared" si="0"/>
        <v>200816</v>
      </c>
      <c r="D3" s="272">
        <f t="shared" si="0"/>
        <v>215233</v>
      </c>
      <c r="E3" s="224">
        <f t="shared" si="0"/>
        <v>37193784</v>
      </c>
      <c r="F3" s="222">
        <f t="shared" si="0"/>
        <v>49942073</v>
      </c>
      <c r="G3" s="261">
        <f t="shared" si="0"/>
        <v>53419501</v>
      </c>
    </row>
    <row r="4" spans="1:7" ht="14.45" customHeight="1" x14ac:dyDescent="0.2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605"/>
      <c r="B5" s="606">
        <v>2015</v>
      </c>
      <c r="C5" s="607">
        <v>2018</v>
      </c>
      <c r="D5" s="618">
        <v>2019</v>
      </c>
      <c r="E5" s="606">
        <v>2015</v>
      </c>
      <c r="F5" s="607">
        <v>2018</v>
      </c>
      <c r="G5" s="618">
        <v>2019</v>
      </c>
    </row>
    <row r="6" spans="1:7" ht="14.45" customHeight="1" thickBot="1" x14ac:dyDescent="0.25">
      <c r="A6" s="621" t="s">
        <v>1597</v>
      </c>
      <c r="B6" s="529">
        <v>171832</v>
      </c>
      <c r="C6" s="529">
        <v>200816</v>
      </c>
      <c r="D6" s="529">
        <v>215233</v>
      </c>
      <c r="E6" s="619">
        <v>37193784</v>
      </c>
      <c r="F6" s="619">
        <v>49942073</v>
      </c>
      <c r="G6" s="620">
        <v>53419501</v>
      </c>
    </row>
    <row r="7" spans="1:7" ht="14.45" customHeight="1" x14ac:dyDescent="0.2">
      <c r="A7" s="563" t="s">
        <v>247</v>
      </c>
    </row>
    <row r="8" spans="1:7" ht="14.45" customHeight="1" x14ac:dyDescent="0.2">
      <c r="A8" s="564" t="s">
        <v>535</v>
      </c>
    </row>
    <row r="9" spans="1:7" ht="14.45" customHeight="1" x14ac:dyDescent="0.2">
      <c r="A9" s="563" t="s">
        <v>1598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F21C7C3D-6602-4EB5-B593-021CA19554D6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69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7" hidden="1" customWidth="1" outlineLevel="1"/>
    <col min="9" max="10" width="9.28515625" style="129" hidden="1" customWidth="1"/>
    <col min="11" max="12" width="11.140625" style="207" customWidth="1"/>
    <col min="13" max="14" width="9.28515625" style="129" hidden="1" customWidth="1"/>
    <col min="15" max="16" width="11.140625" style="207" customWidth="1"/>
    <col min="17" max="17" width="11.140625" style="210" customWidth="1"/>
    <col min="18" max="18" width="11.140625" style="207" customWidth="1"/>
    <col min="19" max="16384" width="8.85546875" style="129"/>
  </cols>
  <sheetData>
    <row r="1" spans="1:18" ht="18.600000000000001" customHeight="1" thickBot="1" x14ac:dyDescent="0.35">
      <c r="A1" s="329" t="s">
        <v>1731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459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5" customHeight="1" thickBot="1" x14ac:dyDescent="0.25">
      <c r="F3" s="87" t="s">
        <v>127</v>
      </c>
      <c r="G3" s="102">
        <f t="shared" ref="G3:P3" si="0">SUBTOTAL(9,G6:G1048576)</f>
        <v>171832</v>
      </c>
      <c r="H3" s="103">
        <f t="shared" si="0"/>
        <v>37193784</v>
      </c>
      <c r="I3" s="74"/>
      <c r="J3" s="74"/>
      <c r="K3" s="103">
        <f t="shared" si="0"/>
        <v>200816</v>
      </c>
      <c r="L3" s="103">
        <f t="shared" si="0"/>
        <v>49942073</v>
      </c>
      <c r="M3" s="74"/>
      <c r="N3" s="74"/>
      <c r="O3" s="103">
        <f t="shared" si="0"/>
        <v>215233</v>
      </c>
      <c r="P3" s="103">
        <f t="shared" si="0"/>
        <v>53419501</v>
      </c>
      <c r="Q3" s="75">
        <f>IF(L3=0,0,P3/L3)</f>
        <v>1.0696292282460922</v>
      </c>
      <c r="R3" s="104">
        <f>IF(O3=0,0,P3/O3)</f>
        <v>248.19382250863018</v>
      </c>
    </row>
    <row r="4" spans="1:18" ht="14.45" customHeight="1" x14ac:dyDescent="0.2">
      <c r="A4" s="446" t="s">
        <v>212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2018</v>
      </c>
      <c r="L4" s="451"/>
      <c r="M4" s="101"/>
      <c r="N4" s="101"/>
      <c r="O4" s="450">
        <v>2019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22"/>
      <c r="B5" s="622"/>
      <c r="C5" s="623"/>
      <c r="D5" s="624"/>
      <c r="E5" s="625"/>
      <c r="F5" s="626"/>
      <c r="G5" s="627" t="s">
        <v>71</v>
      </c>
      <c r="H5" s="628" t="s">
        <v>14</v>
      </c>
      <c r="I5" s="629"/>
      <c r="J5" s="629"/>
      <c r="K5" s="627" t="s">
        <v>71</v>
      </c>
      <c r="L5" s="628" t="s">
        <v>14</v>
      </c>
      <c r="M5" s="629"/>
      <c r="N5" s="629"/>
      <c r="O5" s="627" t="s">
        <v>71</v>
      </c>
      <c r="P5" s="628" t="s">
        <v>14</v>
      </c>
      <c r="Q5" s="630"/>
      <c r="R5" s="631"/>
    </row>
    <row r="6" spans="1:18" ht="14.45" customHeight="1" x14ac:dyDescent="0.2">
      <c r="A6" s="585" t="s">
        <v>1601</v>
      </c>
      <c r="B6" s="586" t="s">
        <v>1602</v>
      </c>
      <c r="C6" s="586" t="s">
        <v>450</v>
      </c>
      <c r="D6" s="586" t="s">
        <v>1603</v>
      </c>
      <c r="E6" s="586" t="s">
        <v>1604</v>
      </c>
      <c r="F6" s="586" t="s">
        <v>1605</v>
      </c>
      <c r="G6" s="116">
        <v>727</v>
      </c>
      <c r="H6" s="116">
        <v>125771</v>
      </c>
      <c r="I6" s="586">
        <v>0.94363164370817199</v>
      </c>
      <c r="J6" s="586">
        <v>173</v>
      </c>
      <c r="K6" s="116">
        <v>766</v>
      </c>
      <c r="L6" s="116">
        <v>133284</v>
      </c>
      <c r="M6" s="586">
        <v>1</v>
      </c>
      <c r="N6" s="586">
        <v>174</v>
      </c>
      <c r="O6" s="116">
        <v>931</v>
      </c>
      <c r="P6" s="116">
        <v>162925</v>
      </c>
      <c r="Q6" s="591">
        <v>1.2223897842201614</v>
      </c>
      <c r="R6" s="599">
        <v>175</v>
      </c>
    </row>
    <row r="7" spans="1:18" ht="14.45" customHeight="1" x14ac:dyDescent="0.2">
      <c r="A7" s="508" t="s">
        <v>1601</v>
      </c>
      <c r="B7" s="509" t="s">
        <v>1602</v>
      </c>
      <c r="C7" s="509" t="s">
        <v>450</v>
      </c>
      <c r="D7" s="509" t="s">
        <v>1603</v>
      </c>
      <c r="E7" s="509" t="s">
        <v>1606</v>
      </c>
      <c r="F7" s="509" t="s">
        <v>1607</v>
      </c>
      <c r="G7" s="513">
        <v>6335</v>
      </c>
      <c r="H7" s="513">
        <v>1216320</v>
      </c>
      <c r="I7" s="509">
        <v>0.96599879917276343</v>
      </c>
      <c r="J7" s="509">
        <v>192</v>
      </c>
      <c r="K7" s="513">
        <v>6524</v>
      </c>
      <c r="L7" s="513">
        <v>1259132</v>
      </c>
      <c r="M7" s="509">
        <v>1</v>
      </c>
      <c r="N7" s="509">
        <v>193</v>
      </c>
      <c r="O7" s="513">
        <v>6430</v>
      </c>
      <c r="P7" s="513">
        <v>1253850</v>
      </c>
      <c r="Q7" s="536">
        <v>0.99580504665118508</v>
      </c>
      <c r="R7" s="514">
        <v>195</v>
      </c>
    </row>
    <row r="8" spans="1:18" ht="14.45" customHeight="1" x14ac:dyDescent="0.2">
      <c r="A8" s="508" t="s">
        <v>1601</v>
      </c>
      <c r="B8" s="509" t="s">
        <v>1602</v>
      </c>
      <c r="C8" s="509" t="s">
        <v>450</v>
      </c>
      <c r="D8" s="509" t="s">
        <v>1603</v>
      </c>
      <c r="E8" s="509" t="s">
        <v>1608</v>
      </c>
      <c r="F8" s="509" t="s">
        <v>1609</v>
      </c>
      <c r="G8" s="513">
        <v>5606</v>
      </c>
      <c r="H8" s="513">
        <v>426056</v>
      </c>
      <c r="I8" s="509">
        <v>0.87662236121970294</v>
      </c>
      <c r="J8" s="509">
        <v>76</v>
      </c>
      <c r="K8" s="513">
        <v>6395</v>
      </c>
      <c r="L8" s="513">
        <v>486020</v>
      </c>
      <c r="M8" s="509">
        <v>1</v>
      </c>
      <c r="N8" s="509">
        <v>76</v>
      </c>
      <c r="O8" s="513">
        <v>6555</v>
      </c>
      <c r="P8" s="513">
        <v>504735</v>
      </c>
      <c r="Q8" s="536">
        <v>1.0385066458170447</v>
      </c>
      <c r="R8" s="514">
        <v>77</v>
      </c>
    </row>
    <row r="9" spans="1:18" ht="14.45" customHeight="1" x14ac:dyDescent="0.2">
      <c r="A9" s="508" t="s">
        <v>1601</v>
      </c>
      <c r="B9" s="509" t="s">
        <v>1602</v>
      </c>
      <c r="C9" s="509" t="s">
        <v>450</v>
      </c>
      <c r="D9" s="509" t="s">
        <v>1603</v>
      </c>
      <c r="E9" s="509" t="s">
        <v>1610</v>
      </c>
      <c r="F9" s="509" t="s">
        <v>1611</v>
      </c>
      <c r="G9" s="513">
        <v>51</v>
      </c>
      <c r="H9" s="513">
        <v>15147</v>
      </c>
      <c r="I9" s="509">
        <v>1.1341819543242231</v>
      </c>
      <c r="J9" s="509">
        <v>297</v>
      </c>
      <c r="K9" s="513">
        <v>45</v>
      </c>
      <c r="L9" s="513">
        <v>13355</v>
      </c>
      <c r="M9" s="509">
        <v>1</v>
      </c>
      <c r="N9" s="509">
        <v>296.77777777777777</v>
      </c>
      <c r="O9" s="513">
        <v>40</v>
      </c>
      <c r="P9" s="513">
        <v>11960</v>
      </c>
      <c r="Q9" s="536">
        <v>0.89554473979782856</v>
      </c>
      <c r="R9" s="514">
        <v>299</v>
      </c>
    </row>
    <row r="10" spans="1:18" ht="14.45" customHeight="1" x14ac:dyDescent="0.2">
      <c r="A10" s="508" t="s">
        <v>1601</v>
      </c>
      <c r="B10" s="509" t="s">
        <v>1602</v>
      </c>
      <c r="C10" s="509" t="s">
        <v>450</v>
      </c>
      <c r="D10" s="509" t="s">
        <v>1603</v>
      </c>
      <c r="E10" s="509" t="s">
        <v>1612</v>
      </c>
      <c r="F10" s="509" t="s">
        <v>1613</v>
      </c>
      <c r="G10" s="513">
        <v>2928</v>
      </c>
      <c r="H10" s="513">
        <v>749568</v>
      </c>
      <c r="I10" s="509">
        <v>0.95561357702349869</v>
      </c>
      <c r="J10" s="509">
        <v>256</v>
      </c>
      <c r="K10" s="513">
        <v>3064</v>
      </c>
      <c r="L10" s="513">
        <v>784384</v>
      </c>
      <c r="M10" s="509">
        <v>1</v>
      </c>
      <c r="N10" s="509">
        <v>256</v>
      </c>
      <c r="O10" s="513">
        <v>3076</v>
      </c>
      <c r="P10" s="513">
        <v>796684</v>
      </c>
      <c r="Q10" s="536">
        <v>1.0156810949738904</v>
      </c>
      <c r="R10" s="514">
        <v>259</v>
      </c>
    </row>
    <row r="11" spans="1:18" ht="14.45" customHeight="1" x14ac:dyDescent="0.2">
      <c r="A11" s="508" t="s">
        <v>1601</v>
      </c>
      <c r="B11" s="509" t="s">
        <v>1602</v>
      </c>
      <c r="C11" s="509" t="s">
        <v>450</v>
      </c>
      <c r="D11" s="509" t="s">
        <v>1603</v>
      </c>
      <c r="E11" s="509" t="s">
        <v>1614</v>
      </c>
      <c r="F11" s="509" t="s">
        <v>1615</v>
      </c>
      <c r="G11" s="513">
        <v>101</v>
      </c>
      <c r="H11" s="513">
        <v>9999</v>
      </c>
      <c r="I11" s="509">
        <v>0.64928571428571424</v>
      </c>
      <c r="J11" s="509">
        <v>99</v>
      </c>
      <c r="K11" s="513">
        <v>154</v>
      </c>
      <c r="L11" s="513">
        <v>15400</v>
      </c>
      <c r="M11" s="509">
        <v>1</v>
      </c>
      <c r="N11" s="509">
        <v>100</v>
      </c>
      <c r="O11" s="513">
        <v>128</v>
      </c>
      <c r="P11" s="513">
        <v>12928</v>
      </c>
      <c r="Q11" s="536">
        <v>0.83948051948051949</v>
      </c>
      <c r="R11" s="514">
        <v>101</v>
      </c>
    </row>
    <row r="12" spans="1:18" ht="14.45" customHeight="1" x14ac:dyDescent="0.2">
      <c r="A12" s="508" t="s">
        <v>1601</v>
      </c>
      <c r="B12" s="509" t="s">
        <v>1602</v>
      </c>
      <c r="C12" s="509" t="s">
        <v>450</v>
      </c>
      <c r="D12" s="509" t="s">
        <v>1603</v>
      </c>
      <c r="E12" s="509" t="s">
        <v>1616</v>
      </c>
      <c r="F12" s="509" t="s">
        <v>1617</v>
      </c>
      <c r="G12" s="513">
        <v>168</v>
      </c>
      <c r="H12" s="513">
        <v>58800</v>
      </c>
      <c r="I12" s="509">
        <v>1.250159459114683</v>
      </c>
      <c r="J12" s="509">
        <v>350</v>
      </c>
      <c r="K12" s="513">
        <v>134</v>
      </c>
      <c r="L12" s="513">
        <v>47034</v>
      </c>
      <c r="M12" s="509">
        <v>1</v>
      </c>
      <c r="N12" s="509">
        <v>351</v>
      </c>
      <c r="O12" s="513">
        <v>174</v>
      </c>
      <c r="P12" s="513">
        <v>61248</v>
      </c>
      <c r="Q12" s="536">
        <v>1.3022069141472126</v>
      </c>
      <c r="R12" s="514">
        <v>352</v>
      </c>
    </row>
    <row r="13" spans="1:18" ht="14.45" customHeight="1" x14ac:dyDescent="0.2">
      <c r="A13" s="508" t="s">
        <v>1601</v>
      </c>
      <c r="B13" s="509" t="s">
        <v>1602</v>
      </c>
      <c r="C13" s="509" t="s">
        <v>450</v>
      </c>
      <c r="D13" s="509" t="s">
        <v>1603</v>
      </c>
      <c r="E13" s="509" t="s">
        <v>1618</v>
      </c>
      <c r="F13" s="509" t="s">
        <v>1619</v>
      </c>
      <c r="G13" s="513">
        <v>3061</v>
      </c>
      <c r="H13" s="513">
        <v>3275270</v>
      </c>
      <c r="I13" s="509">
        <v>0.37103030303030304</v>
      </c>
      <c r="J13" s="509">
        <v>1070</v>
      </c>
      <c r="K13" s="513">
        <v>8250</v>
      </c>
      <c r="L13" s="513">
        <v>8827500</v>
      </c>
      <c r="M13" s="509">
        <v>1</v>
      </c>
      <c r="N13" s="509">
        <v>1070</v>
      </c>
      <c r="O13" s="513">
        <v>8321</v>
      </c>
      <c r="P13" s="513">
        <v>8928433</v>
      </c>
      <c r="Q13" s="536">
        <v>1.0114339280657039</v>
      </c>
      <c r="R13" s="514">
        <v>1073</v>
      </c>
    </row>
    <row r="14" spans="1:18" ht="14.45" customHeight="1" x14ac:dyDescent="0.2">
      <c r="A14" s="508" t="s">
        <v>1601</v>
      </c>
      <c r="B14" s="509" t="s">
        <v>1602</v>
      </c>
      <c r="C14" s="509" t="s">
        <v>450</v>
      </c>
      <c r="D14" s="509" t="s">
        <v>1603</v>
      </c>
      <c r="E14" s="509" t="s">
        <v>1620</v>
      </c>
      <c r="F14" s="509" t="s">
        <v>1621</v>
      </c>
      <c r="G14" s="513">
        <v>14036</v>
      </c>
      <c r="H14" s="513">
        <v>645656</v>
      </c>
      <c r="I14" s="509">
        <v>0.79371182990273692</v>
      </c>
      <c r="J14" s="509">
        <v>46</v>
      </c>
      <c r="K14" s="513">
        <v>17684</v>
      </c>
      <c r="L14" s="513">
        <v>813464</v>
      </c>
      <c r="M14" s="509">
        <v>1</v>
      </c>
      <c r="N14" s="509">
        <v>46</v>
      </c>
      <c r="O14" s="513">
        <v>19236</v>
      </c>
      <c r="P14" s="513">
        <v>904092</v>
      </c>
      <c r="Q14" s="536">
        <v>1.1114099702015086</v>
      </c>
      <c r="R14" s="514">
        <v>47</v>
      </c>
    </row>
    <row r="15" spans="1:18" ht="14.45" customHeight="1" x14ac:dyDescent="0.2">
      <c r="A15" s="508" t="s">
        <v>1601</v>
      </c>
      <c r="B15" s="509" t="s">
        <v>1602</v>
      </c>
      <c r="C15" s="509" t="s">
        <v>450</v>
      </c>
      <c r="D15" s="509" t="s">
        <v>1603</v>
      </c>
      <c r="E15" s="509" t="s">
        <v>1622</v>
      </c>
      <c r="F15" s="509" t="s">
        <v>1623</v>
      </c>
      <c r="G15" s="513">
        <v>6229</v>
      </c>
      <c r="H15" s="513">
        <v>2161463</v>
      </c>
      <c r="I15" s="509">
        <v>0.81212516297262061</v>
      </c>
      <c r="J15" s="509">
        <v>347</v>
      </c>
      <c r="K15" s="513">
        <v>7670</v>
      </c>
      <c r="L15" s="513">
        <v>2661490</v>
      </c>
      <c r="M15" s="509">
        <v>1</v>
      </c>
      <c r="N15" s="509">
        <v>347</v>
      </c>
      <c r="O15" s="513">
        <v>8669</v>
      </c>
      <c r="P15" s="513">
        <v>3016812</v>
      </c>
      <c r="Q15" s="536">
        <v>1.1335049164189983</v>
      </c>
      <c r="R15" s="514">
        <v>348</v>
      </c>
    </row>
    <row r="16" spans="1:18" ht="14.45" customHeight="1" x14ac:dyDescent="0.2">
      <c r="A16" s="508" t="s">
        <v>1601</v>
      </c>
      <c r="B16" s="509" t="s">
        <v>1602</v>
      </c>
      <c r="C16" s="509" t="s">
        <v>450</v>
      </c>
      <c r="D16" s="509" t="s">
        <v>1603</v>
      </c>
      <c r="E16" s="509" t="s">
        <v>1624</v>
      </c>
      <c r="F16" s="509" t="s">
        <v>1625</v>
      </c>
      <c r="G16" s="513">
        <v>1901</v>
      </c>
      <c r="H16" s="513">
        <v>96951</v>
      </c>
      <c r="I16" s="509">
        <v>0.92867611138251094</v>
      </c>
      <c r="J16" s="509">
        <v>51</v>
      </c>
      <c r="K16" s="513">
        <v>2047</v>
      </c>
      <c r="L16" s="513">
        <v>104397</v>
      </c>
      <c r="M16" s="509">
        <v>1</v>
      </c>
      <c r="N16" s="509">
        <v>51</v>
      </c>
      <c r="O16" s="513">
        <v>1699</v>
      </c>
      <c r="P16" s="513">
        <v>86649</v>
      </c>
      <c r="Q16" s="536">
        <v>0.82999511480214949</v>
      </c>
      <c r="R16" s="514">
        <v>51</v>
      </c>
    </row>
    <row r="17" spans="1:18" ht="14.45" customHeight="1" x14ac:dyDescent="0.2">
      <c r="A17" s="508" t="s">
        <v>1601</v>
      </c>
      <c r="B17" s="509" t="s">
        <v>1602</v>
      </c>
      <c r="C17" s="509" t="s">
        <v>450</v>
      </c>
      <c r="D17" s="509" t="s">
        <v>1603</v>
      </c>
      <c r="E17" s="509" t="s">
        <v>1626</v>
      </c>
      <c r="F17" s="509" t="s">
        <v>1627</v>
      </c>
      <c r="G17" s="513">
        <v>948</v>
      </c>
      <c r="H17" s="513">
        <v>83424</v>
      </c>
      <c r="I17" s="509">
        <v>0.90544412607449853</v>
      </c>
      <c r="J17" s="509">
        <v>88</v>
      </c>
      <c r="K17" s="513">
        <v>1047</v>
      </c>
      <c r="L17" s="513">
        <v>92136</v>
      </c>
      <c r="M17" s="509">
        <v>1</v>
      </c>
      <c r="N17" s="509">
        <v>88</v>
      </c>
      <c r="O17" s="513">
        <v>1122</v>
      </c>
      <c r="P17" s="513">
        <v>99858</v>
      </c>
      <c r="Q17" s="536">
        <v>1.0838108882521491</v>
      </c>
      <c r="R17" s="514">
        <v>89</v>
      </c>
    </row>
    <row r="18" spans="1:18" ht="14.45" customHeight="1" x14ac:dyDescent="0.2">
      <c r="A18" s="508" t="s">
        <v>1601</v>
      </c>
      <c r="B18" s="509" t="s">
        <v>1602</v>
      </c>
      <c r="C18" s="509" t="s">
        <v>450</v>
      </c>
      <c r="D18" s="509" t="s">
        <v>1603</v>
      </c>
      <c r="E18" s="509" t="s">
        <v>1628</v>
      </c>
      <c r="F18" s="509" t="s">
        <v>1629</v>
      </c>
      <c r="G18" s="513">
        <v>22414</v>
      </c>
      <c r="H18" s="513">
        <v>8450078</v>
      </c>
      <c r="I18" s="509">
        <v>0.84482303720176399</v>
      </c>
      <c r="J18" s="509">
        <v>377</v>
      </c>
      <c r="K18" s="513">
        <v>26531</v>
      </c>
      <c r="L18" s="513">
        <v>10002187</v>
      </c>
      <c r="M18" s="509">
        <v>1</v>
      </c>
      <c r="N18" s="509">
        <v>377</v>
      </c>
      <c r="O18" s="513">
        <v>28024</v>
      </c>
      <c r="P18" s="513">
        <v>10593072</v>
      </c>
      <c r="Q18" s="536">
        <v>1.0590755801706166</v>
      </c>
      <c r="R18" s="514">
        <v>378</v>
      </c>
    </row>
    <row r="19" spans="1:18" ht="14.45" customHeight="1" x14ac:dyDescent="0.2">
      <c r="A19" s="508" t="s">
        <v>1601</v>
      </c>
      <c r="B19" s="509" t="s">
        <v>1602</v>
      </c>
      <c r="C19" s="509" t="s">
        <v>450</v>
      </c>
      <c r="D19" s="509" t="s">
        <v>1603</v>
      </c>
      <c r="E19" s="509" t="s">
        <v>1630</v>
      </c>
      <c r="F19" s="509" t="s">
        <v>1631</v>
      </c>
      <c r="G19" s="513">
        <v>800</v>
      </c>
      <c r="H19" s="513">
        <v>27200</v>
      </c>
      <c r="I19" s="509">
        <v>0.92699884125144849</v>
      </c>
      <c r="J19" s="509">
        <v>34</v>
      </c>
      <c r="K19" s="513">
        <v>863</v>
      </c>
      <c r="L19" s="513">
        <v>29342</v>
      </c>
      <c r="M19" s="509">
        <v>1</v>
      </c>
      <c r="N19" s="509">
        <v>34</v>
      </c>
      <c r="O19" s="513">
        <v>947</v>
      </c>
      <c r="P19" s="513">
        <v>32198</v>
      </c>
      <c r="Q19" s="536">
        <v>1.0973348783314021</v>
      </c>
      <c r="R19" s="514">
        <v>34</v>
      </c>
    </row>
    <row r="20" spans="1:18" ht="14.45" customHeight="1" x14ac:dyDescent="0.2">
      <c r="A20" s="508" t="s">
        <v>1601</v>
      </c>
      <c r="B20" s="509" t="s">
        <v>1602</v>
      </c>
      <c r="C20" s="509" t="s">
        <v>450</v>
      </c>
      <c r="D20" s="509" t="s">
        <v>1603</v>
      </c>
      <c r="E20" s="509" t="s">
        <v>1632</v>
      </c>
      <c r="F20" s="509" t="s">
        <v>1633</v>
      </c>
      <c r="G20" s="513">
        <v>626</v>
      </c>
      <c r="H20" s="513">
        <v>328024</v>
      </c>
      <c r="I20" s="509">
        <v>1.1040564373897708</v>
      </c>
      <c r="J20" s="509">
        <v>524</v>
      </c>
      <c r="K20" s="513">
        <v>567</v>
      </c>
      <c r="L20" s="513">
        <v>297108</v>
      </c>
      <c r="M20" s="509">
        <v>1</v>
      </c>
      <c r="N20" s="509">
        <v>524</v>
      </c>
      <c r="O20" s="513">
        <v>648</v>
      </c>
      <c r="P20" s="513">
        <v>340200</v>
      </c>
      <c r="Q20" s="536">
        <v>1.1450381679389312</v>
      </c>
      <c r="R20" s="514">
        <v>525</v>
      </c>
    </row>
    <row r="21" spans="1:18" ht="14.45" customHeight="1" x14ac:dyDescent="0.2">
      <c r="A21" s="508" t="s">
        <v>1601</v>
      </c>
      <c r="B21" s="509" t="s">
        <v>1602</v>
      </c>
      <c r="C21" s="509" t="s">
        <v>450</v>
      </c>
      <c r="D21" s="509" t="s">
        <v>1603</v>
      </c>
      <c r="E21" s="509" t="s">
        <v>1634</v>
      </c>
      <c r="F21" s="509" t="s">
        <v>1635</v>
      </c>
      <c r="G21" s="513">
        <v>727</v>
      </c>
      <c r="H21" s="513">
        <v>41439</v>
      </c>
      <c r="I21" s="509">
        <v>1.4401543059706681</v>
      </c>
      <c r="J21" s="509">
        <v>57</v>
      </c>
      <c r="K21" s="513">
        <v>502</v>
      </c>
      <c r="L21" s="513">
        <v>28774</v>
      </c>
      <c r="M21" s="509">
        <v>1</v>
      </c>
      <c r="N21" s="509">
        <v>57.318725099601593</v>
      </c>
      <c r="O21" s="513">
        <v>525</v>
      </c>
      <c r="P21" s="513">
        <v>30450</v>
      </c>
      <c r="Q21" s="536">
        <v>1.0582470285674568</v>
      </c>
      <c r="R21" s="514">
        <v>58</v>
      </c>
    </row>
    <row r="22" spans="1:18" ht="14.45" customHeight="1" x14ac:dyDescent="0.2">
      <c r="A22" s="508" t="s">
        <v>1601</v>
      </c>
      <c r="B22" s="509" t="s">
        <v>1602</v>
      </c>
      <c r="C22" s="509" t="s">
        <v>450</v>
      </c>
      <c r="D22" s="509" t="s">
        <v>1603</v>
      </c>
      <c r="E22" s="509" t="s">
        <v>1636</v>
      </c>
      <c r="F22" s="509" t="s">
        <v>1637</v>
      </c>
      <c r="G22" s="513">
        <v>983</v>
      </c>
      <c r="H22" s="513">
        <v>220192</v>
      </c>
      <c r="I22" s="509">
        <v>0.89536240723797911</v>
      </c>
      <c r="J22" s="509">
        <v>224</v>
      </c>
      <c r="K22" s="513">
        <v>1093</v>
      </c>
      <c r="L22" s="513">
        <v>245925</v>
      </c>
      <c r="M22" s="509">
        <v>1</v>
      </c>
      <c r="N22" s="509">
        <v>225</v>
      </c>
      <c r="O22" s="513">
        <v>762</v>
      </c>
      <c r="P22" s="513">
        <v>172212</v>
      </c>
      <c r="Q22" s="536">
        <v>0.70026227508386707</v>
      </c>
      <c r="R22" s="514">
        <v>226</v>
      </c>
    </row>
    <row r="23" spans="1:18" ht="14.45" customHeight="1" x14ac:dyDescent="0.2">
      <c r="A23" s="508" t="s">
        <v>1601</v>
      </c>
      <c r="B23" s="509" t="s">
        <v>1602</v>
      </c>
      <c r="C23" s="509" t="s">
        <v>450</v>
      </c>
      <c r="D23" s="509" t="s">
        <v>1603</v>
      </c>
      <c r="E23" s="509" t="s">
        <v>1638</v>
      </c>
      <c r="F23" s="509" t="s">
        <v>1639</v>
      </c>
      <c r="G23" s="513">
        <v>996</v>
      </c>
      <c r="H23" s="513">
        <v>550788</v>
      </c>
      <c r="I23" s="509">
        <v>0.91127604588907607</v>
      </c>
      <c r="J23" s="509">
        <v>553</v>
      </c>
      <c r="K23" s="513">
        <v>1091</v>
      </c>
      <c r="L23" s="513">
        <v>604414</v>
      </c>
      <c r="M23" s="509">
        <v>1</v>
      </c>
      <c r="N23" s="509">
        <v>554</v>
      </c>
      <c r="O23" s="513">
        <v>745</v>
      </c>
      <c r="P23" s="513">
        <v>413475</v>
      </c>
      <c r="Q23" s="536">
        <v>0.68409236053433575</v>
      </c>
      <c r="R23" s="514">
        <v>555</v>
      </c>
    </row>
    <row r="24" spans="1:18" ht="14.45" customHeight="1" x14ac:dyDescent="0.2">
      <c r="A24" s="508" t="s">
        <v>1601</v>
      </c>
      <c r="B24" s="509" t="s">
        <v>1602</v>
      </c>
      <c r="C24" s="509" t="s">
        <v>450</v>
      </c>
      <c r="D24" s="509" t="s">
        <v>1603</v>
      </c>
      <c r="E24" s="509" t="s">
        <v>1640</v>
      </c>
      <c r="F24" s="509" t="s">
        <v>1641</v>
      </c>
      <c r="G24" s="513">
        <v>1560</v>
      </c>
      <c r="H24" s="513">
        <v>332280</v>
      </c>
      <c r="I24" s="509">
        <v>0.91659402619470587</v>
      </c>
      <c r="J24" s="509">
        <v>213</v>
      </c>
      <c r="K24" s="513">
        <v>1694</v>
      </c>
      <c r="L24" s="513">
        <v>362516</v>
      </c>
      <c r="M24" s="509">
        <v>1</v>
      </c>
      <c r="N24" s="509">
        <v>214</v>
      </c>
      <c r="O24" s="513">
        <v>1552</v>
      </c>
      <c r="P24" s="513">
        <v>335232</v>
      </c>
      <c r="Q24" s="536">
        <v>0.9247371150514736</v>
      </c>
      <c r="R24" s="514">
        <v>216</v>
      </c>
    </row>
    <row r="25" spans="1:18" ht="14.45" customHeight="1" x14ac:dyDescent="0.2">
      <c r="A25" s="508" t="s">
        <v>1601</v>
      </c>
      <c r="B25" s="509" t="s">
        <v>1602</v>
      </c>
      <c r="C25" s="509" t="s">
        <v>450</v>
      </c>
      <c r="D25" s="509" t="s">
        <v>1603</v>
      </c>
      <c r="E25" s="509" t="s">
        <v>1642</v>
      </c>
      <c r="F25" s="509" t="s">
        <v>1643</v>
      </c>
      <c r="G25" s="513">
        <v>606</v>
      </c>
      <c r="H25" s="513">
        <v>85446</v>
      </c>
      <c r="I25" s="509">
        <v>1.2058765418160264</v>
      </c>
      <c r="J25" s="509">
        <v>141</v>
      </c>
      <c r="K25" s="513">
        <v>499</v>
      </c>
      <c r="L25" s="513">
        <v>70858</v>
      </c>
      <c r="M25" s="509">
        <v>1</v>
      </c>
      <c r="N25" s="509">
        <v>142</v>
      </c>
      <c r="O25" s="513">
        <v>530</v>
      </c>
      <c r="P25" s="513">
        <v>75790</v>
      </c>
      <c r="Q25" s="536">
        <v>1.0696039967258462</v>
      </c>
      <c r="R25" s="514">
        <v>143</v>
      </c>
    </row>
    <row r="26" spans="1:18" ht="14.45" customHeight="1" x14ac:dyDescent="0.2">
      <c r="A26" s="508" t="s">
        <v>1601</v>
      </c>
      <c r="B26" s="509" t="s">
        <v>1602</v>
      </c>
      <c r="C26" s="509" t="s">
        <v>450</v>
      </c>
      <c r="D26" s="509" t="s">
        <v>1603</v>
      </c>
      <c r="E26" s="509" t="s">
        <v>1644</v>
      </c>
      <c r="F26" s="509" t="s">
        <v>1645</v>
      </c>
      <c r="G26" s="513">
        <v>1</v>
      </c>
      <c r="H26" s="513">
        <v>220</v>
      </c>
      <c r="I26" s="509">
        <v>3.1108597285067874E-2</v>
      </c>
      <c r="J26" s="509">
        <v>220</v>
      </c>
      <c r="K26" s="513">
        <v>32</v>
      </c>
      <c r="L26" s="513">
        <v>7072</v>
      </c>
      <c r="M26" s="509">
        <v>1</v>
      </c>
      <c r="N26" s="509">
        <v>221</v>
      </c>
      <c r="O26" s="513">
        <v>12</v>
      </c>
      <c r="P26" s="513">
        <v>2664</v>
      </c>
      <c r="Q26" s="536">
        <v>0.37669683257918551</v>
      </c>
      <c r="R26" s="514">
        <v>222</v>
      </c>
    </row>
    <row r="27" spans="1:18" ht="14.45" customHeight="1" x14ac:dyDescent="0.2">
      <c r="A27" s="508" t="s">
        <v>1601</v>
      </c>
      <c r="B27" s="509" t="s">
        <v>1602</v>
      </c>
      <c r="C27" s="509" t="s">
        <v>450</v>
      </c>
      <c r="D27" s="509" t="s">
        <v>1603</v>
      </c>
      <c r="E27" s="509" t="s">
        <v>1646</v>
      </c>
      <c r="F27" s="509" t="s">
        <v>1647</v>
      </c>
      <c r="G27" s="513">
        <v>91</v>
      </c>
      <c r="H27" s="513">
        <v>114478</v>
      </c>
      <c r="I27" s="509">
        <v>0.91700510257211287</v>
      </c>
      <c r="J27" s="509">
        <v>1258</v>
      </c>
      <c r="K27" s="513">
        <v>99</v>
      </c>
      <c r="L27" s="513">
        <v>124839</v>
      </c>
      <c r="M27" s="509">
        <v>1</v>
      </c>
      <c r="N27" s="509">
        <v>1261</v>
      </c>
      <c r="O27" s="513">
        <v>98</v>
      </c>
      <c r="P27" s="513">
        <v>124950</v>
      </c>
      <c r="Q27" s="536">
        <v>1.000889145219042</v>
      </c>
      <c r="R27" s="514">
        <v>1275</v>
      </c>
    </row>
    <row r="28" spans="1:18" ht="14.45" customHeight="1" x14ac:dyDescent="0.2">
      <c r="A28" s="508" t="s">
        <v>1601</v>
      </c>
      <c r="B28" s="509" t="s">
        <v>1602</v>
      </c>
      <c r="C28" s="509" t="s">
        <v>450</v>
      </c>
      <c r="D28" s="509" t="s">
        <v>1603</v>
      </c>
      <c r="E28" s="509" t="s">
        <v>1648</v>
      </c>
      <c r="F28" s="509" t="s">
        <v>1649</v>
      </c>
      <c r="G28" s="513">
        <v>23494</v>
      </c>
      <c r="H28" s="513">
        <v>399398</v>
      </c>
      <c r="I28" s="509">
        <v>1.0225452646239555</v>
      </c>
      <c r="J28" s="509">
        <v>17</v>
      </c>
      <c r="K28" s="513">
        <v>22976</v>
      </c>
      <c r="L28" s="513">
        <v>390592</v>
      </c>
      <c r="M28" s="509">
        <v>1</v>
      </c>
      <c r="N28" s="509">
        <v>17</v>
      </c>
      <c r="O28" s="513">
        <v>24634</v>
      </c>
      <c r="P28" s="513">
        <v>418778</v>
      </c>
      <c r="Q28" s="536">
        <v>1.0721622562674096</v>
      </c>
      <c r="R28" s="514">
        <v>17</v>
      </c>
    </row>
    <row r="29" spans="1:18" ht="14.45" customHeight="1" x14ac:dyDescent="0.2">
      <c r="A29" s="508" t="s">
        <v>1601</v>
      </c>
      <c r="B29" s="509" t="s">
        <v>1602</v>
      </c>
      <c r="C29" s="509" t="s">
        <v>450</v>
      </c>
      <c r="D29" s="509" t="s">
        <v>1603</v>
      </c>
      <c r="E29" s="509" t="s">
        <v>1650</v>
      </c>
      <c r="F29" s="509" t="s">
        <v>1651</v>
      </c>
      <c r="G29" s="513">
        <v>899</v>
      </c>
      <c r="H29" s="513">
        <v>128557</v>
      </c>
      <c r="I29" s="509">
        <v>1.0262557077625571</v>
      </c>
      <c r="J29" s="509">
        <v>143</v>
      </c>
      <c r="K29" s="513">
        <v>876</v>
      </c>
      <c r="L29" s="513">
        <v>125268</v>
      </c>
      <c r="M29" s="509">
        <v>1</v>
      </c>
      <c r="N29" s="509">
        <v>143</v>
      </c>
      <c r="O29" s="513">
        <v>983</v>
      </c>
      <c r="P29" s="513">
        <v>141552</v>
      </c>
      <c r="Q29" s="536">
        <v>1.129993294376856</v>
      </c>
      <c r="R29" s="514">
        <v>144</v>
      </c>
    </row>
    <row r="30" spans="1:18" ht="14.45" customHeight="1" x14ac:dyDescent="0.2">
      <c r="A30" s="508" t="s">
        <v>1601</v>
      </c>
      <c r="B30" s="509" t="s">
        <v>1602</v>
      </c>
      <c r="C30" s="509" t="s">
        <v>450</v>
      </c>
      <c r="D30" s="509" t="s">
        <v>1603</v>
      </c>
      <c r="E30" s="509" t="s">
        <v>1652</v>
      </c>
      <c r="F30" s="509" t="s">
        <v>1653</v>
      </c>
      <c r="G30" s="513">
        <v>498</v>
      </c>
      <c r="H30" s="513">
        <v>32370</v>
      </c>
      <c r="I30" s="509">
        <v>1.0921052631578947</v>
      </c>
      <c r="J30" s="509">
        <v>65</v>
      </c>
      <c r="K30" s="513">
        <v>456</v>
      </c>
      <c r="L30" s="513">
        <v>29640</v>
      </c>
      <c r="M30" s="509">
        <v>1</v>
      </c>
      <c r="N30" s="509">
        <v>65</v>
      </c>
      <c r="O30" s="513">
        <v>465</v>
      </c>
      <c r="P30" s="513">
        <v>30690</v>
      </c>
      <c r="Q30" s="536">
        <v>1.035425101214575</v>
      </c>
      <c r="R30" s="514">
        <v>66</v>
      </c>
    </row>
    <row r="31" spans="1:18" ht="14.45" customHeight="1" x14ac:dyDescent="0.2">
      <c r="A31" s="508" t="s">
        <v>1601</v>
      </c>
      <c r="B31" s="509" t="s">
        <v>1602</v>
      </c>
      <c r="C31" s="509" t="s">
        <v>450</v>
      </c>
      <c r="D31" s="509" t="s">
        <v>1603</v>
      </c>
      <c r="E31" s="509" t="s">
        <v>1654</v>
      </c>
      <c r="F31" s="509" t="s">
        <v>1655</v>
      </c>
      <c r="G31" s="513">
        <v>3</v>
      </c>
      <c r="H31" s="513">
        <v>372</v>
      </c>
      <c r="I31" s="509"/>
      <c r="J31" s="509">
        <v>124</v>
      </c>
      <c r="K31" s="513"/>
      <c r="L31" s="513"/>
      <c r="M31" s="509"/>
      <c r="N31" s="509"/>
      <c r="O31" s="513"/>
      <c r="P31" s="513"/>
      <c r="Q31" s="536"/>
      <c r="R31" s="514"/>
    </row>
    <row r="32" spans="1:18" ht="14.45" customHeight="1" x14ac:dyDescent="0.2">
      <c r="A32" s="508" t="s">
        <v>1601</v>
      </c>
      <c r="B32" s="509" t="s">
        <v>1602</v>
      </c>
      <c r="C32" s="509" t="s">
        <v>450</v>
      </c>
      <c r="D32" s="509" t="s">
        <v>1603</v>
      </c>
      <c r="E32" s="509" t="s">
        <v>1656</v>
      </c>
      <c r="F32" s="509" t="s">
        <v>1657</v>
      </c>
      <c r="G32" s="513">
        <v>4827</v>
      </c>
      <c r="H32" s="513">
        <v>207561</v>
      </c>
      <c r="I32" s="509">
        <v>0.87636165577342051</v>
      </c>
      <c r="J32" s="509">
        <v>43</v>
      </c>
      <c r="K32" s="513">
        <v>5508</v>
      </c>
      <c r="L32" s="513">
        <v>236844</v>
      </c>
      <c r="M32" s="509">
        <v>1</v>
      </c>
      <c r="N32" s="509">
        <v>43</v>
      </c>
      <c r="O32" s="513">
        <v>6556</v>
      </c>
      <c r="P32" s="513">
        <v>288464</v>
      </c>
      <c r="Q32" s="536">
        <v>1.217949367516171</v>
      </c>
      <c r="R32" s="514">
        <v>44</v>
      </c>
    </row>
    <row r="33" spans="1:18" ht="14.45" customHeight="1" x14ac:dyDescent="0.2">
      <c r="A33" s="508" t="s">
        <v>1601</v>
      </c>
      <c r="B33" s="509" t="s">
        <v>1602</v>
      </c>
      <c r="C33" s="509" t="s">
        <v>450</v>
      </c>
      <c r="D33" s="509" t="s">
        <v>1603</v>
      </c>
      <c r="E33" s="509" t="s">
        <v>1658</v>
      </c>
      <c r="F33" s="509" t="s">
        <v>1659</v>
      </c>
      <c r="G33" s="513">
        <v>13692</v>
      </c>
      <c r="H33" s="513">
        <v>1862112</v>
      </c>
      <c r="I33" s="509">
        <v>0.91666211316797974</v>
      </c>
      <c r="J33" s="509">
        <v>136</v>
      </c>
      <c r="K33" s="513">
        <v>14866</v>
      </c>
      <c r="L33" s="513">
        <v>2031405</v>
      </c>
      <c r="M33" s="509">
        <v>1</v>
      </c>
      <c r="N33" s="509">
        <v>136.64771962868289</v>
      </c>
      <c r="O33" s="513">
        <v>15994</v>
      </c>
      <c r="P33" s="513">
        <v>2207172</v>
      </c>
      <c r="Q33" s="536">
        <v>1.0865248436427004</v>
      </c>
      <c r="R33" s="514">
        <v>138</v>
      </c>
    </row>
    <row r="34" spans="1:18" ht="14.45" customHeight="1" x14ac:dyDescent="0.2">
      <c r="A34" s="508" t="s">
        <v>1601</v>
      </c>
      <c r="B34" s="509" t="s">
        <v>1602</v>
      </c>
      <c r="C34" s="509" t="s">
        <v>450</v>
      </c>
      <c r="D34" s="509" t="s">
        <v>1603</v>
      </c>
      <c r="E34" s="509" t="s">
        <v>1660</v>
      </c>
      <c r="F34" s="509" t="s">
        <v>1661</v>
      </c>
      <c r="G34" s="513">
        <v>883</v>
      </c>
      <c r="H34" s="513">
        <v>80353</v>
      </c>
      <c r="I34" s="509">
        <v>0.9566630552546046</v>
      </c>
      <c r="J34" s="509">
        <v>91</v>
      </c>
      <c r="K34" s="513">
        <v>923</v>
      </c>
      <c r="L34" s="513">
        <v>83993</v>
      </c>
      <c r="M34" s="509">
        <v>1</v>
      </c>
      <c r="N34" s="509">
        <v>91</v>
      </c>
      <c r="O34" s="513">
        <v>998</v>
      </c>
      <c r="P34" s="513">
        <v>91816</v>
      </c>
      <c r="Q34" s="536">
        <v>1.0931387139404474</v>
      </c>
      <c r="R34" s="514">
        <v>92</v>
      </c>
    </row>
    <row r="35" spans="1:18" ht="14.45" customHeight="1" x14ac:dyDescent="0.2">
      <c r="A35" s="508" t="s">
        <v>1601</v>
      </c>
      <c r="B35" s="509" t="s">
        <v>1602</v>
      </c>
      <c r="C35" s="509" t="s">
        <v>450</v>
      </c>
      <c r="D35" s="509" t="s">
        <v>1603</v>
      </c>
      <c r="E35" s="509" t="s">
        <v>1662</v>
      </c>
      <c r="F35" s="509" t="s">
        <v>1663</v>
      </c>
      <c r="G35" s="513">
        <v>2762</v>
      </c>
      <c r="H35" s="513">
        <v>378394</v>
      </c>
      <c r="I35" s="509">
        <v>1.0164668085014936</v>
      </c>
      <c r="J35" s="509">
        <v>137</v>
      </c>
      <c r="K35" s="513">
        <v>2691</v>
      </c>
      <c r="L35" s="513">
        <v>372264</v>
      </c>
      <c r="M35" s="509">
        <v>1</v>
      </c>
      <c r="N35" s="509">
        <v>138.3366778149387</v>
      </c>
      <c r="O35" s="513">
        <v>2515</v>
      </c>
      <c r="P35" s="513">
        <v>352100</v>
      </c>
      <c r="Q35" s="536">
        <v>0.94583413921303161</v>
      </c>
      <c r="R35" s="514">
        <v>140</v>
      </c>
    </row>
    <row r="36" spans="1:18" ht="14.45" customHeight="1" x14ac:dyDescent="0.2">
      <c r="A36" s="508" t="s">
        <v>1601</v>
      </c>
      <c r="B36" s="509" t="s">
        <v>1602</v>
      </c>
      <c r="C36" s="509" t="s">
        <v>450</v>
      </c>
      <c r="D36" s="509" t="s">
        <v>1603</v>
      </c>
      <c r="E36" s="509" t="s">
        <v>1664</v>
      </c>
      <c r="F36" s="509" t="s">
        <v>1665</v>
      </c>
      <c r="G36" s="513">
        <v>1177</v>
      </c>
      <c r="H36" s="513">
        <v>77682</v>
      </c>
      <c r="I36" s="509">
        <v>0.72194496333677194</v>
      </c>
      <c r="J36" s="509">
        <v>66</v>
      </c>
      <c r="K36" s="513">
        <v>1622</v>
      </c>
      <c r="L36" s="513">
        <v>107601</v>
      </c>
      <c r="M36" s="509">
        <v>1</v>
      </c>
      <c r="N36" s="509">
        <v>66.338471023427871</v>
      </c>
      <c r="O36" s="513">
        <v>2052</v>
      </c>
      <c r="P36" s="513">
        <v>137484</v>
      </c>
      <c r="Q36" s="536">
        <v>1.2777204672819027</v>
      </c>
      <c r="R36" s="514">
        <v>67</v>
      </c>
    </row>
    <row r="37" spans="1:18" ht="14.45" customHeight="1" x14ac:dyDescent="0.2">
      <c r="A37" s="508" t="s">
        <v>1601</v>
      </c>
      <c r="B37" s="509" t="s">
        <v>1602</v>
      </c>
      <c r="C37" s="509" t="s">
        <v>450</v>
      </c>
      <c r="D37" s="509" t="s">
        <v>1603</v>
      </c>
      <c r="E37" s="509" t="s">
        <v>1666</v>
      </c>
      <c r="F37" s="509" t="s">
        <v>1667</v>
      </c>
      <c r="G37" s="513">
        <v>13789</v>
      </c>
      <c r="H37" s="513">
        <v>4522792</v>
      </c>
      <c r="I37" s="509">
        <v>0.97003165670066827</v>
      </c>
      <c r="J37" s="509">
        <v>328</v>
      </c>
      <c r="K37" s="513">
        <v>14215</v>
      </c>
      <c r="L37" s="513">
        <v>4662520</v>
      </c>
      <c r="M37" s="509">
        <v>1</v>
      </c>
      <c r="N37" s="509">
        <v>328</v>
      </c>
      <c r="O37" s="513">
        <v>14341</v>
      </c>
      <c r="P37" s="513">
        <v>4718189</v>
      </c>
      <c r="Q37" s="536">
        <v>1.0119396806876968</v>
      </c>
      <c r="R37" s="514">
        <v>329</v>
      </c>
    </row>
    <row r="38" spans="1:18" ht="14.45" customHeight="1" x14ac:dyDescent="0.2">
      <c r="A38" s="508" t="s">
        <v>1601</v>
      </c>
      <c r="B38" s="509" t="s">
        <v>1602</v>
      </c>
      <c r="C38" s="509" t="s">
        <v>450</v>
      </c>
      <c r="D38" s="509" t="s">
        <v>1603</v>
      </c>
      <c r="E38" s="509" t="s">
        <v>1668</v>
      </c>
      <c r="F38" s="509" t="s">
        <v>1669</v>
      </c>
      <c r="G38" s="513">
        <v>4729</v>
      </c>
      <c r="H38" s="513">
        <v>1324120</v>
      </c>
      <c r="I38" s="509">
        <v>11.839625172123965</v>
      </c>
      <c r="J38" s="509">
        <v>280</v>
      </c>
      <c r="K38" s="513">
        <v>398</v>
      </c>
      <c r="L38" s="513">
        <v>111838</v>
      </c>
      <c r="M38" s="509">
        <v>1</v>
      </c>
      <c r="N38" s="509">
        <v>281</v>
      </c>
      <c r="O38" s="513">
        <v>268</v>
      </c>
      <c r="P38" s="513">
        <v>75576</v>
      </c>
      <c r="Q38" s="536">
        <v>0.67576315742413129</v>
      </c>
      <c r="R38" s="514">
        <v>282</v>
      </c>
    </row>
    <row r="39" spans="1:18" ht="14.45" customHeight="1" x14ac:dyDescent="0.2">
      <c r="A39" s="508" t="s">
        <v>1601</v>
      </c>
      <c r="B39" s="509" t="s">
        <v>1602</v>
      </c>
      <c r="C39" s="509" t="s">
        <v>450</v>
      </c>
      <c r="D39" s="509" t="s">
        <v>1603</v>
      </c>
      <c r="E39" s="509" t="s">
        <v>1670</v>
      </c>
      <c r="F39" s="509" t="s">
        <v>1671</v>
      </c>
      <c r="G39" s="513">
        <v>2412</v>
      </c>
      <c r="H39" s="513">
        <v>542700</v>
      </c>
      <c r="I39" s="509">
        <v>0.90239291254919762</v>
      </c>
      <c r="J39" s="509">
        <v>225</v>
      </c>
      <c r="K39" s="513">
        <v>2669</v>
      </c>
      <c r="L39" s="513">
        <v>601401</v>
      </c>
      <c r="M39" s="509">
        <v>1</v>
      </c>
      <c r="N39" s="509">
        <v>225.32821281378793</v>
      </c>
      <c r="O39" s="513">
        <v>2886</v>
      </c>
      <c r="P39" s="513">
        <v>655122</v>
      </c>
      <c r="Q39" s="536">
        <v>1.0893264228027555</v>
      </c>
      <c r="R39" s="514">
        <v>227</v>
      </c>
    </row>
    <row r="40" spans="1:18" ht="14.45" customHeight="1" x14ac:dyDescent="0.2">
      <c r="A40" s="508" t="s">
        <v>1601</v>
      </c>
      <c r="B40" s="509" t="s">
        <v>1602</v>
      </c>
      <c r="C40" s="509" t="s">
        <v>450</v>
      </c>
      <c r="D40" s="509" t="s">
        <v>1603</v>
      </c>
      <c r="E40" s="509" t="s">
        <v>1672</v>
      </c>
      <c r="F40" s="509" t="s">
        <v>1673</v>
      </c>
      <c r="G40" s="513">
        <v>5743</v>
      </c>
      <c r="H40" s="513">
        <v>413496</v>
      </c>
      <c r="I40" s="509">
        <v>0.96587745033916994</v>
      </c>
      <c r="J40" s="509">
        <v>72</v>
      </c>
      <c r="K40" s="513">
        <v>5975</v>
      </c>
      <c r="L40" s="513">
        <v>428104</v>
      </c>
      <c r="M40" s="509">
        <v>1</v>
      </c>
      <c r="N40" s="509">
        <v>71.649205020920505</v>
      </c>
      <c r="O40" s="513">
        <v>6989</v>
      </c>
      <c r="P40" s="513">
        <v>503208</v>
      </c>
      <c r="Q40" s="536">
        <v>1.1754340066899631</v>
      </c>
      <c r="R40" s="514">
        <v>72</v>
      </c>
    </row>
    <row r="41" spans="1:18" ht="14.45" customHeight="1" x14ac:dyDescent="0.2">
      <c r="A41" s="508" t="s">
        <v>1601</v>
      </c>
      <c r="B41" s="509" t="s">
        <v>1602</v>
      </c>
      <c r="C41" s="509" t="s">
        <v>450</v>
      </c>
      <c r="D41" s="509" t="s">
        <v>1603</v>
      </c>
      <c r="E41" s="509" t="s">
        <v>1674</v>
      </c>
      <c r="F41" s="509" t="s">
        <v>1675</v>
      </c>
      <c r="G41" s="513">
        <v>3526</v>
      </c>
      <c r="H41" s="513">
        <v>179826</v>
      </c>
      <c r="I41" s="509">
        <v>0.96496989600437877</v>
      </c>
      <c r="J41" s="509">
        <v>51</v>
      </c>
      <c r="K41" s="513">
        <v>3654</v>
      </c>
      <c r="L41" s="513">
        <v>186354</v>
      </c>
      <c r="M41" s="509">
        <v>1</v>
      </c>
      <c r="N41" s="509">
        <v>51</v>
      </c>
      <c r="O41" s="513">
        <v>3942</v>
      </c>
      <c r="P41" s="513">
        <v>204984</v>
      </c>
      <c r="Q41" s="536">
        <v>1.0999710228919153</v>
      </c>
      <c r="R41" s="514">
        <v>52</v>
      </c>
    </row>
    <row r="42" spans="1:18" ht="14.45" customHeight="1" x14ac:dyDescent="0.2">
      <c r="A42" s="508" t="s">
        <v>1601</v>
      </c>
      <c r="B42" s="509" t="s">
        <v>1602</v>
      </c>
      <c r="C42" s="509" t="s">
        <v>450</v>
      </c>
      <c r="D42" s="509" t="s">
        <v>1603</v>
      </c>
      <c r="E42" s="509" t="s">
        <v>1676</v>
      </c>
      <c r="F42" s="509" t="s">
        <v>1677</v>
      </c>
      <c r="G42" s="513">
        <v>4180</v>
      </c>
      <c r="H42" s="513">
        <v>539220</v>
      </c>
      <c r="I42" s="509">
        <v>1.0967335150307123</v>
      </c>
      <c r="J42" s="509">
        <v>129</v>
      </c>
      <c r="K42" s="513">
        <v>3782</v>
      </c>
      <c r="L42" s="513">
        <v>491660</v>
      </c>
      <c r="M42" s="509">
        <v>1</v>
      </c>
      <c r="N42" s="509">
        <v>130</v>
      </c>
      <c r="O42" s="513">
        <v>3869</v>
      </c>
      <c r="P42" s="513">
        <v>506839</v>
      </c>
      <c r="Q42" s="536">
        <v>1.0308729609893015</v>
      </c>
      <c r="R42" s="514">
        <v>131</v>
      </c>
    </row>
    <row r="43" spans="1:18" ht="14.45" customHeight="1" x14ac:dyDescent="0.2">
      <c r="A43" s="508" t="s">
        <v>1601</v>
      </c>
      <c r="B43" s="509" t="s">
        <v>1602</v>
      </c>
      <c r="C43" s="509" t="s">
        <v>450</v>
      </c>
      <c r="D43" s="509" t="s">
        <v>1603</v>
      </c>
      <c r="E43" s="509" t="s">
        <v>1678</v>
      </c>
      <c r="F43" s="509" t="s">
        <v>1679</v>
      </c>
      <c r="G43" s="513">
        <v>647</v>
      </c>
      <c r="H43" s="513">
        <v>33644</v>
      </c>
      <c r="I43" s="509">
        <v>0.89925961564162193</v>
      </c>
      <c r="J43" s="509">
        <v>52</v>
      </c>
      <c r="K43" s="513">
        <v>715</v>
      </c>
      <c r="L43" s="513">
        <v>37413</v>
      </c>
      <c r="M43" s="509">
        <v>1</v>
      </c>
      <c r="N43" s="509">
        <v>52.325874125874122</v>
      </c>
      <c r="O43" s="513">
        <v>793</v>
      </c>
      <c r="P43" s="513">
        <v>42822</v>
      </c>
      <c r="Q43" s="536">
        <v>1.1445754149627134</v>
      </c>
      <c r="R43" s="514">
        <v>54</v>
      </c>
    </row>
    <row r="44" spans="1:18" ht="14.45" customHeight="1" x14ac:dyDescent="0.2">
      <c r="A44" s="508" t="s">
        <v>1601</v>
      </c>
      <c r="B44" s="509" t="s">
        <v>1602</v>
      </c>
      <c r="C44" s="509" t="s">
        <v>450</v>
      </c>
      <c r="D44" s="509" t="s">
        <v>1603</v>
      </c>
      <c r="E44" s="509" t="s">
        <v>1680</v>
      </c>
      <c r="F44" s="509" t="s">
        <v>1681</v>
      </c>
      <c r="G44" s="513">
        <v>2248</v>
      </c>
      <c r="H44" s="513">
        <v>1079040</v>
      </c>
      <c r="I44" s="509">
        <v>1.1611570247933884</v>
      </c>
      <c r="J44" s="509">
        <v>480</v>
      </c>
      <c r="K44" s="513">
        <v>1936</v>
      </c>
      <c r="L44" s="513">
        <v>929280</v>
      </c>
      <c r="M44" s="509">
        <v>1</v>
      </c>
      <c r="N44" s="509">
        <v>480</v>
      </c>
      <c r="O44" s="513">
        <v>1848</v>
      </c>
      <c r="P44" s="513">
        <v>888888</v>
      </c>
      <c r="Q44" s="536">
        <v>0.95653409090909092</v>
      </c>
      <c r="R44" s="514">
        <v>481</v>
      </c>
    </row>
    <row r="45" spans="1:18" ht="14.45" customHeight="1" x14ac:dyDescent="0.2">
      <c r="A45" s="508" t="s">
        <v>1601</v>
      </c>
      <c r="B45" s="509" t="s">
        <v>1602</v>
      </c>
      <c r="C45" s="509" t="s">
        <v>450</v>
      </c>
      <c r="D45" s="509" t="s">
        <v>1603</v>
      </c>
      <c r="E45" s="509" t="s">
        <v>1682</v>
      </c>
      <c r="F45" s="509" t="s">
        <v>1683</v>
      </c>
      <c r="G45" s="513">
        <v>174</v>
      </c>
      <c r="H45" s="513">
        <v>36018</v>
      </c>
      <c r="I45" s="509">
        <v>1.0874999999999999</v>
      </c>
      <c r="J45" s="509">
        <v>207</v>
      </c>
      <c r="K45" s="513">
        <v>160</v>
      </c>
      <c r="L45" s="513">
        <v>33120</v>
      </c>
      <c r="M45" s="509">
        <v>1</v>
      </c>
      <c r="N45" s="509">
        <v>207</v>
      </c>
      <c r="O45" s="513">
        <v>225</v>
      </c>
      <c r="P45" s="513">
        <v>47025</v>
      </c>
      <c r="Q45" s="536">
        <v>1.419836956521739</v>
      </c>
      <c r="R45" s="514">
        <v>209</v>
      </c>
    </row>
    <row r="46" spans="1:18" ht="14.45" customHeight="1" x14ac:dyDescent="0.2">
      <c r="A46" s="508" t="s">
        <v>1601</v>
      </c>
      <c r="B46" s="509" t="s">
        <v>1602</v>
      </c>
      <c r="C46" s="509" t="s">
        <v>450</v>
      </c>
      <c r="D46" s="509" t="s">
        <v>1603</v>
      </c>
      <c r="E46" s="509" t="s">
        <v>1684</v>
      </c>
      <c r="F46" s="509" t="s">
        <v>1685</v>
      </c>
      <c r="G46" s="513">
        <v>605</v>
      </c>
      <c r="H46" s="513">
        <v>461615</v>
      </c>
      <c r="I46" s="509">
        <v>1.1080586080586081</v>
      </c>
      <c r="J46" s="509">
        <v>763</v>
      </c>
      <c r="K46" s="513">
        <v>546</v>
      </c>
      <c r="L46" s="513">
        <v>416598</v>
      </c>
      <c r="M46" s="509">
        <v>1</v>
      </c>
      <c r="N46" s="509">
        <v>763</v>
      </c>
      <c r="O46" s="513">
        <v>529</v>
      </c>
      <c r="P46" s="513">
        <v>404156</v>
      </c>
      <c r="Q46" s="536">
        <v>0.97013427812903563</v>
      </c>
      <c r="R46" s="514">
        <v>764</v>
      </c>
    </row>
    <row r="47" spans="1:18" ht="14.45" customHeight="1" x14ac:dyDescent="0.2">
      <c r="A47" s="508" t="s">
        <v>1601</v>
      </c>
      <c r="B47" s="509" t="s">
        <v>1602</v>
      </c>
      <c r="C47" s="509" t="s">
        <v>450</v>
      </c>
      <c r="D47" s="509" t="s">
        <v>1603</v>
      </c>
      <c r="E47" s="509" t="s">
        <v>1686</v>
      </c>
      <c r="F47" s="509" t="s">
        <v>1687</v>
      </c>
      <c r="G47" s="513">
        <v>118</v>
      </c>
      <c r="H47" s="513">
        <v>249688</v>
      </c>
      <c r="I47" s="509"/>
      <c r="J47" s="509">
        <v>2116</v>
      </c>
      <c r="K47" s="513"/>
      <c r="L47" s="513"/>
      <c r="M47" s="509"/>
      <c r="N47" s="509"/>
      <c r="O47" s="513"/>
      <c r="P47" s="513"/>
      <c r="Q47" s="536"/>
      <c r="R47" s="514"/>
    </row>
    <row r="48" spans="1:18" ht="14.45" customHeight="1" x14ac:dyDescent="0.2">
      <c r="A48" s="508" t="s">
        <v>1601</v>
      </c>
      <c r="B48" s="509" t="s">
        <v>1602</v>
      </c>
      <c r="C48" s="509" t="s">
        <v>450</v>
      </c>
      <c r="D48" s="509" t="s">
        <v>1603</v>
      </c>
      <c r="E48" s="509" t="s">
        <v>1688</v>
      </c>
      <c r="F48" s="509" t="s">
        <v>1689</v>
      </c>
      <c r="G48" s="513">
        <v>312</v>
      </c>
      <c r="H48" s="513">
        <v>190944</v>
      </c>
      <c r="I48" s="509">
        <v>0.96296296296296291</v>
      </c>
      <c r="J48" s="509">
        <v>612</v>
      </c>
      <c r="K48" s="513">
        <v>324</v>
      </c>
      <c r="L48" s="513">
        <v>198288</v>
      </c>
      <c r="M48" s="509">
        <v>1</v>
      </c>
      <c r="N48" s="509">
        <v>612</v>
      </c>
      <c r="O48" s="513">
        <v>384</v>
      </c>
      <c r="P48" s="513">
        <v>236160</v>
      </c>
      <c r="Q48" s="536">
        <v>1.1909949164851126</v>
      </c>
      <c r="R48" s="514">
        <v>615</v>
      </c>
    </row>
    <row r="49" spans="1:18" ht="14.45" customHeight="1" x14ac:dyDescent="0.2">
      <c r="A49" s="508" t="s">
        <v>1601</v>
      </c>
      <c r="B49" s="509" t="s">
        <v>1602</v>
      </c>
      <c r="C49" s="509" t="s">
        <v>450</v>
      </c>
      <c r="D49" s="509" t="s">
        <v>1603</v>
      </c>
      <c r="E49" s="509" t="s">
        <v>1690</v>
      </c>
      <c r="F49" s="509" t="s">
        <v>1691</v>
      </c>
      <c r="G49" s="513">
        <v>4</v>
      </c>
      <c r="H49" s="513">
        <v>3300</v>
      </c>
      <c r="I49" s="509">
        <v>0.2857142857142857</v>
      </c>
      <c r="J49" s="509">
        <v>825</v>
      </c>
      <c r="K49" s="513">
        <v>14</v>
      </c>
      <c r="L49" s="513">
        <v>11550</v>
      </c>
      <c r="M49" s="509">
        <v>1</v>
      </c>
      <c r="N49" s="509">
        <v>825</v>
      </c>
      <c r="O49" s="513">
        <v>9</v>
      </c>
      <c r="P49" s="513">
        <v>7434</v>
      </c>
      <c r="Q49" s="536">
        <v>0.64363636363636367</v>
      </c>
      <c r="R49" s="514">
        <v>826</v>
      </c>
    </row>
    <row r="50" spans="1:18" ht="14.45" customHeight="1" x14ac:dyDescent="0.2">
      <c r="A50" s="508" t="s">
        <v>1601</v>
      </c>
      <c r="B50" s="509" t="s">
        <v>1602</v>
      </c>
      <c r="C50" s="509" t="s">
        <v>450</v>
      </c>
      <c r="D50" s="509" t="s">
        <v>1603</v>
      </c>
      <c r="E50" s="509" t="s">
        <v>1692</v>
      </c>
      <c r="F50" s="509" t="s">
        <v>1693</v>
      </c>
      <c r="G50" s="513">
        <v>5</v>
      </c>
      <c r="H50" s="513">
        <v>2155</v>
      </c>
      <c r="I50" s="509">
        <v>0.55555555555555558</v>
      </c>
      <c r="J50" s="509">
        <v>431</v>
      </c>
      <c r="K50" s="513">
        <v>9</v>
      </c>
      <c r="L50" s="513">
        <v>3879</v>
      </c>
      <c r="M50" s="509">
        <v>1</v>
      </c>
      <c r="N50" s="509">
        <v>431</v>
      </c>
      <c r="O50" s="513">
        <v>4</v>
      </c>
      <c r="P50" s="513">
        <v>1732</v>
      </c>
      <c r="Q50" s="536">
        <v>0.44650683165764371</v>
      </c>
      <c r="R50" s="514">
        <v>433</v>
      </c>
    </row>
    <row r="51" spans="1:18" ht="14.45" customHeight="1" x14ac:dyDescent="0.2">
      <c r="A51" s="508" t="s">
        <v>1601</v>
      </c>
      <c r="B51" s="509" t="s">
        <v>1602</v>
      </c>
      <c r="C51" s="509" t="s">
        <v>450</v>
      </c>
      <c r="D51" s="509" t="s">
        <v>1603</v>
      </c>
      <c r="E51" s="509" t="s">
        <v>1694</v>
      </c>
      <c r="F51" s="509" t="s">
        <v>1695</v>
      </c>
      <c r="G51" s="513">
        <v>225</v>
      </c>
      <c r="H51" s="513">
        <v>396675</v>
      </c>
      <c r="I51" s="509">
        <v>0.92330735713088652</v>
      </c>
      <c r="J51" s="509">
        <v>1763</v>
      </c>
      <c r="K51" s="513">
        <v>243</v>
      </c>
      <c r="L51" s="513">
        <v>429624</v>
      </c>
      <c r="M51" s="509">
        <v>1</v>
      </c>
      <c r="N51" s="509">
        <v>1768</v>
      </c>
      <c r="O51" s="513">
        <v>283</v>
      </c>
      <c r="P51" s="513">
        <v>506853</v>
      </c>
      <c r="Q51" s="536">
        <v>1.1797595106418637</v>
      </c>
      <c r="R51" s="514">
        <v>1791</v>
      </c>
    </row>
    <row r="52" spans="1:18" ht="14.45" customHeight="1" x14ac:dyDescent="0.2">
      <c r="A52" s="508" t="s">
        <v>1601</v>
      </c>
      <c r="B52" s="509" t="s">
        <v>1602</v>
      </c>
      <c r="C52" s="509" t="s">
        <v>450</v>
      </c>
      <c r="D52" s="509" t="s">
        <v>1603</v>
      </c>
      <c r="E52" s="509" t="s">
        <v>1696</v>
      </c>
      <c r="F52" s="509"/>
      <c r="G52" s="513">
        <v>0</v>
      </c>
      <c r="H52" s="513">
        <v>0</v>
      </c>
      <c r="I52" s="509"/>
      <c r="J52" s="509"/>
      <c r="K52" s="513"/>
      <c r="L52" s="513"/>
      <c r="M52" s="509"/>
      <c r="N52" s="509"/>
      <c r="O52" s="513"/>
      <c r="P52" s="513"/>
      <c r="Q52" s="536"/>
      <c r="R52" s="514"/>
    </row>
    <row r="53" spans="1:18" ht="14.45" customHeight="1" x14ac:dyDescent="0.2">
      <c r="A53" s="508" t="s">
        <v>1601</v>
      </c>
      <c r="B53" s="509" t="s">
        <v>1602</v>
      </c>
      <c r="C53" s="509" t="s">
        <v>450</v>
      </c>
      <c r="D53" s="509" t="s">
        <v>1603</v>
      </c>
      <c r="E53" s="509" t="s">
        <v>1697</v>
      </c>
      <c r="F53" s="509" t="s">
        <v>1698</v>
      </c>
      <c r="G53" s="513">
        <v>716</v>
      </c>
      <c r="H53" s="513">
        <v>108116</v>
      </c>
      <c r="I53" s="509">
        <v>0.91897864817081465</v>
      </c>
      <c r="J53" s="509">
        <v>151</v>
      </c>
      <c r="K53" s="513">
        <v>774</v>
      </c>
      <c r="L53" s="513">
        <v>117648</v>
      </c>
      <c r="M53" s="509">
        <v>1</v>
      </c>
      <c r="N53" s="509">
        <v>152</v>
      </c>
      <c r="O53" s="513">
        <v>905</v>
      </c>
      <c r="P53" s="513">
        <v>138465</v>
      </c>
      <c r="Q53" s="536">
        <v>1.1769430844553244</v>
      </c>
      <c r="R53" s="514">
        <v>153</v>
      </c>
    </row>
    <row r="54" spans="1:18" ht="14.45" customHeight="1" x14ac:dyDescent="0.2">
      <c r="A54" s="508" t="s">
        <v>1601</v>
      </c>
      <c r="B54" s="509" t="s">
        <v>1602</v>
      </c>
      <c r="C54" s="509" t="s">
        <v>450</v>
      </c>
      <c r="D54" s="509" t="s">
        <v>1603</v>
      </c>
      <c r="E54" s="509" t="s">
        <v>1699</v>
      </c>
      <c r="F54" s="509" t="s">
        <v>1700</v>
      </c>
      <c r="G54" s="513">
        <v>1560</v>
      </c>
      <c r="H54" s="513">
        <v>422760</v>
      </c>
      <c r="I54" s="509">
        <v>0.91640383677450821</v>
      </c>
      <c r="J54" s="509">
        <v>271</v>
      </c>
      <c r="K54" s="513">
        <v>1694</v>
      </c>
      <c r="L54" s="513">
        <v>461325</v>
      </c>
      <c r="M54" s="509">
        <v>1</v>
      </c>
      <c r="N54" s="509">
        <v>272.32880755608028</v>
      </c>
      <c r="O54" s="513">
        <v>1539</v>
      </c>
      <c r="P54" s="513">
        <v>423225</v>
      </c>
      <c r="Q54" s="536">
        <v>0.91741180295886848</v>
      </c>
      <c r="R54" s="514">
        <v>275</v>
      </c>
    </row>
    <row r="55" spans="1:18" ht="14.45" customHeight="1" x14ac:dyDescent="0.2">
      <c r="A55" s="508" t="s">
        <v>1601</v>
      </c>
      <c r="B55" s="509" t="s">
        <v>1602</v>
      </c>
      <c r="C55" s="509" t="s">
        <v>450</v>
      </c>
      <c r="D55" s="509" t="s">
        <v>1603</v>
      </c>
      <c r="E55" s="509" t="s">
        <v>1701</v>
      </c>
      <c r="F55" s="509" t="s">
        <v>1702</v>
      </c>
      <c r="G55" s="513">
        <v>504</v>
      </c>
      <c r="H55" s="513">
        <v>87192</v>
      </c>
      <c r="I55" s="509">
        <v>1.0893553223388306</v>
      </c>
      <c r="J55" s="509">
        <v>173</v>
      </c>
      <c r="K55" s="513">
        <v>460</v>
      </c>
      <c r="L55" s="513">
        <v>80040</v>
      </c>
      <c r="M55" s="509">
        <v>1</v>
      </c>
      <c r="N55" s="509">
        <v>174</v>
      </c>
      <c r="O55" s="513">
        <v>470</v>
      </c>
      <c r="P55" s="513">
        <v>82720</v>
      </c>
      <c r="Q55" s="536">
        <v>1.0334832583708147</v>
      </c>
      <c r="R55" s="514">
        <v>176</v>
      </c>
    </row>
    <row r="56" spans="1:18" ht="14.45" customHeight="1" x14ac:dyDescent="0.2">
      <c r="A56" s="508" t="s">
        <v>1601</v>
      </c>
      <c r="B56" s="509" t="s">
        <v>1602</v>
      </c>
      <c r="C56" s="509" t="s">
        <v>450</v>
      </c>
      <c r="D56" s="509" t="s">
        <v>1603</v>
      </c>
      <c r="E56" s="509" t="s">
        <v>1703</v>
      </c>
      <c r="F56" s="509" t="s">
        <v>1704</v>
      </c>
      <c r="G56" s="513">
        <v>1410</v>
      </c>
      <c r="H56" s="513">
        <v>617580</v>
      </c>
      <c r="I56" s="509">
        <v>0.82339279214658356</v>
      </c>
      <c r="J56" s="509">
        <v>438</v>
      </c>
      <c r="K56" s="513">
        <v>1711</v>
      </c>
      <c r="L56" s="513">
        <v>750043</v>
      </c>
      <c r="M56" s="509">
        <v>1</v>
      </c>
      <c r="N56" s="509">
        <v>438.36528345996493</v>
      </c>
      <c r="O56" s="513">
        <v>2114</v>
      </c>
      <c r="P56" s="513">
        <v>930160</v>
      </c>
      <c r="Q56" s="536">
        <v>1.2401422318453741</v>
      </c>
      <c r="R56" s="514">
        <v>440</v>
      </c>
    </row>
    <row r="57" spans="1:18" ht="14.45" customHeight="1" x14ac:dyDescent="0.2">
      <c r="A57" s="508" t="s">
        <v>1601</v>
      </c>
      <c r="B57" s="509" t="s">
        <v>1602</v>
      </c>
      <c r="C57" s="509" t="s">
        <v>450</v>
      </c>
      <c r="D57" s="509" t="s">
        <v>1603</v>
      </c>
      <c r="E57" s="509" t="s">
        <v>1705</v>
      </c>
      <c r="F57" s="509" t="s">
        <v>1706</v>
      </c>
      <c r="G57" s="513">
        <v>41</v>
      </c>
      <c r="H57" s="513">
        <v>1927</v>
      </c>
      <c r="I57" s="509">
        <v>1</v>
      </c>
      <c r="J57" s="509">
        <v>47</v>
      </c>
      <c r="K57" s="513">
        <v>41</v>
      </c>
      <c r="L57" s="513">
        <v>1927</v>
      </c>
      <c r="M57" s="509">
        <v>1</v>
      </c>
      <c r="N57" s="509">
        <v>47</v>
      </c>
      <c r="O57" s="513">
        <v>79</v>
      </c>
      <c r="P57" s="513">
        <v>3713</v>
      </c>
      <c r="Q57" s="536">
        <v>1.9268292682926829</v>
      </c>
      <c r="R57" s="514">
        <v>47</v>
      </c>
    </row>
    <row r="58" spans="1:18" ht="14.45" customHeight="1" x14ac:dyDescent="0.2">
      <c r="A58" s="508" t="s">
        <v>1601</v>
      </c>
      <c r="B58" s="509" t="s">
        <v>1602</v>
      </c>
      <c r="C58" s="509" t="s">
        <v>450</v>
      </c>
      <c r="D58" s="509" t="s">
        <v>1603</v>
      </c>
      <c r="E58" s="509" t="s">
        <v>1707</v>
      </c>
      <c r="F58" s="509" t="s">
        <v>1708</v>
      </c>
      <c r="G58" s="513">
        <v>3</v>
      </c>
      <c r="H58" s="513">
        <v>132</v>
      </c>
      <c r="I58" s="509">
        <v>0.42857142857142855</v>
      </c>
      <c r="J58" s="509">
        <v>44</v>
      </c>
      <c r="K58" s="513">
        <v>7</v>
      </c>
      <c r="L58" s="513">
        <v>308</v>
      </c>
      <c r="M58" s="509">
        <v>1</v>
      </c>
      <c r="N58" s="509">
        <v>44</v>
      </c>
      <c r="O58" s="513">
        <v>6</v>
      </c>
      <c r="P58" s="513">
        <v>270</v>
      </c>
      <c r="Q58" s="536">
        <v>0.87662337662337664</v>
      </c>
      <c r="R58" s="514">
        <v>45</v>
      </c>
    </row>
    <row r="59" spans="1:18" ht="14.45" customHeight="1" x14ac:dyDescent="0.2">
      <c r="A59" s="508" t="s">
        <v>1601</v>
      </c>
      <c r="B59" s="509" t="s">
        <v>1602</v>
      </c>
      <c r="C59" s="509" t="s">
        <v>450</v>
      </c>
      <c r="D59" s="509" t="s">
        <v>1603</v>
      </c>
      <c r="E59" s="509" t="s">
        <v>1709</v>
      </c>
      <c r="F59" s="509" t="s">
        <v>1710</v>
      </c>
      <c r="G59" s="513">
        <v>10</v>
      </c>
      <c r="H59" s="513">
        <v>3770</v>
      </c>
      <c r="I59" s="509">
        <v>0.90865268739455285</v>
      </c>
      <c r="J59" s="509">
        <v>377</v>
      </c>
      <c r="K59" s="513">
        <v>11</v>
      </c>
      <c r="L59" s="513">
        <v>4149</v>
      </c>
      <c r="M59" s="509">
        <v>1</v>
      </c>
      <c r="N59" s="509">
        <v>377.18181818181819</v>
      </c>
      <c r="O59" s="513">
        <v>4</v>
      </c>
      <c r="P59" s="513">
        <v>1516</v>
      </c>
      <c r="Q59" s="536">
        <v>0.36538925042178838</v>
      </c>
      <c r="R59" s="514">
        <v>379</v>
      </c>
    </row>
    <row r="60" spans="1:18" ht="14.45" customHeight="1" x14ac:dyDescent="0.2">
      <c r="A60" s="508" t="s">
        <v>1601</v>
      </c>
      <c r="B60" s="509" t="s">
        <v>1602</v>
      </c>
      <c r="C60" s="509" t="s">
        <v>450</v>
      </c>
      <c r="D60" s="509" t="s">
        <v>1603</v>
      </c>
      <c r="E60" s="509" t="s">
        <v>1711</v>
      </c>
      <c r="F60" s="509" t="s">
        <v>1712</v>
      </c>
      <c r="G60" s="513">
        <v>40</v>
      </c>
      <c r="H60" s="513">
        <v>1440</v>
      </c>
      <c r="I60" s="509">
        <v>0.50632911392405067</v>
      </c>
      <c r="J60" s="509">
        <v>36</v>
      </c>
      <c r="K60" s="513">
        <v>79</v>
      </c>
      <c r="L60" s="513">
        <v>2844</v>
      </c>
      <c r="M60" s="509">
        <v>1</v>
      </c>
      <c r="N60" s="509">
        <v>36</v>
      </c>
      <c r="O60" s="513">
        <v>88</v>
      </c>
      <c r="P60" s="513">
        <v>3256</v>
      </c>
      <c r="Q60" s="536">
        <v>1.1448663853727146</v>
      </c>
      <c r="R60" s="514">
        <v>37</v>
      </c>
    </row>
    <row r="61" spans="1:18" ht="14.45" customHeight="1" x14ac:dyDescent="0.2">
      <c r="A61" s="508" t="s">
        <v>1601</v>
      </c>
      <c r="B61" s="509" t="s">
        <v>1602</v>
      </c>
      <c r="C61" s="509" t="s">
        <v>450</v>
      </c>
      <c r="D61" s="509" t="s">
        <v>1603</v>
      </c>
      <c r="E61" s="509" t="s">
        <v>1713</v>
      </c>
      <c r="F61" s="509" t="s">
        <v>1714</v>
      </c>
      <c r="G61" s="513">
        <v>12</v>
      </c>
      <c r="H61" s="513">
        <v>2904</v>
      </c>
      <c r="I61" s="509">
        <v>1.0909090909090908</v>
      </c>
      <c r="J61" s="509">
        <v>242</v>
      </c>
      <c r="K61" s="513">
        <v>11</v>
      </c>
      <c r="L61" s="513">
        <v>2662</v>
      </c>
      <c r="M61" s="509">
        <v>1</v>
      </c>
      <c r="N61" s="509">
        <v>242</v>
      </c>
      <c r="O61" s="513">
        <v>1</v>
      </c>
      <c r="P61" s="513">
        <v>242</v>
      </c>
      <c r="Q61" s="536">
        <v>9.0909090909090912E-2</v>
      </c>
      <c r="R61" s="514">
        <v>242</v>
      </c>
    </row>
    <row r="62" spans="1:18" ht="14.45" customHeight="1" x14ac:dyDescent="0.2">
      <c r="A62" s="508" t="s">
        <v>1601</v>
      </c>
      <c r="B62" s="509" t="s">
        <v>1602</v>
      </c>
      <c r="C62" s="509" t="s">
        <v>450</v>
      </c>
      <c r="D62" s="509" t="s">
        <v>1603</v>
      </c>
      <c r="E62" s="509" t="s">
        <v>1715</v>
      </c>
      <c r="F62" s="509" t="s">
        <v>1716</v>
      </c>
      <c r="G62" s="513">
        <v>782</v>
      </c>
      <c r="H62" s="513">
        <v>1167526</v>
      </c>
      <c r="I62" s="509">
        <v>0.41640042598509053</v>
      </c>
      <c r="J62" s="509">
        <v>1493</v>
      </c>
      <c r="K62" s="513">
        <v>1878</v>
      </c>
      <c r="L62" s="513">
        <v>2803854</v>
      </c>
      <c r="M62" s="509">
        <v>1</v>
      </c>
      <c r="N62" s="509">
        <v>1493</v>
      </c>
      <c r="O62" s="513">
        <v>2384</v>
      </c>
      <c r="P62" s="513">
        <v>3566464</v>
      </c>
      <c r="Q62" s="536">
        <v>1.2719863445100921</v>
      </c>
      <c r="R62" s="514">
        <v>1496</v>
      </c>
    </row>
    <row r="63" spans="1:18" ht="14.45" customHeight="1" x14ac:dyDescent="0.2">
      <c r="A63" s="508" t="s">
        <v>1601</v>
      </c>
      <c r="B63" s="509" t="s">
        <v>1602</v>
      </c>
      <c r="C63" s="509" t="s">
        <v>450</v>
      </c>
      <c r="D63" s="509" t="s">
        <v>1603</v>
      </c>
      <c r="E63" s="509" t="s">
        <v>1717</v>
      </c>
      <c r="F63" s="509" t="s">
        <v>1718</v>
      </c>
      <c r="G63" s="513">
        <v>2401</v>
      </c>
      <c r="H63" s="513">
        <v>785127</v>
      </c>
      <c r="I63" s="509">
        <v>0.34857723577235772</v>
      </c>
      <c r="J63" s="509">
        <v>327</v>
      </c>
      <c r="K63" s="513">
        <v>6888</v>
      </c>
      <c r="L63" s="513">
        <v>2252376</v>
      </c>
      <c r="M63" s="509">
        <v>1</v>
      </c>
      <c r="N63" s="509">
        <v>327</v>
      </c>
      <c r="O63" s="513">
        <v>7229</v>
      </c>
      <c r="P63" s="513">
        <v>2378341</v>
      </c>
      <c r="Q63" s="536">
        <v>1.0559253872355236</v>
      </c>
      <c r="R63" s="514">
        <v>329</v>
      </c>
    </row>
    <row r="64" spans="1:18" ht="14.45" customHeight="1" x14ac:dyDescent="0.2">
      <c r="A64" s="508" t="s">
        <v>1601</v>
      </c>
      <c r="B64" s="509" t="s">
        <v>1602</v>
      </c>
      <c r="C64" s="509" t="s">
        <v>450</v>
      </c>
      <c r="D64" s="509" t="s">
        <v>1603</v>
      </c>
      <c r="E64" s="509" t="s">
        <v>1719</v>
      </c>
      <c r="F64" s="509" t="s">
        <v>1720</v>
      </c>
      <c r="G64" s="513">
        <v>137</v>
      </c>
      <c r="H64" s="513">
        <v>121519</v>
      </c>
      <c r="I64" s="509">
        <v>0.28569043991799731</v>
      </c>
      <c r="J64" s="509">
        <v>887</v>
      </c>
      <c r="K64" s="513">
        <v>479</v>
      </c>
      <c r="L64" s="513">
        <v>425352</v>
      </c>
      <c r="M64" s="509">
        <v>1</v>
      </c>
      <c r="N64" s="509">
        <v>888</v>
      </c>
      <c r="O64" s="513">
        <v>490</v>
      </c>
      <c r="P64" s="513">
        <v>436590</v>
      </c>
      <c r="Q64" s="536">
        <v>1.0264204705749591</v>
      </c>
      <c r="R64" s="514">
        <v>891</v>
      </c>
    </row>
    <row r="65" spans="1:18" ht="14.45" customHeight="1" x14ac:dyDescent="0.2">
      <c r="A65" s="508" t="s">
        <v>1601</v>
      </c>
      <c r="B65" s="509" t="s">
        <v>1602</v>
      </c>
      <c r="C65" s="509" t="s">
        <v>450</v>
      </c>
      <c r="D65" s="509" t="s">
        <v>1603</v>
      </c>
      <c r="E65" s="509" t="s">
        <v>1721</v>
      </c>
      <c r="F65" s="509" t="s">
        <v>1722</v>
      </c>
      <c r="G65" s="513">
        <v>9</v>
      </c>
      <c r="H65" s="513">
        <v>2979</v>
      </c>
      <c r="I65" s="509">
        <v>0.99598796389167499</v>
      </c>
      <c r="J65" s="509">
        <v>331</v>
      </c>
      <c r="K65" s="513">
        <v>9</v>
      </c>
      <c r="L65" s="513">
        <v>2991</v>
      </c>
      <c r="M65" s="509">
        <v>1</v>
      </c>
      <c r="N65" s="509">
        <v>332.33333333333331</v>
      </c>
      <c r="O65" s="513">
        <v>22</v>
      </c>
      <c r="P65" s="513">
        <v>7348</v>
      </c>
      <c r="Q65" s="536">
        <v>2.4567034436643262</v>
      </c>
      <c r="R65" s="514">
        <v>334</v>
      </c>
    </row>
    <row r="66" spans="1:18" ht="14.45" customHeight="1" x14ac:dyDescent="0.2">
      <c r="A66" s="508" t="s">
        <v>1601</v>
      </c>
      <c r="B66" s="509" t="s">
        <v>1602</v>
      </c>
      <c r="C66" s="509" t="s">
        <v>450</v>
      </c>
      <c r="D66" s="509" t="s">
        <v>1603</v>
      </c>
      <c r="E66" s="509" t="s">
        <v>1723</v>
      </c>
      <c r="F66" s="509" t="s">
        <v>1724</v>
      </c>
      <c r="G66" s="513">
        <v>6230</v>
      </c>
      <c r="H66" s="513">
        <v>1619800</v>
      </c>
      <c r="I66" s="509">
        <v>0.43862677703012465</v>
      </c>
      <c r="J66" s="509">
        <v>260</v>
      </c>
      <c r="K66" s="513">
        <v>14149</v>
      </c>
      <c r="L66" s="513">
        <v>3692889</v>
      </c>
      <c r="M66" s="509">
        <v>1</v>
      </c>
      <c r="N66" s="509">
        <v>261</v>
      </c>
      <c r="O66" s="513">
        <v>17678</v>
      </c>
      <c r="P66" s="513">
        <v>4631636</v>
      </c>
      <c r="Q66" s="536">
        <v>1.25420395793104</v>
      </c>
      <c r="R66" s="514">
        <v>262</v>
      </c>
    </row>
    <row r="67" spans="1:18" ht="14.45" customHeight="1" x14ac:dyDescent="0.2">
      <c r="A67" s="508" t="s">
        <v>1601</v>
      </c>
      <c r="B67" s="509" t="s">
        <v>1602</v>
      </c>
      <c r="C67" s="509" t="s">
        <v>450</v>
      </c>
      <c r="D67" s="509" t="s">
        <v>1603</v>
      </c>
      <c r="E67" s="509" t="s">
        <v>1725</v>
      </c>
      <c r="F67" s="509" t="s">
        <v>1726</v>
      </c>
      <c r="G67" s="513">
        <v>50</v>
      </c>
      <c r="H67" s="513">
        <v>8250</v>
      </c>
      <c r="I67" s="509">
        <v>0.22222222222222221</v>
      </c>
      <c r="J67" s="509">
        <v>165</v>
      </c>
      <c r="K67" s="513">
        <v>225</v>
      </c>
      <c r="L67" s="513">
        <v>37125</v>
      </c>
      <c r="M67" s="509">
        <v>1</v>
      </c>
      <c r="N67" s="509">
        <v>165</v>
      </c>
      <c r="O67" s="513">
        <v>509</v>
      </c>
      <c r="P67" s="513">
        <v>84494</v>
      </c>
      <c r="Q67" s="536">
        <v>2.2759326599326601</v>
      </c>
      <c r="R67" s="514">
        <v>166</v>
      </c>
    </row>
    <row r="68" spans="1:18" ht="14.45" customHeight="1" x14ac:dyDescent="0.2">
      <c r="A68" s="508" t="s">
        <v>1601</v>
      </c>
      <c r="B68" s="509" t="s">
        <v>1602</v>
      </c>
      <c r="C68" s="509" t="s">
        <v>450</v>
      </c>
      <c r="D68" s="509" t="s">
        <v>1603</v>
      </c>
      <c r="E68" s="509" t="s">
        <v>1727</v>
      </c>
      <c r="F68" s="509" t="s">
        <v>1728</v>
      </c>
      <c r="G68" s="513">
        <v>80</v>
      </c>
      <c r="H68" s="513">
        <v>86160</v>
      </c>
      <c r="I68" s="509">
        <v>0.35055170393516261</v>
      </c>
      <c r="J68" s="509">
        <v>1077</v>
      </c>
      <c r="K68" s="513">
        <v>228</v>
      </c>
      <c r="L68" s="513">
        <v>245784</v>
      </c>
      <c r="M68" s="509">
        <v>1</v>
      </c>
      <c r="N68" s="509">
        <v>1078</v>
      </c>
      <c r="O68" s="513">
        <v>176</v>
      </c>
      <c r="P68" s="513">
        <v>189904</v>
      </c>
      <c r="Q68" s="536">
        <v>0.77264590046544934</v>
      </c>
      <c r="R68" s="514">
        <v>1079</v>
      </c>
    </row>
    <row r="69" spans="1:18" ht="14.45" customHeight="1" thickBot="1" x14ac:dyDescent="0.25">
      <c r="A69" s="515" t="s">
        <v>1601</v>
      </c>
      <c r="B69" s="516" t="s">
        <v>1602</v>
      </c>
      <c r="C69" s="516" t="s">
        <v>450</v>
      </c>
      <c r="D69" s="516" t="s">
        <v>1603</v>
      </c>
      <c r="E69" s="516" t="s">
        <v>1729</v>
      </c>
      <c r="F69" s="516" t="s">
        <v>1730</v>
      </c>
      <c r="G69" s="520"/>
      <c r="H69" s="520"/>
      <c r="I69" s="516"/>
      <c r="J69" s="516"/>
      <c r="K69" s="520">
        <v>863</v>
      </c>
      <c r="L69" s="520">
        <v>130889</v>
      </c>
      <c r="M69" s="516">
        <v>1</v>
      </c>
      <c r="N69" s="516">
        <v>151.66743916570104</v>
      </c>
      <c r="O69" s="520">
        <v>748</v>
      </c>
      <c r="P69" s="520">
        <v>113696</v>
      </c>
      <c r="Q69" s="528">
        <v>0.86864442390116814</v>
      </c>
      <c r="R69" s="521">
        <v>152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D648FE98-6F4E-4B3A-AC8E-5E87D7E3139D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69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7" hidden="1" customWidth="1" outlineLevel="1"/>
    <col min="10" max="11" width="9.28515625" style="129" hidden="1" customWidth="1"/>
    <col min="12" max="13" width="11.140625" style="207" customWidth="1"/>
    <col min="14" max="15" width="9.28515625" style="129" hidden="1" customWidth="1"/>
    <col min="16" max="17" width="11.140625" style="207" customWidth="1"/>
    <col min="18" max="18" width="11.140625" style="210" customWidth="1"/>
    <col min="19" max="19" width="11.140625" style="207" customWidth="1"/>
    <col min="20" max="16384" width="8.85546875" style="129"/>
  </cols>
  <sheetData>
    <row r="1" spans="1:19" ht="18.600000000000001" customHeight="1" thickBot="1" x14ac:dyDescent="0.35">
      <c r="A1" s="329" t="s">
        <v>1732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459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5" customHeight="1" thickBot="1" x14ac:dyDescent="0.25">
      <c r="G3" s="87" t="s">
        <v>127</v>
      </c>
      <c r="H3" s="102">
        <f t="shared" ref="H3:Q3" si="0">SUBTOTAL(9,H6:H1048576)</f>
        <v>171832</v>
      </c>
      <c r="I3" s="103">
        <f t="shared" si="0"/>
        <v>37193784</v>
      </c>
      <c r="J3" s="74"/>
      <c r="K3" s="74"/>
      <c r="L3" s="103">
        <f t="shared" si="0"/>
        <v>200816</v>
      </c>
      <c r="M3" s="103">
        <f t="shared" si="0"/>
        <v>49942073</v>
      </c>
      <c r="N3" s="74"/>
      <c r="O3" s="74"/>
      <c r="P3" s="103">
        <f t="shared" si="0"/>
        <v>215233</v>
      </c>
      <c r="Q3" s="103">
        <f t="shared" si="0"/>
        <v>53419501</v>
      </c>
      <c r="R3" s="75">
        <f>IF(M3=0,0,Q3/M3)</f>
        <v>1.0696292282460922</v>
      </c>
      <c r="S3" s="104">
        <f>IF(P3=0,0,Q3/P3)</f>
        <v>248.19382250863018</v>
      </c>
    </row>
    <row r="4" spans="1:19" ht="14.45" customHeight="1" x14ac:dyDescent="0.2">
      <c r="A4" s="446" t="s">
        <v>212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2018</v>
      </c>
      <c r="M4" s="451"/>
      <c r="N4" s="101"/>
      <c r="O4" s="101"/>
      <c r="P4" s="450">
        <v>2019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22"/>
      <c r="B5" s="622"/>
      <c r="C5" s="623"/>
      <c r="D5" s="632"/>
      <c r="E5" s="624"/>
      <c r="F5" s="625"/>
      <c r="G5" s="626"/>
      <c r="H5" s="627" t="s">
        <v>71</v>
      </c>
      <c r="I5" s="628" t="s">
        <v>14</v>
      </c>
      <c r="J5" s="629"/>
      <c r="K5" s="629"/>
      <c r="L5" s="627" t="s">
        <v>71</v>
      </c>
      <c r="M5" s="628" t="s">
        <v>14</v>
      </c>
      <c r="N5" s="629"/>
      <c r="O5" s="629"/>
      <c r="P5" s="627" t="s">
        <v>71</v>
      </c>
      <c r="Q5" s="628" t="s">
        <v>14</v>
      </c>
      <c r="R5" s="630"/>
      <c r="S5" s="631"/>
    </row>
    <row r="6" spans="1:19" ht="14.45" customHeight="1" x14ac:dyDescent="0.2">
      <c r="A6" s="585" t="s">
        <v>1601</v>
      </c>
      <c r="B6" s="586" t="s">
        <v>1602</v>
      </c>
      <c r="C6" s="586" t="s">
        <v>450</v>
      </c>
      <c r="D6" s="586" t="s">
        <v>1597</v>
      </c>
      <c r="E6" s="586" t="s">
        <v>1603</v>
      </c>
      <c r="F6" s="586" t="s">
        <v>1604</v>
      </c>
      <c r="G6" s="586" t="s">
        <v>1605</v>
      </c>
      <c r="H6" s="116">
        <v>727</v>
      </c>
      <c r="I6" s="116">
        <v>125771</v>
      </c>
      <c r="J6" s="586">
        <v>0.94363164370817199</v>
      </c>
      <c r="K6" s="586">
        <v>173</v>
      </c>
      <c r="L6" s="116">
        <v>766</v>
      </c>
      <c r="M6" s="116">
        <v>133284</v>
      </c>
      <c r="N6" s="586">
        <v>1</v>
      </c>
      <c r="O6" s="586">
        <v>174</v>
      </c>
      <c r="P6" s="116">
        <v>931</v>
      </c>
      <c r="Q6" s="116">
        <v>162925</v>
      </c>
      <c r="R6" s="591">
        <v>1.2223897842201614</v>
      </c>
      <c r="S6" s="599">
        <v>175</v>
      </c>
    </row>
    <row r="7" spans="1:19" ht="14.45" customHeight="1" x14ac:dyDescent="0.2">
      <c r="A7" s="508" t="s">
        <v>1601</v>
      </c>
      <c r="B7" s="509" t="s">
        <v>1602</v>
      </c>
      <c r="C7" s="509" t="s">
        <v>450</v>
      </c>
      <c r="D7" s="509" t="s">
        <v>1597</v>
      </c>
      <c r="E7" s="509" t="s">
        <v>1603</v>
      </c>
      <c r="F7" s="509" t="s">
        <v>1606</v>
      </c>
      <c r="G7" s="509" t="s">
        <v>1607</v>
      </c>
      <c r="H7" s="513">
        <v>6335</v>
      </c>
      <c r="I7" s="513">
        <v>1216320</v>
      </c>
      <c r="J7" s="509">
        <v>0.96599879917276343</v>
      </c>
      <c r="K7" s="509">
        <v>192</v>
      </c>
      <c r="L7" s="513">
        <v>6524</v>
      </c>
      <c r="M7" s="513">
        <v>1259132</v>
      </c>
      <c r="N7" s="509">
        <v>1</v>
      </c>
      <c r="O7" s="509">
        <v>193</v>
      </c>
      <c r="P7" s="513">
        <v>6430</v>
      </c>
      <c r="Q7" s="513">
        <v>1253850</v>
      </c>
      <c r="R7" s="536">
        <v>0.99580504665118508</v>
      </c>
      <c r="S7" s="514">
        <v>195</v>
      </c>
    </row>
    <row r="8" spans="1:19" ht="14.45" customHeight="1" x14ac:dyDescent="0.2">
      <c r="A8" s="508" t="s">
        <v>1601</v>
      </c>
      <c r="B8" s="509" t="s">
        <v>1602</v>
      </c>
      <c r="C8" s="509" t="s">
        <v>450</v>
      </c>
      <c r="D8" s="509" t="s">
        <v>1597</v>
      </c>
      <c r="E8" s="509" t="s">
        <v>1603</v>
      </c>
      <c r="F8" s="509" t="s">
        <v>1608</v>
      </c>
      <c r="G8" s="509" t="s">
        <v>1609</v>
      </c>
      <c r="H8" s="513">
        <v>5606</v>
      </c>
      <c r="I8" s="513">
        <v>426056</v>
      </c>
      <c r="J8" s="509">
        <v>0.87662236121970294</v>
      </c>
      <c r="K8" s="509">
        <v>76</v>
      </c>
      <c r="L8" s="513">
        <v>6395</v>
      </c>
      <c r="M8" s="513">
        <v>486020</v>
      </c>
      <c r="N8" s="509">
        <v>1</v>
      </c>
      <c r="O8" s="509">
        <v>76</v>
      </c>
      <c r="P8" s="513">
        <v>6555</v>
      </c>
      <c r="Q8" s="513">
        <v>504735</v>
      </c>
      <c r="R8" s="536">
        <v>1.0385066458170447</v>
      </c>
      <c r="S8" s="514">
        <v>77</v>
      </c>
    </row>
    <row r="9" spans="1:19" ht="14.45" customHeight="1" x14ac:dyDescent="0.2">
      <c r="A9" s="508" t="s">
        <v>1601</v>
      </c>
      <c r="B9" s="509" t="s">
        <v>1602</v>
      </c>
      <c r="C9" s="509" t="s">
        <v>450</v>
      </c>
      <c r="D9" s="509" t="s">
        <v>1597</v>
      </c>
      <c r="E9" s="509" t="s">
        <v>1603</v>
      </c>
      <c r="F9" s="509" t="s">
        <v>1610</v>
      </c>
      <c r="G9" s="509" t="s">
        <v>1611</v>
      </c>
      <c r="H9" s="513">
        <v>51</v>
      </c>
      <c r="I9" s="513">
        <v>15147</v>
      </c>
      <c r="J9" s="509">
        <v>1.1341819543242231</v>
      </c>
      <c r="K9" s="509">
        <v>297</v>
      </c>
      <c r="L9" s="513">
        <v>45</v>
      </c>
      <c r="M9" s="513">
        <v>13355</v>
      </c>
      <c r="N9" s="509">
        <v>1</v>
      </c>
      <c r="O9" s="509">
        <v>296.77777777777777</v>
      </c>
      <c r="P9" s="513">
        <v>40</v>
      </c>
      <c r="Q9" s="513">
        <v>11960</v>
      </c>
      <c r="R9" s="536">
        <v>0.89554473979782856</v>
      </c>
      <c r="S9" s="514">
        <v>299</v>
      </c>
    </row>
    <row r="10" spans="1:19" ht="14.45" customHeight="1" x14ac:dyDescent="0.2">
      <c r="A10" s="508" t="s">
        <v>1601</v>
      </c>
      <c r="B10" s="509" t="s">
        <v>1602</v>
      </c>
      <c r="C10" s="509" t="s">
        <v>450</v>
      </c>
      <c r="D10" s="509" t="s">
        <v>1597</v>
      </c>
      <c r="E10" s="509" t="s">
        <v>1603</v>
      </c>
      <c r="F10" s="509" t="s">
        <v>1612</v>
      </c>
      <c r="G10" s="509" t="s">
        <v>1613</v>
      </c>
      <c r="H10" s="513">
        <v>2928</v>
      </c>
      <c r="I10" s="513">
        <v>749568</v>
      </c>
      <c r="J10" s="509">
        <v>0.95561357702349869</v>
      </c>
      <c r="K10" s="509">
        <v>256</v>
      </c>
      <c r="L10" s="513">
        <v>3064</v>
      </c>
      <c r="M10" s="513">
        <v>784384</v>
      </c>
      <c r="N10" s="509">
        <v>1</v>
      </c>
      <c r="O10" s="509">
        <v>256</v>
      </c>
      <c r="P10" s="513">
        <v>3076</v>
      </c>
      <c r="Q10" s="513">
        <v>796684</v>
      </c>
      <c r="R10" s="536">
        <v>1.0156810949738904</v>
      </c>
      <c r="S10" s="514">
        <v>259</v>
      </c>
    </row>
    <row r="11" spans="1:19" ht="14.45" customHeight="1" x14ac:dyDescent="0.2">
      <c r="A11" s="508" t="s">
        <v>1601</v>
      </c>
      <c r="B11" s="509" t="s">
        <v>1602</v>
      </c>
      <c r="C11" s="509" t="s">
        <v>450</v>
      </c>
      <c r="D11" s="509" t="s">
        <v>1597</v>
      </c>
      <c r="E11" s="509" t="s">
        <v>1603</v>
      </c>
      <c r="F11" s="509" t="s">
        <v>1614</v>
      </c>
      <c r="G11" s="509" t="s">
        <v>1615</v>
      </c>
      <c r="H11" s="513">
        <v>101</v>
      </c>
      <c r="I11" s="513">
        <v>9999</v>
      </c>
      <c r="J11" s="509">
        <v>0.64928571428571424</v>
      </c>
      <c r="K11" s="509">
        <v>99</v>
      </c>
      <c r="L11" s="513">
        <v>154</v>
      </c>
      <c r="M11" s="513">
        <v>15400</v>
      </c>
      <c r="N11" s="509">
        <v>1</v>
      </c>
      <c r="O11" s="509">
        <v>100</v>
      </c>
      <c r="P11" s="513">
        <v>128</v>
      </c>
      <c r="Q11" s="513">
        <v>12928</v>
      </c>
      <c r="R11" s="536">
        <v>0.83948051948051949</v>
      </c>
      <c r="S11" s="514">
        <v>101</v>
      </c>
    </row>
    <row r="12" spans="1:19" ht="14.45" customHeight="1" x14ac:dyDescent="0.2">
      <c r="A12" s="508" t="s">
        <v>1601</v>
      </c>
      <c r="B12" s="509" t="s">
        <v>1602</v>
      </c>
      <c r="C12" s="509" t="s">
        <v>450</v>
      </c>
      <c r="D12" s="509" t="s">
        <v>1597</v>
      </c>
      <c r="E12" s="509" t="s">
        <v>1603</v>
      </c>
      <c r="F12" s="509" t="s">
        <v>1616</v>
      </c>
      <c r="G12" s="509" t="s">
        <v>1617</v>
      </c>
      <c r="H12" s="513">
        <v>168</v>
      </c>
      <c r="I12" s="513">
        <v>58800</v>
      </c>
      <c r="J12" s="509">
        <v>1.250159459114683</v>
      </c>
      <c r="K12" s="509">
        <v>350</v>
      </c>
      <c r="L12" s="513">
        <v>134</v>
      </c>
      <c r="M12" s="513">
        <v>47034</v>
      </c>
      <c r="N12" s="509">
        <v>1</v>
      </c>
      <c r="O12" s="509">
        <v>351</v>
      </c>
      <c r="P12" s="513">
        <v>174</v>
      </c>
      <c r="Q12" s="513">
        <v>61248</v>
      </c>
      <c r="R12" s="536">
        <v>1.3022069141472126</v>
      </c>
      <c r="S12" s="514">
        <v>352</v>
      </c>
    </row>
    <row r="13" spans="1:19" ht="14.45" customHeight="1" x14ac:dyDescent="0.2">
      <c r="A13" s="508" t="s">
        <v>1601</v>
      </c>
      <c r="B13" s="509" t="s">
        <v>1602</v>
      </c>
      <c r="C13" s="509" t="s">
        <v>450</v>
      </c>
      <c r="D13" s="509" t="s">
        <v>1597</v>
      </c>
      <c r="E13" s="509" t="s">
        <v>1603</v>
      </c>
      <c r="F13" s="509" t="s">
        <v>1618</v>
      </c>
      <c r="G13" s="509" t="s">
        <v>1619</v>
      </c>
      <c r="H13" s="513">
        <v>3061</v>
      </c>
      <c r="I13" s="513">
        <v>3275270</v>
      </c>
      <c r="J13" s="509">
        <v>0.37103030303030304</v>
      </c>
      <c r="K13" s="509">
        <v>1070</v>
      </c>
      <c r="L13" s="513">
        <v>8250</v>
      </c>
      <c r="M13" s="513">
        <v>8827500</v>
      </c>
      <c r="N13" s="509">
        <v>1</v>
      </c>
      <c r="O13" s="509">
        <v>1070</v>
      </c>
      <c r="P13" s="513">
        <v>8321</v>
      </c>
      <c r="Q13" s="513">
        <v>8928433</v>
      </c>
      <c r="R13" s="536">
        <v>1.0114339280657039</v>
      </c>
      <c r="S13" s="514">
        <v>1073</v>
      </c>
    </row>
    <row r="14" spans="1:19" ht="14.45" customHeight="1" x14ac:dyDescent="0.2">
      <c r="A14" s="508" t="s">
        <v>1601</v>
      </c>
      <c r="B14" s="509" t="s">
        <v>1602</v>
      </c>
      <c r="C14" s="509" t="s">
        <v>450</v>
      </c>
      <c r="D14" s="509" t="s">
        <v>1597</v>
      </c>
      <c r="E14" s="509" t="s">
        <v>1603</v>
      </c>
      <c r="F14" s="509" t="s">
        <v>1620</v>
      </c>
      <c r="G14" s="509" t="s">
        <v>1621</v>
      </c>
      <c r="H14" s="513">
        <v>14036</v>
      </c>
      <c r="I14" s="513">
        <v>645656</v>
      </c>
      <c r="J14" s="509">
        <v>0.79371182990273692</v>
      </c>
      <c r="K14" s="509">
        <v>46</v>
      </c>
      <c r="L14" s="513">
        <v>17684</v>
      </c>
      <c r="M14" s="513">
        <v>813464</v>
      </c>
      <c r="N14" s="509">
        <v>1</v>
      </c>
      <c r="O14" s="509">
        <v>46</v>
      </c>
      <c r="P14" s="513">
        <v>19236</v>
      </c>
      <c r="Q14" s="513">
        <v>904092</v>
      </c>
      <c r="R14" s="536">
        <v>1.1114099702015086</v>
      </c>
      <c r="S14" s="514">
        <v>47</v>
      </c>
    </row>
    <row r="15" spans="1:19" ht="14.45" customHeight="1" x14ac:dyDescent="0.2">
      <c r="A15" s="508" t="s">
        <v>1601</v>
      </c>
      <c r="B15" s="509" t="s">
        <v>1602</v>
      </c>
      <c r="C15" s="509" t="s">
        <v>450</v>
      </c>
      <c r="D15" s="509" t="s">
        <v>1597</v>
      </c>
      <c r="E15" s="509" t="s">
        <v>1603</v>
      </c>
      <c r="F15" s="509" t="s">
        <v>1622</v>
      </c>
      <c r="G15" s="509" t="s">
        <v>1623</v>
      </c>
      <c r="H15" s="513">
        <v>6229</v>
      </c>
      <c r="I15" s="513">
        <v>2161463</v>
      </c>
      <c r="J15" s="509">
        <v>0.81212516297262061</v>
      </c>
      <c r="K15" s="509">
        <v>347</v>
      </c>
      <c r="L15" s="513">
        <v>7670</v>
      </c>
      <c r="M15" s="513">
        <v>2661490</v>
      </c>
      <c r="N15" s="509">
        <v>1</v>
      </c>
      <c r="O15" s="509">
        <v>347</v>
      </c>
      <c r="P15" s="513">
        <v>8669</v>
      </c>
      <c r="Q15" s="513">
        <v>3016812</v>
      </c>
      <c r="R15" s="536">
        <v>1.1335049164189983</v>
      </c>
      <c r="S15" s="514">
        <v>348</v>
      </c>
    </row>
    <row r="16" spans="1:19" ht="14.45" customHeight="1" x14ac:dyDescent="0.2">
      <c r="A16" s="508" t="s">
        <v>1601</v>
      </c>
      <c r="B16" s="509" t="s">
        <v>1602</v>
      </c>
      <c r="C16" s="509" t="s">
        <v>450</v>
      </c>
      <c r="D16" s="509" t="s">
        <v>1597</v>
      </c>
      <c r="E16" s="509" t="s">
        <v>1603</v>
      </c>
      <c r="F16" s="509" t="s">
        <v>1624</v>
      </c>
      <c r="G16" s="509" t="s">
        <v>1625</v>
      </c>
      <c r="H16" s="513">
        <v>1901</v>
      </c>
      <c r="I16" s="513">
        <v>96951</v>
      </c>
      <c r="J16" s="509">
        <v>0.92867611138251094</v>
      </c>
      <c r="K16" s="509">
        <v>51</v>
      </c>
      <c r="L16" s="513">
        <v>2047</v>
      </c>
      <c r="M16" s="513">
        <v>104397</v>
      </c>
      <c r="N16" s="509">
        <v>1</v>
      </c>
      <c r="O16" s="509">
        <v>51</v>
      </c>
      <c r="P16" s="513">
        <v>1699</v>
      </c>
      <c r="Q16" s="513">
        <v>86649</v>
      </c>
      <c r="R16" s="536">
        <v>0.82999511480214949</v>
      </c>
      <c r="S16" s="514">
        <v>51</v>
      </c>
    </row>
    <row r="17" spans="1:19" ht="14.45" customHeight="1" x14ac:dyDescent="0.2">
      <c r="A17" s="508" t="s">
        <v>1601</v>
      </c>
      <c r="B17" s="509" t="s">
        <v>1602</v>
      </c>
      <c r="C17" s="509" t="s">
        <v>450</v>
      </c>
      <c r="D17" s="509" t="s">
        <v>1597</v>
      </c>
      <c r="E17" s="509" t="s">
        <v>1603</v>
      </c>
      <c r="F17" s="509" t="s">
        <v>1626</v>
      </c>
      <c r="G17" s="509" t="s">
        <v>1627</v>
      </c>
      <c r="H17" s="513">
        <v>948</v>
      </c>
      <c r="I17" s="513">
        <v>83424</v>
      </c>
      <c r="J17" s="509">
        <v>0.90544412607449853</v>
      </c>
      <c r="K17" s="509">
        <v>88</v>
      </c>
      <c r="L17" s="513">
        <v>1047</v>
      </c>
      <c r="M17" s="513">
        <v>92136</v>
      </c>
      <c r="N17" s="509">
        <v>1</v>
      </c>
      <c r="O17" s="509">
        <v>88</v>
      </c>
      <c r="P17" s="513">
        <v>1122</v>
      </c>
      <c r="Q17" s="513">
        <v>99858</v>
      </c>
      <c r="R17" s="536">
        <v>1.0838108882521491</v>
      </c>
      <c r="S17" s="514">
        <v>89</v>
      </c>
    </row>
    <row r="18" spans="1:19" ht="14.45" customHeight="1" x14ac:dyDescent="0.2">
      <c r="A18" s="508" t="s">
        <v>1601</v>
      </c>
      <c r="B18" s="509" t="s">
        <v>1602</v>
      </c>
      <c r="C18" s="509" t="s">
        <v>450</v>
      </c>
      <c r="D18" s="509" t="s">
        <v>1597</v>
      </c>
      <c r="E18" s="509" t="s">
        <v>1603</v>
      </c>
      <c r="F18" s="509" t="s">
        <v>1628</v>
      </c>
      <c r="G18" s="509" t="s">
        <v>1629</v>
      </c>
      <c r="H18" s="513">
        <v>22414</v>
      </c>
      <c r="I18" s="513">
        <v>8450078</v>
      </c>
      <c r="J18" s="509">
        <v>0.84482303720176399</v>
      </c>
      <c r="K18" s="509">
        <v>377</v>
      </c>
      <c r="L18" s="513">
        <v>26531</v>
      </c>
      <c r="M18" s="513">
        <v>10002187</v>
      </c>
      <c r="N18" s="509">
        <v>1</v>
      </c>
      <c r="O18" s="509">
        <v>377</v>
      </c>
      <c r="P18" s="513">
        <v>28024</v>
      </c>
      <c r="Q18" s="513">
        <v>10593072</v>
      </c>
      <c r="R18" s="536">
        <v>1.0590755801706166</v>
      </c>
      <c r="S18" s="514">
        <v>378</v>
      </c>
    </row>
    <row r="19" spans="1:19" ht="14.45" customHeight="1" x14ac:dyDescent="0.2">
      <c r="A19" s="508" t="s">
        <v>1601</v>
      </c>
      <c r="B19" s="509" t="s">
        <v>1602</v>
      </c>
      <c r="C19" s="509" t="s">
        <v>450</v>
      </c>
      <c r="D19" s="509" t="s">
        <v>1597</v>
      </c>
      <c r="E19" s="509" t="s">
        <v>1603</v>
      </c>
      <c r="F19" s="509" t="s">
        <v>1630</v>
      </c>
      <c r="G19" s="509" t="s">
        <v>1631</v>
      </c>
      <c r="H19" s="513">
        <v>800</v>
      </c>
      <c r="I19" s="513">
        <v>27200</v>
      </c>
      <c r="J19" s="509">
        <v>0.92699884125144849</v>
      </c>
      <c r="K19" s="509">
        <v>34</v>
      </c>
      <c r="L19" s="513">
        <v>863</v>
      </c>
      <c r="M19" s="513">
        <v>29342</v>
      </c>
      <c r="N19" s="509">
        <v>1</v>
      </c>
      <c r="O19" s="509">
        <v>34</v>
      </c>
      <c r="P19" s="513">
        <v>947</v>
      </c>
      <c r="Q19" s="513">
        <v>32198</v>
      </c>
      <c r="R19" s="536">
        <v>1.0973348783314021</v>
      </c>
      <c r="S19" s="514">
        <v>34</v>
      </c>
    </row>
    <row r="20" spans="1:19" ht="14.45" customHeight="1" x14ac:dyDescent="0.2">
      <c r="A20" s="508" t="s">
        <v>1601</v>
      </c>
      <c r="B20" s="509" t="s">
        <v>1602</v>
      </c>
      <c r="C20" s="509" t="s">
        <v>450</v>
      </c>
      <c r="D20" s="509" t="s">
        <v>1597</v>
      </c>
      <c r="E20" s="509" t="s">
        <v>1603</v>
      </c>
      <c r="F20" s="509" t="s">
        <v>1632</v>
      </c>
      <c r="G20" s="509" t="s">
        <v>1633</v>
      </c>
      <c r="H20" s="513">
        <v>626</v>
      </c>
      <c r="I20" s="513">
        <v>328024</v>
      </c>
      <c r="J20" s="509">
        <v>1.1040564373897708</v>
      </c>
      <c r="K20" s="509">
        <v>524</v>
      </c>
      <c r="L20" s="513">
        <v>567</v>
      </c>
      <c r="M20" s="513">
        <v>297108</v>
      </c>
      <c r="N20" s="509">
        <v>1</v>
      </c>
      <c r="O20" s="509">
        <v>524</v>
      </c>
      <c r="P20" s="513">
        <v>648</v>
      </c>
      <c r="Q20" s="513">
        <v>340200</v>
      </c>
      <c r="R20" s="536">
        <v>1.1450381679389312</v>
      </c>
      <c r="S20" s="514">
        <v>525</v>
      </c>
    </row>
    <row r="21" spans="1:19" ht="14.45" customHeight="1" x14ac:dyDescent="0.2">
      <c r="A21" s="508" t="s">
        <v>1601</v>
      </c>
      <c r="B21" s="509" t="s">
        <v>1602</v>
      </c>
      <c r="C21" s="509" t="s">
        <v>450</v>
      </c>
      <c r="D21" s="509" t="s">
        <v>1597</v>
      </c>
      <c r="E21" s="509" t="s">
        <v>1603</v>
      </c>
      <c r="F21" s="509" t="s">
        <v>1634</v>
      </c>
      <c r="G21" s="509" t="s">
        <v>1635</v>
      </c>
      <c r="H21" s="513">
        <v>727</v>
      </c>
      <c r="I21" s="513">
        <v>41439</v>
      </c>
      <c r="J21" s="509">
        <v>1.4401543059706681</v>
      </c>
      <c r="K21" s="509">
        <v>57</v>
      </c>
      <c r="L21" s="513">
        <v>502</v>
      </c>
      <c r="M21" s="513">
        <v>28774</v>
      </c>
      <c r="N21" s="509">
        <v>1</v>
      </c>
      <c r="O21" s="509">
        <v>57.318725099601593</v>
      </c>
      <c r="P21" s="513">
        <v>525</v>
      </c>
      <c r="Q21" s="513">
        <v>30450</v>
      </c>
      <c r="R21" s="536">
        <v>1.0582470285674568</v>
      </c>
      <c r="S21" s="514">
        <v>58</v>
      </c>
    </row>
    <row r="22" spans="1:19" ht="14.45" customHeight="1" x14ac:dyDescent="0.2">
      <c r="A22" s="508" t="s">
        <v>1601</v>
      </c>
      <c r="B22" s="509" t="s">
        <v>1602</v>
      </c>
      <c r="C22" s="509" t="s">
        <v>450</v>
      </c>
      <c r="D22" s="509" t="s">
        <v>1597</v>
      </c>
      <c r="E22" s="509" t="s">
        <v>1603</v>
      </c>
      <c r="F22" s="509" t="s">
        <v>1636</v>
      </c>
      <c r="G22" s="509" t="s">
        <v>1637</v>
      </c>
      <c r="H22" s="513">
        <v>983</v>
      </c>
      <c r="I22" s="513">
        <v>220192</v>
      </c>
      <c r="J22" s="509">
        <v>0.89536240723797911</v>
      </c>
      <c r="K22" s="509">
        <v>224</v>
      </c>
      <c r="L22" s="513">
        <v>1093</v>
      </c>
      <c r="M22" s="513">
        <v>245925</v>
      </c>
      <c r="N22" s="509">
        <v>1</v>
      </c>
      <c r="O22" s="509">
        <v>225</v>
      </c>
      <c r="P22" s="513">
        <v>762</v>
      </c>
      <c r="Q22" s="513">
        <v>172212</v>
      </c>
      <c r="R22" s="536">
        <v>0.70026227508386707</v>
      </c>
      <c r="S22" s="514">
        <v>226</v>
      </c>
    </row>
    <row r="23" spans="1:19" ht="14.45" customHeight="1" x14ac:dyDescent="0.2">
      <c r="A23" s="508" t="s">
        <v>1601</v>
      </c>
      <c r="B23" s="509" t="s">
        <v>1602</v>
      </c>
      <c r="C23" s="509" t="s">
        <v>450</v>
      </c>
      <c r="D23" s="509" t="s">
        <v>1597</v>
      </c>
      <c r="E23" s="509" t="s">
        <v>1603</v>
      </c>
      <c r="F23" s="509" t="s">
        <v>1638</v>
      </c>
      <c r="G23" s="509" t="s">
        <v>1639</v>
      </c>
      <c r="H23" s="513">
        <v>996</v>
      </c>
      <c r="I23" s="513">
        <v>550788</v>
      </c>
      <c r="J23" s="509">
        <v>0.91127604588907607</v>
      </c>
      <c r="K23" s="509">
        <v>553</v>
      </c>
      <c r="L23" s="513">
        <v>1091</v>
      </c>
      <c r="M23" s="513">
        <v>604414</v>
      </c>
      <c r="N23" s="509">
        <v>1</v>
      </c>
      <c r="O23" s="509">
        <v>554</v>
      </c>
      <c r="P23" s="513">
        <v>745</v>
      </c>
      <c r="Q23" s="513">
        <v>413475</v>
      </c>
      <c r="R23" s="536">
        <v>0.68409236053433575</v>
      </c>
      <c r="S23" s="514">
        <v>555</v>
      </c>
    </row>
    <row r="24" spans="1:19" ht="14.45" customHeight="1" x14ac:dyDescent="0.2">
      <c r="A24" s="508" t="s">
        <v>1601</v>
      </c>
      <c r="B24" s="509" t="s">
        <v>1602</v>
      </c>
      <c r="C24" s="509" t="s">
        <v>450</v>
      </c>
      <c r="D24" s="509" t="s">
        <v>1597</v>
      </c>
      <c r="E24" s="509" t="s">
        <v>1603</v>
      </c>
      <c r="F24" s="509" t="s">
        <v>1640</v>
      </c>
      <c r="G24" s="509" t="s">
        <v>1641</v>
      </c>
      <c r="H24" s="513">
        <v>1560</v>
      </c>
      <c r="I24" s="513">
        <v>332280</v>
      </c>
      <c r="J24" s="509">
        <v>0.91659402619470587</v>
      </c>
      <c r="K24" s="509">
        <v>213</v>
      </c>
      <c r="L24" s="513">
        <v>1694</v>
      </c>
      <c r="M24" s="513">
        <v>362516</v>
      </c>
      <c r="N24" s="509">
        <v>1</v>
      </c>
      <c r="O24" s="509">
        <v>214</v>
      </c>
      <c r="P24" s="513">
        <v>1552</v>
      </c>
      <c r="Q24" s="513">
        <v>335232</v>
      </c>
      <c r="R24" s="536">
        <v>0.9247371150514736</v>
      </c>
      <c r="S24" s="514">
        <v>216</v>
      </c>
    </row>
    <row r="25" spans="1:19" ht="14.45" customHeight="1" x14ac:dyDescent="0.2">
      <c r="A25" s="508" t="s">
        <v>1601</v>
      </c>
      <c r="B25" s="509" t="s">
        <v>1602</v>
      </c>
      <c r="C25" s="509" t="s">
        <v>450</v>
      </c>
      <c r="D25" s="509" t="s">
        <v>1597</v>
      </c>
      <c r="E25" s="509" t="s">
        <v>1603</v>
      </c>
      <c r="F25" s="509" t="s">
        <v>1642</v>
      </c>
      <c r="G25" s="509" t="s">
        <v>1643</v>
      </c>
      <c r="H25" s="513">
        <v>606</v>
      </c>
      <c r="I25" s="513">
        <v>85446</v>
      </c>
      <c r="J25" s="509">
        <v>1.2058765418160264</v>
      </c>
      <c r="K25" s="509">
        <v>141</v>
      </c>
      <c r="L25" s="513">
        <v>499</v>
      </c>
      <c r="M25" s="513">
        <v>70858</v>
      </c>
      <c r="N25" s="509">
        <v>1</v>
      </c>
      <c r="O25" s="509">
        <v>142</v>
      </c>
      <c r="P25" s="513">
        <v>530</v>
      </c>
      <c r="Q25" s="513">
        <v>75790</v>
      </c>
      <c r="R25" s="536">
        <v>1.0696039967258462</v>
      </c>
      <c r="S25" s="514">
        <v>143</v>
      </c>
    </row>
    <row r="26" spans="1:19" ht="14.45" customHeight="1" x14ac:dyDescent="0.2">
      <c r="A26" s="508" t="s">
        <v>1601</v>
      </c>
      <c r="B26" s="509" t="s">
        <v>1602</v>
      </c>
      <c r="C26" s="509" t="s">
        <v>450</v>
      </c>
      <c r="D26" s="509" t="s">
        <v>1597</v>
      </c>
      <c r="E26" s="509" t="s">
        <v>1603</v>
      </c>
      <c r="F26" s="509" t="s">
        <v>1644</v>
      </c>
      <c r="G26" s="509" t="s">
        <v>1645</v>
      </c>
      <c r="H26" s="513">
        <v>1</v>
      </c>
      <c r="I26" s="513">
        <v>220</v>
      </c>
      <c r="J26" s="509">
        <v>3.1108597285067874E-2</v>
      </c>
      <c r="K26" s="509">
        <v>220</v>
      </c>
      <c r="L26" s="513">
        <v>32</v>
      </c>
      <c r="M26" s="513">
        <v>7072</v>
      </c>
      <c r="N26" s="509">
        <v>1</v>
      </c>
      <c r="O26" s="509">
        <v>221</v>
      </c>
      <c r="P26" s="513">
        <v>12</v>
      </c>
      <c r="Q26" s="513">
        <v>2664</v>
      </c>
      <c r="R26" s="536">
        <v>0.37669683257918551</v>
      </c>
      <c r="S26" s="514">
        <v>222</v>
      </c>
    </row>
    <row r="27" spans="1:19" ht="14.45" customHeight="1" x14ac:dyDescent="0.2">
      <c r="A27" s="508" t="s">
        <v>1601</v>
      </c>
      <c r="B27" s="509" t="s">
        <v>1602</v>
      </c>
      <c r="C27" s="509" t="s">
        <v>450</v>
      </c>
      <c r="D27" s="509" t="s">
        <v>1597</v>
      </c>
      <c r="E27" s="509" t="s">
        <v>1603</v>
      </c>
      <c r="F27" s="509" t="s">
        <v>1646</v>
      </c>
      <c r="G27" s="509" t="s">
        <v>1647</v>
      </c>
      <c r="H27" s="513">
        <v>91</v>
      </c>
      <c r="I27" s="513">
        <v>114478</v>
      </c>
      <c r="J27" s="509">
        <v>0.91700510257211287</v>
      </c>
      <c r="K27" s="509">
        <v>1258</v>
      </c>
      <c r="L27" s="513">
        <v>99</v>
      </c>
      <c r="M27" s="513">
        <v>124839</v>
      </c>
      <c r="N27" s="509">
        <v>1</v>
      </c>
      <c r="O27" s="509">
        <v>1261</v>
      </c>
      <c r="P27" s="513">
        <v>98</v>
      </c>
      <c r="Q27" s="513">
        <v>124950</v>
      </c>
      <c r="R27" s="536">
        <v>1.000889145219042</v>
      </c>
      <c r="S27" s="514">
        <v>1275</v>
      </c>
    </row>
    <row r="28" spans="1:19" ht="14.45" customHeight="1" x14ac:dyDescent="0.2">
      <c r="A28" s="508" t="s">
        <v>1601</v>
      </c>
      <c r="B28" s="509" t="s">
        <v>1602</v>
      </c>
      <c r="C28" s="509" t="s">
        <v>450</v>
      </c>
      <c r="D28" s="509" t="s">
        <v>1597</v>
      </c>
      <c r="E28" s="509" t="s">
        <v>1603</v>
      </c>
      <c r="F28" s="509" t="s">
        <v>1648</v>
      </c>
      <c r="G28" s="509" t="s">
        <v>1649</v>
      </c>
      <c r="H28" s="513">
        <v>23494</v>
      </c>
      <c r="I28" s="513">
        <v>399398</v>
      </c>
      <c r="J28" s="509">
        <v>1.0225452646239555</v>
      </c>
      <c r="K28" s="509">
        <v>17</v>
      </c>
      <c r="L28" s="513">
        <v>22976</v>
      </c>
      <c r="M28" s="513">
        <v>390592</v>
      </c>
      <c r="N28" s="509">
        <v>1</v>
      </c>
      <c r="O28" s="509">
        <v>17</v>
      </c>
      <c r="P28" s="513">
        <v>24634</v>
      </c>
      <c r="Q28" s="513">
        <v>418778</v>
      </c>
      <c r="R28" s="536">
        <v>1.0721622562674096</v>
      </c>
      <c r="S28" s="514">
        <v>17</v>
      </c>
    </row>
    <row r="29" spans="1:19" ht="14.45" customHeight="1" x14ac:dyDescent="0.2">
      <c r="A29" s="508" t="s">
        <v>1601</v>
      </c>
      <c r="B29" s="509" t="s">
        <v>1602</v>
      </c>
      <c r="C29" s="509" t="s">
        <v>450</v>
      </c>
      <c r="D29" s="509" t="s">
        <v>1597</v>
      </c>
      <c r="E29" s="509" t="s">
        <v>1603</v>
      </c>
      <c r="F29" s="509" t="s">
        <v>1650</v>
      </c>
      <c r="G29" s="509" t="s">
        <v>1651</v>
      </c>
      <c r="H29" s="513">
        <v>899</v>
      </c>
      <c r="I29" s="513">
        <v>128557</v>
      </c>
      <c r="J29" s="509">
        <v>1.0262557077625571</v>
      </c>
      <c r="K29" s="509">
        <v>143</v>
      </c>
      <c r="L29" s="513">
        <v>876</v>
      </c>
      <c r="M29" s="513">
        <v>125268</v>
      </c>
      <c r="N29" s="509">
        <v>1</v>
      </c>
      <c r="O29" s="509">
        <v>143</v>
      </c>
      <c r="P29" s="513">
        <v>983</v>
      </c>
      <c r="Q29" s="513">
        <v>141552</v>
      </c>
      <c r="R29" s="536">
        <v>1.129993294376856</v>
      </c>
      <c r="S29" s="514">
        <v>144</v>
      </c>
    </row>
    <row r="30" spans="1:19" ht="14.45" customHeight="1" x14ac:dyDescent="0.2">
      <c r="A30" s="508" t="s">
        <v>1601</v>
      </c>
      <c r="B30" s="509" t="s">
        <v>1602</v>
      </c>
      <c r="C30" s="509" t="s">
        <v>450</v>
      </c>
      <c r="D30" s="509" t="s">
        <v>1597</v>
      </c>
      <c r="E30" s="509" t="s">
        <v>1603</v>
      </c>
      <c r="F30" s="509" t="s">
        <v>1652</v>
      </c>
      <c r="G30" s="509" t="s">
        <v>1653</v>
      </c>
      <c r="H30" s="513">
        <v>498</v>
      </c>
      <c r="I30" s="513">
        <v>32370</v>
      </c>
      <c r="J30" s="509">
        <v>1.0921052631578947</v>
      </c>
      <c r="K30" s="509">
        <v>65</v>
      </c>
      <c r="L30" s="513">
        <v>456</v>
      </c>
      <c r="M30" s="513">
        <v>29640</v>
      </c>
      <c r="N30" s="509">
        <v>1</v>
      </c>
      <c r="O30" s="509">
        <v>65</v>
      </c>
      <c r="P30" s="513">
        <v>465</v>
      </c>
      <c r="Q30" s="513">
        <v>30690</v>
      </c>
      <c r="R30" s="536">
        <v>1.035425101214575</v>
      </c>
      <c r="S30" s="514">
        <v>66</v>
      </c>
    </row>
    <row r="31" spans="1:19" ht="14.45" customHeight="1" x14ac:dyDescent="0.2">
      <c r="A31" s="508" t="s">
        <v>1601</v>
      </c>
      <c r="B31" s="509" t="s">
        <v>1602</v>
      </c>
      <c r="C31" s="509" t="s">
        <v>450</v>
      </c>
      <c r="D31" s="509" t="s">
        <v>1597</v>
      </c>
      <c r="E31" s="509" t="s">
        <v>1603</v>
      </c>
      <c r="F31" s="509" t="s">
        <v>1654</v>
      </c>
      <c r="G31" s="509" t="s">
        <v>1655</v>
      </c>
      <c r="H31" s="513">
        <v>3</v>
      </c>
      <c r="I31" s="513">
        <v>372</v>
      </c>
      <c r="J31" s="509"/>
      <c r="K31" s="509">
        <v>124</v>
      </c>
      <c r="L31" s="513"/>
      <c r="M31" s="513"/>
      <c r="N31" s="509"/>
      <c r="O31" s="509"/>
      <c r="P31" s="513"/>
      <c r="Q31" s="513"/>
      <c r="R31" s="536"/>
      <c r="S31" s="514"/>
    </row>
    <row r="32" spans="1:19" ht="14.45" customHeight="1" x14ac:dyDescent="0.2">
      <c r="A32" s="508" t="s">
        <v>1601</v>
      </c>
      <c r="B32" s="509" t="s">
        <v>1602</v>
      </c>
      <c r="C32" s="509" t="s">
        <v>450</v>
      </c>
      <c r="D32" s="509" t="s">
        <v>1597</v>
      </c>
      <c r="E32" s="509" t="s">
        <v>1603</v>
      </c>
      <c r="F32" s="509" t="s">
        <v>1656</v>
      </c>
      <c r="G32" s="509" t="s">
        <v>1657</v>
      </c>
      <c r="H32" s="513">
        <v>4827</v>
      </c>
      <c r="I32" s="513">
        <v>207561</v>
      </c>
      <c r="J32" s="509">
        <v>0.87636165577342051</v>
      </c>
      <c r="K32" s="509">
        <v>43</v>
      </c>
      <c r="L32" s="513">
        <v>5508</v>
      </c>
      <c r="M32" s="513">
        <v>236844</v>
      </c>
      <c r="N32" s="509">
        <v>1</v>
      </c>
      <c r="O32" s="509">
        <v>43</v>
      </c>
      <c r="P32" s="513">
        <v>6556</v>
      </c>
      <c r="Q32" s="513">
        <v>288464</v>
      </c>
      <c r="R32" s="536">
        <v>1.217949367516171</v>
      </c>
      <c r="S32" s="514">
        <v>44</v>
      </c>
    </row>
    <row r="33" spans="1:19" ht="14.45" customHeight="1" x14ac:dyDescent="0.2">
      <c r="A33" s="508" t="s">
        <v>1601</v>
      </c>
      <c r="B33" s="509" t="s">
        <v>1602</v>
      </c>
      <c r="C33" s="509" t="s">
        <v>450</v>
      </c>
      <c r="D33" s="509" t="s">
        <v>1597</v>
      </c>
      <c r="E33" s="509" t="s">
        <v>1603</v>
      </c>
      <c r="F33" s="509" t="s">
        <v>1658</v>
      </c>
      <c r="G33" s="509" t="s">
        <v>1659</v>
      </c>
      <c r="H33" s="513">
        <v>13692</v>
      </c>
      <c r="I33" s="513">
        <v>1862112</v>
      </c>
      <c r="J33" s="509">
        <v>0.91666211316797974</v>
      </c>
      <c r="K33" s="509">
        <v>136</v>
      </c>
      <c r="L33" s="513">
        <v>14866</v>
      </c>
      <c r="M33" s="513">
        <v>2031405</v>
      </c>
      <c r="N33" s="509">
        <v>1</v>
      </c>
      <c r="O33" s="509">
        <v>136.64771962868289</v>
      </c>
      <c r="P33" s="513">
        <v>15994</v>
      </c>
      <c r="Q33" s="513">
        <v>2207172</v>
      </c>
      <c r="R33" s="536">
        <v>1.0865248436427004</v>
      </c>
      <c r="S33" s="514">
        <v>138</v>
      </c>
    </row>
    <row r="34" spans="1:19" ht="14.45" customHeight="1" x14ac:dyDescent="0.2">
      <c r="A34" s="508" t="s">
        <v>1601</v>
      </c>
      <c r="B34" s="509" t="s">
        <v>1602</v>
      </c>
      <c r="C34" s="509" t="s">
        <v>450</v>
      </c>
      <c r="D34" s="509" t="s">
        <v>1597</v>
      </c>
      <c r="E34" s="509" t="s">
        <v>1603</v>
      </c>
      <c r="F34" s="509" t="s">
        <v>1660</v>
      </c>
      <c r="G34" s="509" t="s">
        <v>1661</v>
      </c>
      <c r="H34" s="513">
        <v>883</v>
      </c>
      <c r="I34" s="513">
        <v>80353</v>
      </c>
      <c r="J34" s="509">
        <v>0.9566630552546046</v>
      </c>
      <c r="K34" s="509">
        <v>91</v>
      </c>
      <c r="L34" s="513">
        <v>923</v>
      </c>
      <c r="M34" s="513">
        <v>83993</v>
      </c>
      <c r="N34" s="509">
        <v>1</v>
      </c>
      <c r="O34" s="509">
        <v>91</v>
      </c>
      <c r="P34" s="513">
        <v>998</v>
      </c>
      <c r="Q34" s="513">
        <v>91816</v>
      </c>
      <c r="R34" s="536">
        <v>1.0931387139404474</v>
      </c>
      <c r="S34" s="514">
        <v>92</v>
      </c>
    </row>
    <row r="35" spans="1:19" ht="14.45" customHeight="1" x14ac:dyDescent="0.2">
      <c r="A35" s="508" t="s">
        <v>1601</v>
      </c>
      <c r="B35" s="509" t="s">
        <v>1602</v>
      </c>
      <c r="C35" s="509" t="s">
        <v>450</v>
      </c>
      <c r="D35" s="509" t="s">
        <v>1597</v>
      </c>
      <c r="E35" s="509" t="s">
        <v>1603</v>
      </c>
      <c r="F35" s="509" t="s">
        <v>1662</v>
      </c>
      <c r="G35" s="509" t="s">
        <v>1663</v>
      </c>
      <c r="H35" s="513">
        <v>2762</v>
      </c>
      <c r="I35" s="513">
        <v>378394</v>
      </c>
      <c r="J35" s="509">
        <v>1.0164668085014936</v>
      </c>
      <c r="K35" s="509">
        <v>137</v>
      </c>
      <c r="L35" s="513">
        <v>2691</v>
      </c>
      <c r="M35" s="513">
        <v>372264</v>
      </c>
      <c r="N35" s="509">
        <v>1</v>
      </c>
      <c r="O35" s="509">
        <v>138.3366778149387</v>
      </c>
      <c r="P35" s="513">
        <v>2515</v>
      </c>
      <c r="Q35" s="513">
        <v>352100</v>
      </c>
      <c r="R35" s="536">
        <v>0.94583413921303161</v>
      </c>
      <c r="S35" s="514">
        <v>140</v>
      </c>
    </row>
    <row r="36" spans="1:19" ht="14.45" customHeight="1" x14ac:dyDescent="0.2">
      <c r="A36" s="508" t="s">
        <v>1601</v>
      </c>
      <c r="B36" s="509" t="s">
        <v>1602</v>
      </c>
      <c r="C36" s="509" t="s">
        <v>450</v>
      </c>
      <c r="D36" s="509" t="s">
        <v>1597</v>
      </c>
      <c r="E36" s="509" t="s">
        <v>1603</v>
      </c>
      <c r="F36" s="509" t="s">
        <v>1664</v>
      </c>
      <c r="G36" s="509" t="s">
        <v>1665</v>
      </c>
      <c r="H36" s="513">
        <v>1177</v>
      </c>
      <c r="I36" s="513">
        <v>77682</v>
      </c>
      <c r="J36" s="509">
        <v>0.72194496333677194</v>
      </c>
      <c r="K36" s="509">
        <v>66</v>
      </c>
      <c r="L36" s="513">
        <v>1622</v>
      </c>
      <c r="M36" s="513">
        <v>107601</v>
      </c>
      <c r="N36" s="509">
        <v>1</v>
      </c>
      <c r="O36" s="509">
        <v>66.338471023427871</v>
      </c>
      <c r="P36" s="513">
        <v>2052</v>
      </c>
      <c r="Q36" s="513">
        <v>137484</v>
      </c>
      <c r="R36" s="536">
        <v>1.2777204672819027</v>
      </c>
      <c r="S36" s="514">
        <v>67</v>
      </c>
    </row>
    <row r="37" spans="1:19" ht="14.45" customHeight="1" x14ac:dyDescent="0.2">
      <c r="A37" s="508" t="s">
        <v>1601</v>
      </c>
      <c r="B37" s="509" t="s">
        <v>1602</v>
      </c>
      <c r="C37" s="509" t="s">
        <v>450</v>
      </c>
      <c r="D37" s="509" t="s">
        <v>1597</v>
      </c>
      <c r="E37" s="509" t="s">
        <v>1603</v>
      </c>
      <c r="F37" s="509" t="s">
        <v>1666</v>
      </c>
      <c r="G37" s="509" t="s">
        <v>1667</v>
      </c>
      <c r="H37" s="513">
        <v>13789</v>
      </c>
      <c r="I37" s="513">
        <v>4522792</v>
      </c>
      <c r="J37" s="509">
        <v>0.97003165670066827</v>
      </c>
      <c r="K37" s="509">
        <v>328</v>
      </c>
      <c r="L37" s="513">
        <v>14215</v>
      </c>
      <c r="M37" s="513">
        <v>4662520</v>
      </c>
      <c r="N37" s="509">
        <v>1</v>
      </c>
      <c r="O37" s="509">
        <v>328</v>
      </c>
      <c r="P37" s="513">
        <v>14341</v>
      </c>
      <c r="Q37" s="513">
        <v>4718189</v>
      </c>
      <c r="R37" s="536">
        <v>1.0119396806876968</v>
      </c>
      <c r="S37" s="514">
        <v>329</v>
      </c>
    </row>
    <row r="38" spans="1:19" ht="14.45" customHeight="1" x14ac:dyDescent="0.2">
      <c r="A38" s="508" t="s">
        <v>1601</v>
      </c>
      <c r="B38" s="509" t="s">
        <v>1602</v>
      </c>
      <c r="C38" s="509" t="s">
        <v>450</v>
      </c>
      <c r="D38" s="509" t="s">
        <v>1597</v>
      </c>
      <c r="E38" s="509" t="s">
        <v>1603</v>
      </c>
      <c r="F38" s="509" t="s">
        <v>1668</v>
      </c>
      <c r="G38" s="509" t="s">
        <v>1669</v>
      </c>
      <c r="H38" s="513">
        <v>4729</v>
      </c>
      <c r="I38" s="513">
        <v>1324120</v>
      </c>
      <c r="J38" s="509">
        <v>11.839625172123965</v>
      </c>
      <c r="K38" s="509">
        <v>280</v>
      </c>
      <c r="L38" s="513">
        <v>398</v>
      </c>
      <c r="M38" s="513">
        <v>111838</v>
      </c>
      <c r="N38" s="509">
        <v>1</v>
      </c>
      <c r="O38" s="509">
        <v>281</v>
      </c>
      <c r="P38" s="513">
        <v>268</v>
      </c>
      <c r="Q38" s="513">
        <v>75576</v>
      </c>
      <c r="R38" s="536">
        <v>0.67576315742413129</v>
      </c>
      <c r="S38" s="514">
        <v>282</v>
      </c>
    </row>
    <row r="39" spans="1:19" ht="14.45" customHeight="1" x14ac:dyDescent="0.2">
      <c r="A39" s="508" t="s">
        <v>1601</v>
      </c>
      <c r="B39" s="509" t="s">
        <v>1602</v>
      </c>
      <c r="C39" s="509" t="s">
        <v>450</v>
      </c>
      <c r="D39" s="509" t="s">
        <v>1597</v>
      </c>
      <c r="E39" s="509" t="s">
        <v>1603</v>
      </c>
      <c r="F39" s="509" t="s">
        <v>1670</v>
      </c>
      <c r="G39" s="509" t="s">
        <v>1671</v>
      </c>
      <c r="H39" s="513">
        <v>2412</v>
      </c>
      <c r="I39" s="513">
        <v>542700</v>
      </c>
      <c r="J39" s="509">
        <v>0.90239291254919762</v>
      </c>
      <c r="K39" s="509">
        <v>225</v>
      </c>
      <c r="L39" s="513">
        <v>2669</v>
      </c>
      <c r="M39" s="513">
        <v>601401</v>
      </c>
      <c r="N39" s="509">
        <v>1</v>
      </c>
      <c r="O39" s="509">
        <v>225.32821281378793</v>
      </c>
      <c r="P39" s="513">
        <v>2886</v>
      </c>
      <c r="Q39" s="513">
        <v>655122</v>
      </c>
      <c r="R39" s="536">
        <v>1.0893264228027555</v>
      </c>
      <c r="S39" s="514">
        <v>227</v>
      </c>
    </row>
    <row r="40" spans="1:19" ht="14.45" customHeight="1" x14ac:dyDescent="0.2">
      <c r="A40" s="508" t="s">
        <v>1601</v>
      </c>
      <c r="B40" s="509" t="s">
        <v>1602</v>
      </c>
      <c r="C40" s="509" t="s">
        <v>450</v>
      </c>
      <c r="D40" s="509" t="s">
        <v>1597</v>
      </c>
      <c r="E40" s="509" t="s">
        <v>1603</v>
      </c>
      <c r="F40" s="509" t="s">
        <v>1672</v>
      </c>
      <c r="G40" s="509" t="s">
        <v>1673</v>
      </c>
      <c r="H40" s="513">
        <v>5743</v>
      </c>
      <c r="I40" s="513">
        <v>413496</v>
      </c>
      <c r="J40" s="509">
        <v>0.96587745033916994</v>
      </c>
      <c r="K40" s="509">
        <v>72</v>
      </c>
      <c r="L40" s="513">
        <v>5975</v>
      </c>
      <c r="M40" s="513">
        <v>428104</v>
      </c>
      <c r="N40" s="509">
        <v>1</v>
      </c>
      <c r="O40" s="509">
        <v>71.649205020920505</v>
      </c>
      <c r="P40" s="513">
        <v>6989</v>
      </c>
      <c r="Q40" s="513">
        <v>503208</v>
      </c>
      <c r="R40" s="536">
        <v>1.1754340066899631</v>
      </c>
      <c r="S40" s="514">
        <v>72</v>
      </c>
    </row>
    <row r="41" spans="1:19" ht="14.45" customHeight="1" x14ac:dyDescent="0.2">
      <c r="A41" s="508" t="s">
        <v>1601</v>
      </c>
      <c r="B41" s="509" t="s">
        <v>1602</v>
      </c>
      <c r="C41" s="509" t="s">
        <v>450</v>
      </c>
      <c r="D41" s="509" t="s">
        <v>1597</v>
      </c>
      <c r="E41" s="509" t="s">
        <v>1603</v>
      </c>
      <c r="F41" s="509" t="s">
        <v>1674</v>
      </c>
      <c r="G41" s="509" t="s">
        <v>1675</v>
      </c>
      <c r="H41" s="513">
        <v>3526</v>
      </c>
      <c r="I41" s="513">
        <v>179826</v>
      </c>
      <c r="J41" s="509">
        <v>0.96496989600437877</v>
      </c>
      <c r="K41" s="509">
        <v>51</v>
      </c>
      <c r="L41" s="513">
        <v>3654</v>
      </c>
      <c r="M41" s="513">
        <v>186354</v>
      </c>
      <c r="N41" s="509">
        <v>1</v>
      </c>
      <c r="O41" s="509">
        <v>51</v>
      </c>
      <c r="P41" s="513">
        <v>3942</v>
      </c>
      <c r="Q41" s="513">
        <v>204984</v>
      </c>
      <c r="R41" s="536">
        <v>1.0999710228919153</v>
      </c>
      <c r="S41" s="514">
        <v>52</v>
      </c>
    </row>
    <row r="42" spans="1:19" ht="14.45" customHeight="1" x14ac:dyDescent="0.2">
      <c r="A42" s="508" t="s">
        <v>1601</v>
      </c>
      <c r="B42" s="509" t="s">
        <v>1602</v>
      </c>
      <c r="C42" s="509" t="s">
        <v>450</v>
      </c>
      <c r="D42" s="509" t="s">
        <v>1597</v>
      </c>
      <c r="E42" s="509" t="s">
        <v>1603</v>
      </c>
      <c r="F42" s="509" t="s">
        <v>1676</v>
      </c>
      <c r="G42" s="509" t="s">
        <v>1677</v>
      </c>
      <c r="H42" s="513">
        <v>4180</v>
      </c>
      <c r="I42" s="513">
        <v>539220</v>
      </c>
      <c r="J42" s="509">
        <v>1.0967335150307123</v>
      </c>
      <c r="K42" s="509">
        <v>129</v>
      </c>
      <c r="L42" s="513">
        <v>3782</v>
      </c>
      <c r="M42" s="513">
        <v>491660</v>
      </c>
      <c r="N42" s="509">
        <v>1</v>
      </c>
      <c r="O42" s="509">
        <v>130</v>
      </c>
      <c r="P42" s="513">
        <v>3869</v>
      </c>
      <c r="Q42" s="513">
        <v>506839</v>
      </c>
      <c r="R42" s="536">
        <v>1.0308729609893015</v>
      </c>
      <c r="S42" s="514">
        <v>131</v>
      </c>
    </row>
    <row r="43" spans="1:19" ht="14.45" customHeight="1" x14ac:dyDescent="0.2">
      <c r="A43" s="508" t="s">
        <v>1601</v>
      </c>
      <c r="B43" s="509" t="s">
        <v>1602</v>
      </c>
      <c r="C43" s="509" t="s">
        <v>450</v>
      </c>
      <c r="D43" s="509" t="s">
        <v>1597</v>
      </c>
      <c r="E43" s="509" t="s">
        <v>1603</v>
      </c>
      <c r="F43" s="509" t="s">
        <v>1678</v>
      </c>
      <c r="G43" s="509" t="s">
        <v>1679</v>
      </c>
      <c r="H43" s="513">
        <v>647</v>
      </c>
      <c r="I43" s="513">
        <v>33644</v>
      </c>
      <c r="J43" s="509">
        <v>0.89925961564162193</v>
      </c>
      <c r="K43" s="509">
        <v>52</v>
      </c>
      <c r="L43" s="513">
        <v>715</v>
      </c>
      <c r="M43" s="513">
        <v>37413</v>
      </c>
      <c r="N43" s="509">
        <v>1</v>
      </c>
      <c r="O43" s="509">
        <v>52.325874125874122</v>
      </c>
      <c r="P43" s="513">
        <v>793</v>
      </c>
      <c r="Q43" s="513">
        <v>42822</v>
      </c>
      <c r="R43" s="536">
        <v>1.1445754149627134</v>
      </c>
      <c r="S43" s="514">
        <v>54</v>
      </c>
    </row>
    <row r="44" spans="1:19" ht="14.45" customHeight="1" x14ac:dyDescent="0.2">
      <c r="A44" s="508" t="s">
        <v>1601</v>
      </c>
      <c r="B44" s="509" t="s">
        <v>1602</v>
      </c>
      <c r="C44" s="509" t="s">
        <v>450</v>
      </c>
      <c r="D44" s="509" t="s">
        <v>1597</v>
      </c>
      <c r="E44" s="509" t="s">
        <v>1603</v>
      </c>
      <c r="F44" s="509" t="s">
        <v>1680</v>
      </c>
      <c r="G44" s="509" t="s">
        <v>1681</v>
      </c>
      <c r="H44" s="513">
        <v>2248</v>
      </c>
      <c r="I44" s="513">
        <v>1079040</v>
      </c>
      <c r="J44" s="509">
        <v>1.1611570247933884</v>
      </c>
      <c r="K44" s="509">
        <v>480</v>
      </c>
      <c r="L44" s="513">
        <v>1936</v>
      </c>
      <c r="M44" s="513">
        <v>929280</v>
      </c>
      <c r="N44" s="509">
        <v>1</v>
      </c>
      <c r="O44" s="509">
        <v>480</v>
      </c>
      <c r="P44" s="513">
        <v>1848</v>
      </c>
      <c r="Q44" s="513">
        <v>888888</v>
      </c>
      <c r="R44" s="536">
        <v>0.95653409090909092</v>
      </c>
      <c r="S44" s="514">
        <v>481</v>
      </c>
    </row>
    <row r="45" spans="1:19" ht="14.45" customHeight="1" x14ac:dyDescent="0.2">
      <c r="A45" s="508" t="s">
        <v>1601</v>
      </c>
      <c r="B45" s="509" t="s">
        <v>1602</v>
      </c>
      <c r="C45" s="509" t="s">
        <v>450</v>
      </c>
      <c r="D45" s="509" t="s">
        <v>1597</v>
      </c>
      <c r="E45" s="509" t="s">
        <v>1603</v>
      </c>
      <c r="F45" s="509" t="s">
        <v>1682</v>
      </c>
      <c r="G45" s="509" t="s">
        <v>1683</v>
      </c>
      <c r="H45" s="513">
        <v>174</v>
      </c>
      <c r="I45" s="513">
        <v>36018</v>
      </c>
      <c r="J45" s="509">
        <v>1.0874999999999999</v>
      </c>
      <c r="K45" s="509">
        <v>207</v>
      </c>
      <c r="L45" s="513">
        <v>160</v>
      </c>
      <c r="M45" s="513">
        <v>33120</v>
      </c>
      <c r="N45" s="509">
        <v>1</v>
      </c>
      <c r="O45" s="509">
        <v>207</v>
      </c>
      <c r="P45" s="513">
        <v>225</v>
      </c>
      <c r="Q45" s="513">
        <v>47025</v>
      </c>
      <c r="R45" s="536">
        <v>1.419836956521739</v>
      </c>
      <c r="S45" s="514">
        <v>209</v>
      </c>
    </row>
    <row r="46" spans="1:19" ht="14.45" customHeight="1" x14ac:dyDescent="0.2">
      <c r="A46" s="508" t="s">
        <v>1601</v>
      </c>
      <c r="B46" s="509" t="s">
        <v>1602</v>
      </c>
      <c r="C46" s="509" t="s">
        <v>450</v>
      </c>
      <c r="D46" s="509" t="s">
        <v>1597</v>
      </c>
      <c r="E46" s="509" t="s">
        <v>1603</v>
      </c>
      <c r="F46" s="509" t="s">
        <v>1684</v>
      </c>
      <c r="G46" s="509" t="s">
        <v>1685</v>
      </c>
      <c r="H46" s="513">
        <v>605</v>
      </c>
      <c r="I46" s="513">
        <v>461615</v>
      </c>
      <c r="J46" s="509">
        <v>1.1080586080586081</v>
      </c>
      <c r="K46" s="509">
        <v>763</v>
      </c>
      <c r="L46" s="513">
        <v>546</v>
      </c>
      <c r="M46" s="513">
        <v>416598</v>
      </c>
      <c r="N46" s="509">
        <v>1</v>
      </c>
      <c r="O46" s="509">
        <v>763</v>
      </c>
      <c r="P46" s="513">
        <v>529</v>
      </c>
      <c r="Q46" s="513">
        <v>404156</v>
      </c>
      <c r="R46" s="536">
        <v>0.97013427812903563</v>
      </c>
      <c r="S46" s="514">
        <v>764</v>
      </c>
    </row>
    <row r="47" spans="1:19" ht="14.45" customHeight="1" x14ac:dyDescent="0.2">
      <c r="A47" s="508" t="s">
        <v>1601</v>
      </c>
      <c r="B47" s="509" t="s">
        <v>1602</v>
      </c>
      <c r="C47" s="509" t="s">
        <v>450</v>
      </c>
      <c r="D47" s="509" t="s">
        <v>1597</v>
      </c>
      <c r="E47" s="509" t="s">
        <v>1603</v>
      </c>
      <c r="F47" s="509" t="s">
        <v>1686</v>
      </c>
      <c r="G47" s="509" t="s">
        <v>1687</v>
      </c>
      <c r="H47" s="513">
        <v>118</v>
      </c>
      <c r="I47" s="513">
        <v>249688</v>
      </c>
      <c r="J47" s="509"/>
      <c r="K47" s="509">
        <v>2116</v>
      </c>
      <c r="L47" s="513"/>
      <c r="M47" s="513"/>
      <c r="N47" s="509"/>
      <c r="O47" s="509"/>
      <c r="P47" s="513"/>
      <c r="Q47" s="513"/>
      <c r="R47" s="536"/>
      <c r="S47" s="514"/>
    </row>
    <row r="48" spans="1:19" ht="14.45" customHeight="1" x14ac:dyDescent="0.2">
      <c r="A48" s="508" t="s">
        <v>1601</v>
      </c>
      <c r="B48" s="509" t="s">
        <v>1602</v>
      </c>
      <c r="C48" s="509" t="s">
        <v>450</v>
      </c>
      <c r="D48" s="509" t="s">
        <v>1597</v>
      </c>
      <c r="E48" s="509" t="s">
        <v>1603</v>
      </c>
      <c r="F48" s="509" t="s">
        <v>1688</v>
      </c>
      <c r="G48" s="509" t="s">
        <v>1689</v>
      </c>
      <c r="H48" s="513">
        <v>312</v>
      </c>
      <c r="I48" s="513">
        <v>190944</v>
      </c>
      <c r="J48" s="509">
        <v>0.96296296296296291</v>
      </c>
      <c r="K48" s="509">
        <v>612</v>
      </c>
      <c r="L48" s="513">
        <v>324</v>
      </c>
      <c r="M48" s="513">
        <v>198288</v>
      </c>
      <c r="N48" s="509">
        <v>1</v>
      </c>
      <c r="O48" s="509">
        <v>612</v>
      </c>
      <c r="P48" s="513">
        <v>384</v>
      </c>
      <c r="Q48" s="513">
        <v>236160</v>
      </c>
      <c r="R48" s="536">
        <v>1.1909949164851126</v>
      </c>
      <c r="S48" s="514">
        <v>615</v>
      </c>
    </row>
    <row r="49" spans="1:19" ht="14.45" customHeight="1" x14ac:dyDescent="0.2">
      <c r="A49" s="508" t="s">
        <v>1601</v>
      </c>
      <c r="B49" s="509" t="s">
        <v>1602</v>
      </c>
      <c r="C49" s="509" t="s">
        <v>450</v>
      </c>
      <c r="D49" s="509" t="s">
        <v>1597</v>
      </c>
      <c r="E49" s="509" t="s">
        <v>1603</v>
      </c>
      <c r="F49" s="509" t="s">
        <v>1690</v>
      </c>
      <c r="G49" s="509" t="s">
        <v>1691</v>
      </c>
      <c r="H49" s="513">
        <v>4</v>
      </c>
      <c r="I49" s="513">
        <v>3300</v>
      </c>
      <c r="J49" s="509">
        <v>0.2857142857142857</v>
      </c>
      <c r="K49" s="509">
        <v>825</v>
      </c>
      <c r="L49" s="513">
        <v>14</v>
      </c>
      <c r="M49" s="513">
        <v>11550</v>
      </c>
      <c r="N49" s="509">
        <v>1</v>
      </c>
      <c r="O49" s="509">
        <v>825</v>
      </c>
      <c r="P49" s="513">
        <v>9</v>
      </c>
      <c r="Q49" s="513">
        <v>7434</v>
      </c>
      <c r="R49" s="536">
        <v>0.64363636363636367</v>
      </c>
      <c r="S49" s="514">
        <v>826</v>
      </c>
    </row>
    <row r="50" spans="1:19" ht="14.45" customHeight="1" x14ac:dyDescent="0.2">
      <c r="A50" s="508" t="s">
        <v>1601</v>
      </c>
      <c r="B50" s="509" t="s">
        <v>1602</v>
      </c>
      <c r="C50" s="509" t="s">
        <v>450</v>
      </c>
      <c r="D50" s="509" t="s">
        <v>1597</v>
      </c>
      <c r="E50" s="509" t="s">
        <v>1603</v>
      </c>
      <c r="F50" s="509" t="s">
        <v>1692</v>
      </c>
      <c r="G50" s="509" t="s">
        <v>1693</v>
      </c>
      <c r="H50" s="513">
        <v>5</v>
      </c>
      <c r="I50" s="513">
        <v>2155</v>
      </c>
      <c r="J50" s="509">
        <v>0.55555555555555558</v>
      </c>
      <c r="K50" s="509">
        <v>431</v>
      </c>
      <c r="L50" s="513">
        <v>9</v>
      </c>
      <c r="M50" s="513">
        <v>3879</v>
      </c>
      <c r="N50" s="509">
        <v>1</v>
      </c>
      <c r="O50" s="509">
        <v>431</v>
      </c>
      <c r="P50" s="513">
        <v>4</v>
      </c>
      <c r="Q50" s="513">
        <v>1732</v>
      </c>
      <c r="R50" s="536">
        <v>0.44650683165764371</v>
      </c>
      <c r="S50" s="514">
        <v>433</v>
      </c>
    </row>
    <row r="51" spans="1:19" ht="14.45" customHeight="1" x14ac:dyDescent="0.2">
      <c r="A51" s="508" t="s">
        <v>1601</v>
      </c>
      <c r="B51" s="509" t="s">
        <v>1602</v>
      </c>
      <c r="C51" s="509" t="s">
        <v>450</v>
      </c>
      <c r="D51" s="509" t="s">
        <v>1597</v>
      </c>
      <c r="E51" s="509" t="s">
        <v>1603</v>
      </c>
      <c r="F51" s="509" t="s">
        <v>1694</v>
      </c>
      <c r="G51" s="509" t="s">
        <v>1695</v>
      </c>
      <c r="H51" s="513">
        <v>225</v>
      </c>
      <c r="I51" s="513">
        <v>396675</v>
      </c>
      <c r="J51" s="509">
        <v>0.92330735713088652</v>
      </c>
      <c r="K51" s="509">
        <v>1763</v>
      </c>
      <c r="L51" s="513">
        <v>243</v>
      </c>
      <c r="M51" s="513">
        <v>429624</v>
      </c>
      <c r="N51" s="509">
        <v>1</v>
      </c>
      <c r="O51" s="509">
        <v>1768</v>
      </c>
      <c r="P51" s="513">
        <v>283</v>
      </c>
      <c r="Q51" s="513">
        <v>506853</v>
      </c>
      <c r="R51" s="536">
        <v>1.1797595106418637</v>
      </c>
      <c r="S51" s="514">
        <v>1791</v>
      </c>
    </row>
    <row r="52" spans="1:19" ht="14.45" customHeight="1" x14ac:dyDescent="0.2">
      <c r="A52" s="508" t="s">
        <v>1601</v>
      </c>
      <c r="B52" s="509" t="s">
        <v>1602</v>
      </c>
      <c r="C52" s="509" t="s">
        <v>450</v>
      </c>
      <c r="D52" s="509" t="s">
        <v>1597</v>
      </c>
      <c r="E52" s="509" t="s">
        <v>1603</v>
      </c>
      <c r="F52" s="509" t="s">
        <v>1696</v>
      </c>
      <c r="G52" s="509"/>
      <c r="H52" s="513">
        <v>0</v>
      </c>
      <c r="I52" s="513">
        <v>0</v>
      </c>
      <c r="J52" s="509"/>
      <c r="K52" s="509"/>
      <c r="L52" s="513"/>
      <c r="M52" s="513"/>
      <c r="N52" s="509"/>
      <c r="O52" s="509"/>
      <c r="P52" s="513"/>
      <c r="Q52" s="513"/>
      <c r="R52" s="536"/>
      <c r="S52" s="514"/>
    </row>
    <row r="53" spans="1:19" ht="14.45" customHeight="1" x14ac:dyDescent="0.2">
      <c r="A53" s="508" t="s">
        <v>1601</v>
      </c>
      <c r="B53" s="509" t="s">
        <v>1602</v>
      </c>
      <c r="C53" s="509" t="s">
        <v>450</v>
      </c>
      <c r="D53" s="509" t="s">
        <v>1597</v>
      </c>
      <c r="E53" s="509" t="s">
        <v>1603</v>
      </c>
      <c r="F53" s="509" t="s">
        <v>1697</v>
      </c>
      <c r="G53" s="509" t="s">
        <v>1698</v>
      </c>
      <c r="H53" s="513">
        <v>716</v>
      </c>
      <c r="I53" s="513">
        <v>108116</v>
      </c>
      <c r="J53" s="509">
        <v>0.91897864817081465</v>
      </c>
      <c r="K53" s="509">
        <v>151</v>
      </c>
      <c r="L53" s="513">
        <v>774</v>
      </c>
      <c r="M53" s="513">
        <v>117648</v>
      </c>
      <c r="N53" s="509">
        <v>1</v>
      </c>
      <c r="O53" s="509">
        <v>152</v>
      </c>
      <c r="P53" s="513">
        <v>905</v>
      </c>
      <c r="Q53" s="513">
        <v>138465</v>
      </c>
      <c r="R53" s="536">
        <v>1.1769430844553244</v>
      </c>
      <c r="S53" s="514">
        <v>153</v>
      </c>
    </row>
    <row r="54" spans="1:19" ht="14.45" customHeight="1" x14ac:dyDescent="0.2">
      <c r="A54" s="508" t="s">
        <v>1601</v>
      </c>
      <c r="B54" s="509" t="s">
        <v>1602</v>
      </c>
      <c r="C54" s="509" t="s">
        <v>450</v>
      </c>
      <c r="D54" s="509" t="s">
        <v>1597</v>
      </c>
      <c r="E54" s="509" t="s">
        <v>1603</v>
      </c>
      <c r="F54" s="509" t="s">
        <v>1699</v>
      </c>
      <c r="G54" s="509" t="s">
        <v>1700</v>
      </c>
      <c r="H54" s="513">
        <v>1560</v>
      </c>
      <c r="I54" s="513">
        <v>422760</v>
      </c>
      <c r="J54" s="509">
        <v>0.91640383677450821</v>
      </c>
      <c r="K54" s="509">
        <v>271</v>
      </c>
      <c r="L54" s="513">
        <v>1694</v>
      </c>
      <c r="M54" s="513">
        <v>461325</v>
      </c>
      <c r="N54" s="509">
        <v>1</v>
      </c>
      <c r="O54" s="509">
        <v>272.32880755608028</v>
      </c>
      <c r="P54" s="513">
        <v>1539</v>
      </c>
      <c r="Q54" s="513">
        <v>423225</v>
      </c>
      <c r="R54" s="536">
        <v>0.91741180295886848</v>
      </c>
      <c r="S54" s="514">
        <v>275</v>
      </c>
    </row>
    <row r="55" spans="1:19" ht="14.45" customHeight="1" x14ac:dyDescent="0.2">
      <c r="A55" s="508" t="s">
        <v>1601</v>
      </c>
      <c r="B55" s="509" t="s">
        <v>1602</v>
      </c>
      <c r="C55" s="509" t="s">
        <v>450</v>
      </c>
      <c r="D55" s="509" t="s">
        <v>1597</v>
      </c>
      <c r="E55" s="509" t="s">
        <v>1603</v>
      </c>
      <c r="F55" s="509" t="s">
        <v>1701</v>
      </c>
      <c r="G55" s="509" t="s">
        <v>1702</v>
      </c>
      <c r="H55" s="513">
        <v>504</v>
      </c>
      <c r="I55" s="513">
        <v>87192</v>
      </c>
      <c r="J55" s="509">
        <v>1.0893553223388306</v>
      </c>
      <c r="K55" s="509">
        <v>173</v>
      </c>
      <c r="L55" s="513">
        <v>460</v>
      </c>
      <c r="M55" s="513">
        <v>80040</v>
      </c>
      <c r="N55" s="509">
        <v>1</v>
      </c>
      <c r="O55" s="509">
        <v>174</v>
      </c>
      <c r="P55" s="513">
        <v>470</v>
      </c>
      <c r="Q55" s="513">
        <v>82720</v>
      </c>
      <c r="R55" s="536">
        <v>1.0334832583708147</v>
      </c>
      <c r="S55" s="514">
        <v>176</v>
      </c>
    </row>
    <row r="56" spans="1:19" ht="14.45" customHeight="1" x14ac:dyDescent="0.2">
      <c r="A56" s="508" t="s">
        <v>1601</v>
      </c>
      <c r="B56" s="509" t="s">
        <v>1602</v>
      </c>
      <c r="C56" s="509" t="s">
        <v>450</v>
      </c>
      <c r="D56" s="509" t="s">
        <v>1597</v>
      </c>
      <c r="E56" s="509" t="s">
        <v>1603</v>
      </c>
      <c r="F56" s="509" t="s">
        <v>1703</v>
      </c>
      <c r="G56" s="509" t="s">
        <v>1704</v>
      </c>
      <c r="H56" s="513">
        <v>1410</v>
      </c>
      <c r="I56" s="513">
        <v>617580</v>
      </c>
      <c r="J56" s="509">
        <v>0.82339279214658356</v>
      </c>
      <c r="K56" s="509">
        <v>438</v>
      </c>
      <c r="L56" s="513">
        <v>1711</v>
      </c>
      <c r="M56" s="513">
        <v>750043</v>
      </c>
      <c r="N56" s="509">
        <v>1</v>
      </c>
      <c r="O56" s="509">
        <v>438.36528345996493</v>
      </c>
      <c r="P56" s="513">
        <v>2114</v>
      </c>
      <c r="Q56" s="513">
        <v>930160</v>
      </c>
      <c r="R56" s="536">
        <v>1.2401422318453741</v>
      </c>
      <c r="S56" s="514">
        <v>440</v>
      </c>
    </row>
    <row r="57" spans="1:19" ht="14.45" customHeight="1" x14ac:dyDescent="0.2">
      <c r="A57" s="508" t="s">
        <v>1601</v>
      </c>
      <c r="B57" s="509" t="s">
        <v>1602</v>
      </c>
      <c r="C57" s="509" t="s">
        <v>450</v>
      </c>
      <c r="D57" s="509" t="s">
        <v>1597</v>
      </c>
      <c r="E57" s="509" t="s">
        <v>1603</v>
      </c>
      <c r="F57" s="509" t="s">
        <v>1705</v>
      </c>
      <c r="G57" s="509" t="s">
        <v>1706</v>
      </c>
      <c r="H57" s="513">
        <v>41</v>
      </c>
      <c r="I57" s="513">
        <v>1927</v>
      </c>
      <c r="J57" s="509">
        <v>1</v>
      </c>
      <c r="K57" s="509">
        <v>47</v>
      </c>
      <c r="L57" s="513">
        <v>41</v>
      </c>
      <c r="M57" s="513">
        <v>1927</v>
      </c>
      <c r="N57" s="509">
        <v>1</v>
      </c>
      <c r="O57" s="509">
        <v>47</v>
      </c>
      <c r="P57" s="513">
        <v>79</v>
      </c>
      <c r="Q57" s="513">
        <v>3713</v>
      </c>
      <c r="R57" s="536">
        <v>1.9268292682926829</v>
      </c>
      <c r="S57" s="514">
        <v>47</v>
      </c>
    </row>
    <row r="58" spans="1:19" ht="14.45" customHeight="1" x14ac:dyDescent="0.2">
      <c r="A58" s="508" t="s">
        <v>1601</v>
      </c>
      <c r="B58" s="509" t="s">
        <v>1602</v>
      </c>
      <c r="C58" s="509" t="s">
        <v>450</v>
      </c>
      <c r="D58" s="509" t="s">
        <v>1597</v>
      </c>
      <c r="E58" s="509" t="s">
        <v>1603</v>
      </c>
      <c r="F58" s="509" t="s">
        <v>1707</v>
      </c>
      <c r="G58" s="509" t="s">
        <v>1708</v>
      </c>
      <c r="H58" s="513">
        <v>3</v>
      </c>
      <c r="I58" s="513">
        <v>132</v>
      </c>
      <c r="J58" s="509">
        <v>0.42857142857142855</v>
      </c>
      <c r="K58" s="509">
        <v>44</v>
      </c>
      <c r="L58" s="513">
        <v>7</v>
      </c>
      <c r="M58" s="513">
        <v>308</v>
      </c>
      <c r="N58" s="509">
        <v>1</v>
      </c>
      <c r="O58" s="509">
        <v>44</v>
      </c>
      <c r="P58" s="513">
        <v>6</v>
      </c>
      <c r="Q58" s="513">
        <v>270</v>
      </c>
      <c r="R58" s="536">
        <v>0.87662337662337664</v>
      </c>
      <c r="S58" s="514">
        <v>45</v>
      </c>
    </row>
    <row r="59" spans="1:19" ht="14.45" customHeight="1" x14ac:dyDescent="0.2">
      <c r="A59" s="508" t="s">
        <v>1601</v>
      </c>
      <c r="B59" s="509" t="s">
        <v>1602</v>
      </c>
      <c r="C59" s="509" t="s">
        <v>450</v>
      </c>
      <c r="D59" s="509" t="s">
        <v>1597</v>
      </c>
      <c r="E59" s="509" t="s">
        <v>1603</v>
      </c>
      <c r="F59" s="509" t="s">
        <v>1709</v>
      </c>
      <c r="G59" s="509" t="s">
        <v>1710</v>
      </c>
      <c r="H59" s="513">
        <v>10</v>
      </c>
      <c r="I59" s="513">
        <v>3770</v>
      </c>
      <c r="J59" s="509">
        <v>0.90865268739455285</v>
      </c>
      <c r="K59" s="509">
        <v>377</v>
      </c>
      <c r="L59" s="513">
        <v>11</v>
      </c>
      <c r="M59" s="513">
        <v>4149</v>
      </c>
      <c r="N59" s="509">
        <v>1</v>
      </c>
      <c r="O59" s="509">
        <v>377.18181818181819</v>
      </c>
      <c r="P59" s="513">
        <v>4</v>
      </c>
      <c r="Q59" s="513">
        <v>1516</v>
      </c>
      <c r="R59" s="536">
        <v>0.36538925042178838</v>
      </c>
      <c r="S59" s="514">
        <v>379</v>
      </c>
    </row>
    <row r="60" spans="1:19" ht="14.45" customHeight="1" x14ac:dyDescent="0.2">
      <c r="A60" s="508" t="s">
        <v>1601</v>
      </c>
      <c r="B60" s="509" t="s">
        <v>1602</v>
      </c>
      <c r="C60" s="509" t="s">
        <v>450</v>
      </c>
      <c r="D60" s="509" t="s">
        <v>1597</v>
      </c>
      <c r="E60" s="509" t="s">
        <v>1603</v>
      </c>
      <c r="F60" s="509" t="s">
        <v>1711</v>
      </c>
      <c r="G60" s="509" t="s">
        <v>1712</v>
      </c>
      <c r="H60" s="513">
        <v>40</v>
      </c>
      <c r="I60" s="513">
        <v>1440</v>
      </c>
      <c r="J60" s="509">
        <v>0.50632911392405067</v>
      </c>
      <c r="K60" s="509">
        <v>36</v>
      </c>
      <c r="L60" s="513">
        <v>79</v>
      </c>
      <c r="M60" s="513">
        <v>2844</v>
      </c>
      <c r="N60" s="509">
        <v>1</v>
      </c>
      <c r="O60" s="509">
        <v>36</v>
      </c>
      <c r="P60" s="513">
        <v>88</v>
      </c>
      <c r="Q60" s="513">
        <v>3256</v>
      </c>
      <c r="R60" s="536">
        <v>1.1448663853727146</v>
      </c>
      <c r="S60" s="514">
        <v>37</v>
      </c>
    </row>
    <row r="61" spans="1:19" ht="14.45" customHeight="1" x14ac:dyDescent="0.2">
      <c r="A61" s="508" t="s">
        <v>1601</v>
      </c>
      <c r="B61" s="509" t="s">
        <v>1602</v>
      </c>
      <c r="C61" s="509" t="s">
        <v>450</v>
      </c>
      <c r="D61" s="509" t="s">
        <v>1597</v>
      </c>
      <c r="E61" s="509" t="s">
        <v>1603</v>
      </c>
      <c r="F61" s="509" t="s">
        <v>1713</v>
      </c>
      <c r="G61" s="509" t="s">
        <v>1714</v>
      </c>
      <c r="H61" s="513">
        <v>12</v>
      </c>
      <c r="I61" s="513">
        <v>2904</v>
      </c>
      <c r="J61" s="509">
        <v>1.0909090909090908</v>
      </c>
      <c r="K61" s="509">
        <v>242</v>
      </c>
      <c r="L61" s="513">
        <v>11</v>
      </c>
      <c r="M61" s="513">
        <v>2662</v>
      </c>
      <c r="N61" s="509">
        <v>1</v>
      </c>
      <c r="O61" s="509">
        <v>242</v>
      </c>
      <c r="P61" s="513">
        <v>1</v>
      </c>
      <c r="Q61" s="513">
        <v>242</v>
      </c>
      <c r="R61" s="536">
        <v>9.0909090909090912E-2</v>
      </c>
      <c r="S61" s="514">
        <v>242</v>
      </c>
    </row>
    <row r="62" spans="1:19" ht="14.45" customHeight="1" x14ac:dyDescent="0.2">
      <c r="A62" s="508" t="s">
        <v>1601</v>
      </c>
      <c r="B62" s="509" t="s">
        <v>1602</v>
      </c>
      <c r="C62" s="509" t="s">
        <v>450</v>
      </c>
      <c r="D62" s="509" t="s">
        <v>1597</v>
      </c>
      <c r="E62" s="509" t="s">
        <v>1603</v>
      </c>
      <c r="F62" s="509" t="s">
        <v>1715</v>
      </c>
      <c r="G62" s="509" t="s">
        <v>1716</v>
      </c>
      <c r="H62" s="513">
        <v>782</v>
      </c>
      <c r="I62" s="513">
        <v>1167526</v>
      </c>
      <c r="J62" s="509">
        <v>0.41640042598509053</v>
      </c>
      <c r="K62" s="509">
        <v>1493</v>
      </c>
      <c r="L62" s="513">
        <v>1878</v>
      </c>
      <c r="M62" s="513">
        <v>2803854</v>
      </c>
      <c r="N62" s="509">
        <v>1</v>
      </c>
      <c r="O62" s="509">
        <v>1493</v>
      </c>
      <c r="P62" s="513">
        <v>2384</v>
      </c>
      <c r="Q62" s="513">
        <v>3566464</v>
      </c>
      <c r="R62" s="536">
        <v>1.2719863445100921</v>
      </c>
      <c r="S62" s="514">
        <v>1496</v>
      </c>
    </row>
    <row r="63" spans="1:19" ht="14.45" customHeight="1" x14ac:dyDescent="0.2">
      <c r="A63" s="508" t="s">
        <v>1601</v>
      </c>
      <c r="B63" s="509" t="s">
        <v>1602</v>
      </c>
      <c r="C63" s="509" t="s">
        <v>450</v>
      </c>
      <c r="D63" s="509" t="s">
        <v>1597</v>
      </c>
      <c r="E63" s="509" t="s">
        <v>1603</v>
      </c>
      <c r="F63" s="509" t="s">
        <v>1717</v>
      </c>
      <c r="G63" s="509" t="s">
        <v>1718</v>
      </c>
      <c r="H63" s="513">
        <v>2401</v>
      </c>
      <c r="I63" s="513">
        <v>785127</v>
      </c>
      <c r="J63" s="509">
        <v>0.34857723577235772</v>
      </c>
      <c r="K63" s="509">
        <v>327</v>
      </c>
      <c r="L63" s="513">
        <v>6888</v>
      </c>
      <c r="M63" s="513">
        <v>2252376</v>
      </c>
      <c r="N63" s="509">
        <v>1</v>
      </c>
      <c r="O63" s="509">
        <v>327</v>
      </c>
      <c r="P63" s="513">
        <v>7229</v>
      </c>
      <c r="Q63" s="513">
        <v>2378341</v>
      </c>
      <c r="R63" s="536">
        <v>1.0559253872355236</v>
      </c>
      <c r="S63" s="514">
        <v>329</v>
      </c>
    </row>
    <row r="64" spans="1:19" ht="14.45" customHeight="1" x14ac:dyDescent="0.2">
      <c r="A64" s="508" t="s">
        <v>1601</v>
      </c>
      <c r="B64" s="509" t="s">
        <v>1602</v>
      </c>
      <c r="C64" s="509" t="s">
        <v>450</v>
      </c>
      <c r="D64" s="509" t="s">
        <v>1597</v>
      </c>
      <c r="E64" s="509" t="s">
        <v>1603</v>
      </c>
      <c r="F64" s="509" t="s">
        <v>1719</v>
      </c>
      <c r="G64" s="509" t="s">
        <v>1720</v>
      </c>
      <c r="H64" s="513">
        <v>137</v>
      </c>
      <c r="I64" s="513">
        <v>121519</v>
      </c>
      <c r="J64" s="509">
        <v>0.28569043991799731</v>
      </c>
      <c r="K64" s="509">
        <v>887</v>
      </c>
      <c r="L64" s="513">
        <v>479</v>
      </c>
      <c r="M64" s="513">
        <v>425352</v>
      </c>
      <c r="N64" s="509">
        <v>1</v>
      </c>
      <c r="O64" s="509">
        <v>888</v>
      </c>
      <c r="P64" s="513">
        <v>490</v>
      </c>
      <c r="Q64" s="513">
        <v>436590</v>
      </c>
      <c r="R64" s="536">
        <v>1.0264204705749591</v>
      </c>
      <c r="S64" s="514">
        <v>891</v>
      </c>
    </row>
    <row r="65" spans="1:19" ht="14.45" customHeight="1" x14ac:dyDescent="0.2">
      <c r="A65" s="508" t="s">
        <v>1601</v>
      </c>
      <c r="B65" s="509" t="s">
        <v>1602</v>
      </c>
      <c r="C65" s="509" t="s">
        <v>450</v>
      </c>
      <c r="D65" s="509" t="s">
        <v>1597</v>
      </c>
      <c r="E65" s="509" t="s">
        <v>1603</v>
      </c>
      <c r="F65" s="509" t="s">
        <v>1721</v>
      </c>
      <c r="G65" s="509" t="s">
        <v>1722</v>
      </c>
      <c r="H65" s="513">
        <v>9</v>
      </c>
      <c r="I65" s="513">
        <v>2979</v>
      </c>
      <c r="J65" s="509">
        <v>0.99598796389167499</v>
      </c>
      <c r="K65" s="509">
        <v>331</v>
      </c>
      <c r="L65" s="513">
        <v>9</v>
      </c>
      <c r="M65" s="513">
        <v>2991</v>
      </c>
      <c r="N65" s="509">
        <v>1</v>
      </c>
      <c r="O65" s="509">
        <v>332.33333333333331</v>
      </c>
      <c r="P65" s="513">
        <v>22</v>
      </c>
      <c r="Q65" s="513">
        <v>7348</v>
      </c>
      <c r="R65" s="536">
        <v>2.4567034436643262</v>
      </c>
      <c r="S65" s="514">
        <v>334</v>
      </c>
    </row>
    <row r="66" spans="1:19" ht="14.45" customHeight="1" x14ac:dyDescent="0.2">
      <c r="A66" s="508" t="s">
        <v>1601</v>
      </c>
      <c r="B66" s="509" t="s">
        <v>1602</v>
      </c>
      <c r="C66" s="509" t="s">
        <v>450</v>
      </c>
      <c r="D66" s="509" t="s">
        <v>1597</v>
      </c>
      <c r="E66" s="509" t="s">
        <v>1603</v>
      </c>
      <c r="F66" s="509" t="s">
        <v>1723</v>
      </c>
      <c r="G66" s="509" t="s">
        <v>1724</v>
      </c>
      <c r="H66" s="513">
        <v>6230</v>
      </c>
      <c r="I66" s="513">
        <v>1619800</v>
      </c>
      <c r="J66" s="509">
        <v>0.43862677703012465</v>
      </c>
      <c r="K66" s="509">
        <v>260</v>
      </c>
      <c r="L66" s="513">
        <v>14149</v>
      </c>
      <c r="M66" s="513">
        <v>3692889</v>
      </c>
      <c r="N66" s="509">
        <v>1</v>
      </c>
      <c r="O66" s="509">
        <v>261</v>
      </c>
      <c r="P66" s="513">
        <v>17678</v>
      </c>
      <c r="Q66" s="513">
        <v>4631636</v>
      </c>
      <c r="R66" s="536">
        <v>1.25420395793104</v>
      </c>
      <c r="S66" s="514">
        <v>262</v>
      </c>
    </row>
    <row r="67" spans="1:19" ht="14.45" customHeight="1" x14ac:dyDescent="0.2">
      <c r="A67" s="508" t="s">
        <v>1601</v>
      </c>
      <c r="B67" s="509" t="s">
        <v>1602</v>
      </c>
      <c r="C67" s="509" t="s">
        <v>450</v>
      </c>
      <c r="D67" s="509" t="s">
        <v>1597</v>
      </c>
      <c r="E67" s="509" t="s">
        <v>1603</v>
      </c>
      <c r="F67" s="509" t="s">
        <v>1725</v>
      </c>
      <c r="G67" s="509" t="s">
        <v>1726</v>
      </c>
      <c r="H67" s="513">
        <v>50</v>
      </c>
      <c r="I67" s="513">
        <v>8250</v>
      </c>
      <c r="J67" s="509">
        <v>0.22222222222222221</v>
      </c>
      <c r="K67" s="509">
        <v>165</v>
      </c>
      <c r="L67" s="513">
        <v>225</v>
      </c>
      <c r="M67" s="513">
        <v>37125</v>
      </c>
      <c r="N67" s="509">
        <v>1</v>
      </c>
      <c r="O67" s="509">
        <v>165</v>
      </c>
      <c r="P67" s="513">
        <v>509</v>
      </c>
      <c r="Q67" s="513">
        <v>84494</v>
      </c>
      <c r="R67" s="536">
        <v>2.2759326599326601</v>
      </c>
      <c r="S67" s="514">
        <v>166</v>
      </c>
    </row>
    <row r="68" spans="1:19" ht="14.45" customHeight="1" x14ac:dyDescent="0.2">
      <c r="A68" s="508" t="s">
        <v>1601</v>
      </c>
      <c r="B68" s="509" t="s">
        <v>1602</v>
      </c>
      <c r="C68" s="509" t="s">
        <v>450</v>
      </c>
      <c r="D68" s="509" t="s">
        <v>1597</v>
      </c>
      <c r="E68" s="509" t="s">
        <v>1603</v>
      </c>
      <c r="F68" s="509" t="s">
        <v>1727</v>
      </c>
      <c r="G68" s="509" t="s">
        <v>1728</v>
      </c>
      <c r="H68" s="513">
        <v>80</v>
      </c>
      <c r="I68" s="513">
        <v>86160</v>
      </c>
      <c r="J68" s="509">
        <v>0.35055170393516261</v>
      </c>
      <c r="K68" s="509">
        <v>1077</v>
      </c>
      <c r="L68" s="513">
        <v>228</v>
      </c>
      <c r="M68" s="513">
        <v>245784</v>
      </c>
      <c r="N68" s="509">
        <v>1</v>
      </c>
      <c r="O68" s="509">
        <v>1078</v>
      </c>
      <c r="P68" s="513">
        <v>176</v>
      </c>
      <c r="Q68" s="513">
        <v>189904</v>
      </c>
      <c r="R68" s="536">
        <v>0.77264590046544934</v>
      </c>
      <c r="S68" s="514">
        <v>1079</v>
      </c>
    </row>
    <row r="69" spans="1:19" ht="14.45" customHeight="1" thickBot="1" x14ac:dyDescent="0.25">
      <c r="A69" s="515" t="s">
        <v>1601</v>
      </c>
      <c r="B69" s="516" t="s">
        <v>1602</v>
      </c>
      <c r="C69" s="516" t="s">
        <v>450</v>
      </c>
      <c r="D69" s="516" t="s">
        <v>1597</v>
      </c>
      <c r="E69" s="516" t="s">
        <v>1603</v>
      </c>
      <c r="F69" s="516" t="s">
        <v>1729</v>
      </c>
      <c r="G69" s="516" t="s">
        <v>1730</v>
      </c>
      <c r="H69" s="520"/>
      <c r="I69" s="520"/>
      <c r="J69" s="516"/>
      <c r="K69" s="516"/>
      <c r="L69" s="520">
        <v>863</v>
      </c>
      <c r="M69" s="520">
        <v>130889</v>
      </c>
      <c r="N69" s="516">
        <v>1</v>
      </c>
      <c r="O69" s="516">
        <v>151.66743916570104</v>
      </c>
      <c r="P69" s="520">
        <v>748</v>
      </c>
      <c r="Q69" s="520">
        <v>113696</v>
      </c>
      <c r="R69" s="528">
        <v>0.86864442390116814</v>
      </c>
      <c r="S69" s="521">
        <v>152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DE14D017-54C3-47FE-AF41-E9EA347F973E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10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10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10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459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5" customHeight="1" thickBot="1" x14ac:dyDescent="0.25">
      <c r="A3" s="220" t="s">
        <v>127</v>
      </c>
      <c r="B3" s="221">
        <f>SUBTOTAL(9,B6:B1048576)</f>
        <v>38247411</v>
      </c>
      <c r="C3" s="222">
        <f t="shared" ref="C3:R3" si="0">SUBTOTAL(9,C6:C1048576)</f>
        <v>22.109608830410767</v>
      </c>
      <c r="D3" s="222">
        <f t="shared" si="0"/>
        <v>53514258</v>
      </c>
      <c r="E3" s="222">
        <f t="shared" si="0"/>
        <v>28</v>
      </c>
      <c r="F3" s="222">
        <f t="shared" si="0"/>
        <v>54127672</v>
      </c>
      <c r="G3" s="225">
        <f>IF(D3&lt;&gt;0,F3/D3,"")</f>
        <v>1.0114626273992251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605"/>
      <c r="B5" s="606">
        <v>2015</v>
      </c>
      <c r="C5" s="607"/>
      <c r="D5" s="607">
        <v>2018</v>
      </c>
      <c r="E5" s="607"/>
      <c r="F5" s="607">
        <v>2019</v>
      </c>
      <c r="G5" s="633" t="s">
        <v>2</v>
      </c>
      <c r="H5" s="606">
        <v>2015</v>
      </c>
      <c r="I5" s="607"/>
      <c r="J5" s="607">
        <v>2018</v>
      </c>
      <c r="K5" s="607"/>
      <c r="L5" s="607">
        <v>2019</v>
      </c>
      <c r="M5" s="633" t="s">
        <v>2</v>
      </c>
      <c r="N5" s="606">
        <v>2015</v>
      </c>
      <c r="O5" s="607"/>
      <c r="P5" s="607">
        <v>2018</v>
      </c>
      <c r="Q5" s="607"/>
      <c r="R5" s="607">
        <v>2019</v>
      </c>
      <c r="S5" s="633" t="s">
        <v>2</v>
      </c>
    </row>
    <row r="6" spans="1:19" ht="14.45" customHeight="1" x14ac:dyDescent="0.2">
      <c r="A6" s="600" t="s">
        <v>1733</v>
      </c>
      <c r="B6" s="634">
        <v>989821</v>
      </c>
      <c r="C6" s="586">
        <v>0.78191336413101864</v>
      </c>
      <c r="D6" s="634">
        <v>1265896</v>
      </c>
      <c r="E6" s="586">
        <v>1</v>
      </c>
      <c r="F6" s="634">
        <v>1125633</v>
      </c>
      <c r="G6" s="591">
        <v>0.88919863875073468</v>
      </c>
      <c r="H6" s="634"/>
      <c r="I6" s="586"/>
      <c r="J6" s="634"/>
      <c r="K6" s="586"/>
      <c r="L6" s="634"/>
      <c r="M6" s="591"/>
      <c r="N6" s="634"/>
      <c r="O6" s="586"/>
      <c r="P6" s="634"/>
      <c r="Q6" s="586"/>
      <c r="R6" s="634"/>
      <c r="S6" s="122"/>
    </row>
    <row r="7" spans="1:19" ht="14.45" customHeight="1" x14ac:dyDescent="0.2">
      <c r="A7" s="541" t="s">
        <v>1734</v>
      </c>
      <c r="B7" s="635">
        <v>1580881</v>
      </c>
      <c r="C7" s="509">
        <v>0.97768290880395214</v>
      </c>
      <c r="D7" s="635">
        <v>1616967</v>
      </c>
      <c r="E7" s="509">
        <v>1</v>
      </c>
      <c r="F7" s="635">
        <v>2282008</v>
      </c>
      <c r="G7" s="536">
        <v>1.4112891605085323</v>
      </c>
      <c r="H7" s="635"/>
      <c r="I7" s="509"/>
      <c r="J7" s="635"/>
      <c r="K7" s="509"/>
      <c r="L7" s="635"/>
      <c r="M7" s="536"/>
      <c r="N7" s="635"/>
      <c r="O7" s="509"/>
      <c r="P7" s="635"/>
      <c r="Q7" s="509"/>
      <c r="R7" s="635"/>
      <c r="S7" s="573"/>
    </row>
    <row r="8" spans="1:19" ht="14.45" customHeight="1" x14ac:dyDescent="0.2">
      <c r="A8" s="541" t="s">
        <v>1735</v>
      </c>
      <c r="B8" s="635">
        <v>3248087</v>
      </c>
      <c r="C8" s="509">
        <v>0.81694568588525185</v>
      </c>
      <c r="D8" s="635">
        <v>3975891</v>
      </c>
      <c r="E8" s="509">
        <v>1</v>
      </c>
      <c r="F8" s="635">
        <v>4120308</v>
      </c>
      <c r="G8" s="536">
        <v>1.0363231788799039</v>
      </c>
      <c r="H8" s="635"/>
      <c r="I8" s="509"/>
      <c r="J8" s="635"/>
      <c r="K8" s="509"/>
      <c r="L8" s="635"/>
      <c r="M8" s="536"/>
      <c r="N8" s="635"/>
      <c r="O8" s="509"/>
      <c r="P8" s="635"/>
      <c r="Q8" s="509"/>
      <c r="R8" s="635"/>
      <c r="S8" s="573"/>
    </row>
    <row r="9" spans="1:19" ht="14.45" customHeight="1" x14ac:dyDescent="0.2">
      <c r="A9" s="541" t="s">
        <v>1736</v>
      </c>
      <c r="B9" s="635">
        <v>1231354</v>
      </c>
      <c r="C9" s="509">
        <v>0.85348768863517266</v>
      </c>
      <c r="D9" s="635">
        <v>1442732</v>
      </c>
      <c r="E9" s="509">
        <v>1</v>
      </c>
      <c r="F9" s="635">
        <v>1463838</v>
      </c>
      <c r="G9" s="536">
        <v>1.0146291896208028</v>
      </c>
      <c r="H9" s="635"/>
      <c r="I9" s="509"/>
      <c r="J9" s="635"/>
      <c r="K9" s="509"/>
      <c r="L9" s="635"/>
      <c r="M9" s="536"/>
      <c r="N9" s="635"/>
      <c r="O9" s="509"/>
      <c r="P9" s="635"/>
      <c r="Q9" s="509"/>
      <c r="R9" s="635"/>
      <c r="S9" s="573"/>
    </row>
    <row r="10" spans="1:19" ht="14.45" customHeight="1" x14ac:dyDescent="0.2">
      <c r="A10" s="541" t="s">
        <v>1737</v>
      </c>
      <c r="B10" s="635">
        <v>212525</v>
      </c>
      <c r="C10" s="509">
        <v>1.0067503552818569</v>
      </c>
      <c r="D10" s="635">
        <v>211100</v>
      </c>
      <c r="E10" s="509">
        <v>1</v>
      </c>
      <c r="F10" s="635">
        <v>230869</v>
      </c>
      <c r="G10" s="536">
        <v>1.0936475603979157</v>
      </c>
      <c r="H10" s="635"/>
      <c r="I10" s="509"/>
      <c r="J10" s="635"/>
      <c r="K10" s="509"/>
      <c r="L10" s="635"/>
      <c r="M10" s="536"/>
      <c r="N10" s="635"/>
      <c r="O10" s="509"/>
      <c r="P10" s="635"/>
      <c r="Q10" s="509"/>
      <c r="R10" s="635"/>
      <c r="S10" s="573"/>
    </row>
    <row r="11" spans="1:19" ht="14.45" customHeight="1" x14ac:dyDescent="0.2">
      <c r="A11" s="541" t="s">
        <v>1738</v>
      </c>
      <c r="B11" s="635">
        <v>535078</v>
      </c>
      <c r="C11" s="509">
        <v>0.8295512859271249</v>
      </c>
      <c r="D11" s="635">
        <v>645021</v>
      </c>
      <c r="E11" s="509">
        <v>1</v>
      </c>
      <c r="F11" s="635">
        <v>650731</v>
      </c>
      <c r="G11" s="536">
        <v>1.0088524249598074</v>
      </c>
      <c r="H11" s="635"/>
      <c r="I11" s="509"/>
      <c r="J11" s="635"/>
      <c r="K11" s="509"/>
      <c r="L11" s="635"/>
      <c r="M11" s="536"/>
      <c r="N11" s="635"/>
      <c r="O11" s="509"/>
      <c r="P11" s="635"/>
      <c r="Q11" s="509"/>
      <c r="R11" s="635"/>
      <c r="S11" s="573"/>
    </row>
    <row r="12" spans="1:19" ht="14.45" customHeight="1" x14ac:dyDescent="0.2">
      <c r="A12" s="541" t="s">
        <v>1739</v>
      </c>
      <c r="B12" s="635">
        <v>1191979</v>
      </c>
      <c r="C12" s="509">
        <v>0.72200238046924925</v>
      </c>
      <c r="D12" s="635">
        <v>1650935</v>
      </c>
      <c r="E12" s="509">
        <v>1</v>
      </c>
      <c r="F12" s="635">
        <v>2344469</v>
      </c>
      <c r="G12" s="536">
        <v>1.4200855878638468</v>
      </c>
      <c r="H12" s="635"/>
      <c r="I12" s="509"/>
      <c r="J12" s="635"/>
      <c r="K12" s="509"/>
      <c r="L12" s="635"/>
      <c r="M12" s="536"/>
      <c r="N12" s="635"/>
      <c r="O12" s="509"/>
      <c r="P12" s="635"/>
      <c r="Q12" s="509"/>
      <c r="R12" s="635"/>
      <c r="S12" s="573"/>
    </row>
    <row r="13" spans="1:19" ht="14.45" customHeight="1" x14ac:dyDescent="0.2">
      <c r="A13" s="541" t="s">
        <v>1740</v>
      </c>
      <c r="B13" s="635">
        <v>740664</v>
      </c>
      <c r="C13" s="509">
        <v>0.92999755152778385</v>
      </c>
      <c r="D13" s="635">
        <v>796415</v>
      </c>
      <c r="E13" s="509">
        <v>1</v>
      </c>
      <c r="F13" s="635">
        <v>926715</v>
      </c>
      <c r="G13" s="536">
        <v>1.1636081691078144</v>
      </c>
      <c r="H13" s="635"/>
      <c r="I13" s="509"/>
      <c r="J13" s="635"/>
      <c r="K13" s="509"/>
      <c r="L13" s="635"/>
      <c r="M13" s="536"/>
      <c r="N13" s="635"/>
      <c r="O13" s="509"/>
      <c r="P13" s="635"/>
      <c r="Q13" s="509"/>
      <c r="R13" s="635"/>
      <c r="S13" s="573"/>
    </row>
    <row r="14" spans="1:19" ht="14.45" customHeight="1" x14ac:dyDescent="0.2">
      <c r="A14" s="541" t="s">
        <v>1741</v>
      </c>
      <c r="B14" s="635">
        <v>740711</v>
      </c>
      <c r="C14" s="509">
        <v>0.88135813045858025</v>
      </c>
      <c r="D14" s="635">
        <v>840420</v>
      </c>
      <c r="E14" s="509">
        <v>1</v>
      </c>
      <c r="F14" s="635">
        <v>912674</v>
      </c>
      <c r="G14" s="536">
        <v>1.0859736798267532</v>
      </c>
      <c r="H14" s="635"/>
      <c r="I14" s="509"/>
      <c r="J14" s="635"/>
      <c r="K14" s="509"/>
      <c r="L14" s="635"/>
      <c r="M14" s="536"/>
      <c r="N14" s="635"/>
      <c r="O14" s="509"/>
      <c r="P14" s="635"/>
      <c r="Q14" s="509"/>
      <c r="R14" s="635"/>
      <c r="S14" s="573"/>
    </row>
    <row r="15" spans="1:19" ht="14.45" customHeight="1" x14ac:dyDescent="0.2">
      <c r="A15" s="541" t="s">
        <v>1742</v>
      </c>
      <c r="B15" s="635">
        <v>4483421</v>
      </c>
      <c r="C15" s="509">
        <v>0.87975904361531121</v>
      </c>
      <c r="D15" s="635">
        <v>5096192</v>
      </c>
      <c r="E15" s="509">
        <v>1</v>
      </c>
      <c r="F15" s="635">
        <v>5279608</v>
      </c>
      <c r="G15" s="536">
        <v>1.0359907946953333</v>
      </c>
      <c r="H15" s="635"/>
      <c r="I15" s="509"/>
      <c r="J15" s="635"/>
      <c r="K15" s="509"/>
      <c r="L15" s="635"/>
      <c r="M15" s="536"/>
      <c r="N15" s="635"/>
      <c r="O15" s="509"/>
      <c r="P15" s="635"/>
      <c r="Q15" s="509"/>
      <c r="R15" s="635"/>
      <c r="S15" s="573"/>
    </row>
    <row r="16" spans="1:19" ht="14.45" customHeight="1" x14ac:dyDescent="0.2">
      <c r="A16" s="541" t="s">
        <v>1743</v>
      </c>
      <c r="B16" s="635">
        <v>878490</v>
      </c>
      <c r="C16" s="509">
        <v>0.9476637691665426</v>
      </c>
      <c r="D16" s="635">
        <v>927006</v>
      </c>
      <c r="E16" s="509">
        <v>1</v>
      </c>
      <c r="F16" s="635">
        <v>1033435</v>
      </c>
      <c r="G16" s="536">
        <v>1.1148093971344306</v>
      </c>
      <c r="H16" s="635"/>
      <c r="I16" s="509"/>
      <c r="J16" s="635"/>
      <c r="K16" s="509"/>
      <c r="L16" s="635"/>
      <c r="M16" s="536"/>
      <c r="N16" s="635"/>
      <c r="O16" s="509"/>
      <c r="P16" s="635"/>
      <c r="Q16" s="509"/>
      <c r="R16" s="635"/>
      <c r="S16" s="573"/>
    </row>
    <row r="17" spans="1:19" ht="14.45" customHeight="1" x14ac:dyDescent="0.2">
      <c r="A17" s="541" t="s">
        <v>1744</v>
      </c>
      <c r="B17" s="635">
        <v>261167</v>
      </c>
      <c r="C17" s="509">
        <v>0.77640004518672223</v>
      </c>
      <c r="D17" s="635">
        <v>336382</v>
      </c>
      <c r="E17" s="509">
        <v>1</v>
      </c>
      <c r="F17" s="635">
        <v>338101</v>
      </c>
      <c r="G17" s="536">
        <v>1.0051102615478831</v>
      </c>
      <c r="H17" s="635"/>
      <c r="I17" s="509"/>
      <c r="J17" s="635"/>
      <c r="K17" s="509"/>
      <c r="L17" s="635"/>
      <c r="M17" s="536"/>
      <c r="N17" s="635"/>
      <c r="O17" s="509"/>
      <c r="P17" s="635"/>
      <c r="Q17" s="509"/>
      <c r="R17" s="635"/>
      <c r="S17" s="573"/>
    </row>
    <row r="18" spans="1:19" ht="14.45" customHeight="1" x14ac:dyDescent="0.2">
      <c r="A18" s="541" t="s">
        <v>1745</v>
      </c>
      <c r="B18" s="635">
        <v>120316</v>
      </c>
      <c r="C18" s="509">
        <v>0.8163547787382448</v>
      </c>
      <c r="D18" s="635">
        <v>147382</v>
      </c>
      <c r="E18" s="509">
        <v>1</v>
      </c>
      <c r="F18" s="635">
        <v>125174</v>
      </c>
      <c r="G18" s="536">
        <v>0.84931674152881631</v>
      </c>
      <c r="H18" s="635"/>
      <c r="I18" s="509"/>
      <c r="J18" s="635"/>
      <c r="K18" s="509"/>
      <c r="L18" s="635"/>
      <c r="M18" s="536"/>
      <c r="N18" s="635"/>
      <c r="O18" s="509"/>
      <c r="P18" s="635"/>
      <c r="Q18" s="509"/>
      <c r="R18" s="635"/>
      <c r="S18" s="573"/>
    </row>
    <row r="19" spans="1:19" ht="14.45" customHeight="1" x14ac:dyDescent="0.2">
      <c r="A19" s="541" t="s">
        <v>1746</v>
      </c>
      <c r="B19" s="635">
        <v>68921</v>
      </c>
      <c r="C19" s="509">
        <v>1.4242230120681105</v>
      </c>
      <c r="D19" s="635">
        <v>48392</v>
      </c>
      <c r="E19" s="509">
        <v>1</v>
      </c>
      <c r="F19" s="635">
        <v>70638</v>
      </c>
      <c r="G19" s="536">
        <v>1.4597040833195569</v>
      </c>
      <c r="H19" s="635"/>
      <c r="I19" s="509"/>
      <c r="J19" s="635"/>
      <c r="K19" s="509"/>
      <c r="L19" s="635"/>
      <c r="M19" s="536"/>
      <c r="N19" s="635"/>
      <c r="O19" s="509"/>
      <c r="P19" s="635"/>
      <c r="Q19" s="509"/>
      <c r="R19" s="635"/>
      <c r="S19" s="573"/>
    </row>
    <row r="20" spans="1:19" ht="14.45" customHeight="1" x14ac:dyDescent="0.2">
      <c r="A20" s="541" t="s">
        <v>1747</v>
      </c>
      <c r="B20" s="635">
        <v>6132195</v>
      </c>
      <c r="C20" s="509">
        <v>0.71976020493498949</v>
      </c>
      <c r="D20" s="635">
        <v>8519775</v>
      </c>
      <c r="E20" s="509">
        <v>1</v>
      </c>
      <c r="F20" s="635">
        <v>10054291</v>
      </c>
      <c r="G20" s="536">
        <v>1.1801122682230458</v>
      </c>
      <c r="H20" s="635"/>
      <c r="I20" s="509"/>
      <c r="J20" s="635"/>
      <c r="K20" s="509"/>
      <c r="L20" s="635"/>
      <c r="M20" s="536"/>
      <c r="N20" s="635"/>
      <c r="O20" s="509"/>
      <c r="P20" s="635"/>
      <c r="Q20" s="509"/>
      <c r="R20" s="635"/>
      <c r="S20" s="573"/>
    </row>
    <row r="21" spans="1:19" ht="14.45" customHeight="1" x14ac:dyDescent="0.2">
      <c r="A21" s="541" t="s">
        <v>1748</v>
      </c>
      <c r="B21" s="635">
        <v>6448138</v>
      </c>
      <c r="C21" s="509">
        <v>0.49017295711032804</v>
      </c>
      <c r="D21" s="635">
        <v>13154822</v>
      </c>
      <c r="E21" s="509">
        <v>1</v>
      </c>
      <c r="F21" s="635">
        <v>10753386</v>
      </c>
      <c r="G21" s="536">
        <v>0.81744823305096792</v>
      </c>
      <c r="H21" s="635"/>
      <c r="I21" s="509"/>
      <c r="J21" s="635"/>
      <c r="K21" s="509"/>
      <c r="L21" s="635"/>
      <c r="M21" s="536"/>
      <c r="N21" s="635"/>
      <c r="O21" s="509"/>
      <c r="P21" s="635"/>
      <c r="Q21" s="509"/>
      <c r="R21" s="635"/>
      <c r="S21" s="573"/>
    </row>
    <row r="22" spans="1:19" ht="14.45" customHeight="1" x14ac:dyDescent="0.2">
      <c r="A22" s="541" t="s">
        <v>1749</v>
      </c>
      <c r="B22" s="635">
        <v>35531</v>
      </c>
      <c r="C22" s="509">
        <v>0.72229224264107983</v>
      </c>
      <c r="D22" s="635">
        <v>49192</v>
      </c>
      <c r="E22" s="509">
        <v>1</v>
      </c>
      <c r="F22" s="635">
        <v>66075</v>
      </c>
      <c r="G22" s="536">
        <v>1.343206212392259</v>
      </c>
      <c r="H22" s="635"/>
      <c r="I22" s="509"/>
      <c r="J22" s="635"/>
      <c r="K22" s="509"/>
      <c r="L22" s="635"/>
      <c r="M22" s="536"/>
      <c r="N22" s="635"/>
      <c r="O22" s="509"/>
      <c r="P22" s="635"/>
      <c r="Q22" s="509"/>
      <c r="R22" s="635"/>
      <c r="S22" s="573"/>
    </row>
    <row r="23" spans="1:19" ht="14.45" customHeight="1" x14ac:dyDescent="0.2">
      <c r="A23" s="541" t="s">
        <v>1750</v>
      </c>
      <c r="B23" s="635">
        <v>1302712</v>
      </c>
      <c r="C23" s="509">
        <v>0.87178162496403022</v>
      </c>
      <c r="D23" s="635">
        <v>1494310</v>
      </c>
      <c r="E23" s="509">
        <v>1</v>
      </c>
      <c r="F23" s="635">
        <v>1290244</v>
      </c>
      <c r="G23" s="536">
        <v>0.86343797471742811</v>
      </c>
      <c r="H23" s="635"/>
      <c r="I23" s="509"/>
      <c r="J23" s="635"/>
      <c r="K23" s="509"/>
      <c r="L23" s="635"/>
      <c r="M23" s="536"/>
      <c r="N23" s="635"/>
      <c r="O23" s="509"/>
      <c r="P23" s="635"/>
      <c r="Q23" s="509"/>
      <c r="R23" s="635"/>
      <c r="S23" s="573"/>
    </row>
    <row r="24" spans="1:19" ht="14.45" customHeight="1" x14ac:dyDescent="0.2">
      <c r="A24" s="541" t="s">
        <v>1751</v>
      </c>
      <c r="B24" s="635">
        <v>348502</v>
      </c>
      <c r="C24" s="509">
        <v>0.71385088078656289</v>
      </c>
      <c r="D24" s="635">
        <v>488200</v>
      </c>
      <c r="E24" s="509">
        <v>1</v>
      </c>
      <c r="F24" s="635">
        <v>651791</v>
      </c>
      <c r="G24" s="536">
        <v>1.3350901269971323</v>
      </c>
      <c r="H24" s="635"/>
      <c r="I24" s="509"/>
      <c r="J24" s="635"/>
      <c r="K24" s="509"/>
      <c r="L24" s="635"/>
      <c r="M24" s="536"/>
      <c r="N24" s="635"/>
      <c r="O24" s="509"/>
      <c r="P24" s="635"/>
      <c r="Q24" s="509"/>
      <c r="R24" s="635"/>
      <c r="S24" s="573"/>
    </row>
    <row r="25" spans="1:19" ht="14.45" customHeight="1" x14ac:dyDescent="0.2">
      <c r="A25" s="541" t="s">
        <v>1752</v>
      </c>
      <c r="B25" s="635">
        <v>272</v>
      </c>
      <c r="C25" s="509">
        <v>0.18566552901023892</v>
      </c>
      <c r="D25" s="635">
        <v>1465</v>
      </c>
      <c r="E25" s="509">
        <v>1</v>
      </c>
      <c r="F25" s="635">
        <v>1615</v>
      </c>
      <c r="G25" s="536">
        <v>1.1023890784982935</v>
      </c>
      <c r="H25" s="635"/>
      <c r="I25" s="509"/>
      <c r="J25" s="635"/>
      <c r="K25" s="509"/>
      <c r="L25" s="635"/>
      <c r="M25" s="536"/>
      <c r="N25" s="635"/>
      <c r="O25" s="509"/>
      <c r="P25" s="635"/>
      <c r="Q25" s="509"/>
      <c r="R25" s="635"/>
      <c r="S25" s="573"/>
    </row>
    <row r="26" spans="1:19" ht="14.45" customHeight="1" x14ac:dyDescent="0.2">
      <c r="A26" s="541" t="s">
        <v>1753</v>
      </c>
      <c r="B26" s="635">
        <v>116103</v>
      </c>
      <c r="C26" s="509">
        <v>0.48880534177598894</v>
      </c>
      <c r="D26" s="635">
        <v>237524</v>
      </c>
      <c r="E26" s="509">
        <v>1</v>
      </c>
      <c r="F26" s="635">
        <v>219474</v>
      </c>
      <c r="G26" s="536">
        <v>0.92400767922399418</v>
      </c>
      <c r="H26" s="635"/>
      <c r="I26" s="509"/>
      <c r="J26" s="635"/>
      <c r="K26" s="509"/>
      <c r="L26" s="635"/>
      <c r="M26" s="536"/>
      <c r="N26" s="635"/>
      <c r="O26" s="509"/>
      <c r="P26" s="635"/>
      <c r="Q26" s="509"/>
      <c r="R26" s="635"/>
      <c r="S26" s="573"/>
    </row>
    <row r="27" spans="1:19" ht="14.45" customHeight="1" x14ac:dyDescent="0.2">
      <c r="A27" s="541" t="s">
        <v>1754</v>
      </c>
      <c r="B27" s="635">
        <v>60183</v>
      </c>
      <c r="C27" s="509">
        <v>0.87657485762558807</v>
      </c>
      <c r="D27" s="635">
        <v>68657</v>
      </c>
      <c r="E27" s="509">
        <v>1</v>
      </c>
      <c r="F27" s="635">
        <v>61067</v>
      </c>
      <c r="G27" s="536">
        <v>0.88945045661767919</v>
      </c>
      <c r="H27" s="635"/>
      <c r="I27" s="509"/>
      <c r="J27" s="635"/>
      <c r="K27" s="509"/>
      <c r="L27" s="635"/>
      <c r="M27" s="536"/>
      <c r="N27" s="635"/>
      <c r="O27" s="509"/>
      <c r="P27" s="635"/>
      <c r="Q27" s="509"/>
      <c r="R27" s="635"/>
      <c r="S27" s="573"/>
    </row>
    <row r="28" spans="1:19" ht="14.45" customHeight="1" x14ac:dyDescent="0.2">
      <c r="A28" s="541" t="s">
        <v>1755</v>
      </c>
      <c r="B28" s="635">
        <v>845768</v>
      </c>
      <c r="C28" s="509">
        <v>1.1587228084404464</v>
      </c>
      <c r="D28" s="635">
        <v>729914</v>
      </c>
      <c r="E28" s="509">
        <v>1</v>
      </c>
      <c r="F28" s="635">
        <v>446604</v>
      </c>
      <c r="G28" s="536">
        <v>0.61185838331639075</v>
      </c>
      <c r="H28" s="635"/>
      <c r="I28" s="509"/>
      <c r="J28" s="635"/>
      <c r="K28" s="509"/>
      <c r="L28" s="635"/>
      <c r="M28" s="536"/>
      <c r="N28" s="635"/>
      <c r="O28" s="509"/>
      <c r="P28" s="635"/>
      <c r="Q28" s="509"/>
      <c r="R28" s="635"/>
      <c r="S28" s="573"/>
    </row>
    <row r="29" spans="1:19" ht="14.45" customHeight="1" x14ac:dyDescent="0.2">
      <c r="A29" s="541" t="s">
        <v>1756</v>
      </c>
      <c r="B29" s="635">
        <v>345668</v>
      </c>
      <c r="C29" s="509">
        <v>0.97254288503687114</v>
      </c>
      <c r="D29" s="635">
        <v>355427</v>
      </c>
      <c r="E29" s="509">
        <v>1</v>
      </c>
      <c r="F29" s="635">
        <v>400866</v>
      </c>
      <c r="G29" s="536">
        <v>1.1278434108832476</v>
      </c>
      <c r="H29" s="635"/>
      <c r="I29" s="509"/>
      <c r="J29" s="635"/>
      <c r="K29" s="509"/>
      <c r="L29" s="635"/>
      <c r="M29" s="536"/>
      <c r="N29" s="635"/>
      <c r="O29" s="509"/>
      <c r="P29" s="635"/>
      <c r="Q29" s="509"/>
      <c r="R29" s="635"/>
      <c r="S29" s="573"/>
    </row>
    <row r="30" spans="1:19" ht="14.45" customHeight="1" x14ac:dyDescent="0.2">
      <c r="A30" s="541" t="s">
        <v>1757</v>
      </c>
      <c r="B30" s="635">
        <v>4900490</v>
      </c>
      <c r="C30" s="509">
        <v>0.64129595832882946</v>
      </c>
      <c r="D30" s="635">
        <v>7641542</v>
      </c>
      <c r="E30" s="509">
        <v>1</v>
      </c>
      <c r="F30" s="635">
        <v>7466067</v>
      </c>
      <c r="G30" s="536">
        <v>0.97703670280160737</v>
      </c>
      <c r="H30" s="635"/>
      <c r="I30" s="509"/>
      <c r="J30" s="635"/>
      <c r="K30" s="509"/>
      <c r="L30" s="635"/>
      <c r="M30" s="536"/>
      <c r="N30" s="635"/>
      <c r="O30" s="509"/>
      <c r="P30" s="635"/>
      <c r="Q30" s="509"/>
      <c r="R30" s="635"/>
      <c r="S30" s="573"/>
    </row>
    <row r="31" spans="1:19" ht="14.45" customHeight="1" x14ac:dyDescent="0.2">
      <c r="A31" s="541" t="s">
        <v>1758</v>
      </c>
      <c r="B31" s="635">
        <v>403176</v>
      </c>
      <c r="C31" s="509">
        <v>0.82527050096410104</v>
      </c>
      <c r="D31" s="635">
        <v>488538</v>
      </c>
      <c r="E31" s="509">
        <v>1</v>
      </c>
      <c r="F31" s="635">
        <v>501005</v>
      </c>
      <c r="G31" s="536">
        <v>1.0255189974986592</v>
      </c>
      <c r="H31" s="635"/>
      <c r="I31" s="509"/>
      <c r="J31" s="635"/>
      <c r="K31" s="509"/>
      <c r="L31" s="635"/>
      <c r="M31" s="536"/>
      <c r="N31" s="635"/>
      <c r="O31" s="509"/>
      <c r="P31" s="635"/>
      <c r="Q31" s="509"/>
      <c r="R31" s="635"/>
      <c r="S31" s="573"/>
    </row>
    <row r="32" spans="1:19" ht="14.45" customHeight="1" x14ac:dyDescent="0.2">
      <c r="A32" s="541" t="s">
        <v>1759</v>
      </c>
      <c r="B32" s="635">
        <v>1025258</v>
      </c>
      <c r="C32" s="509">
        <v>0.79878303889678814</v>
      </c>
      <c r="D32" s="635">
        <v>1283525</v>
      </c>
      <c r="E32" s="509">
        <v>1</v>
      </c>
      <c r="F32" s="635">
        <v>1310986</v>
      </c>
      <c r="G32" s="536">
        <v>1.0213949864630607</v>
      </c>
      <c r="H32" s="635"/>
      <c r="I32" s="509"/>
      <c r="J32" s="635"/>
      <c r="K32" s="509"/>
      <c r="L32" s="635"/>
      <c r="M32" s="536"/>
      <c r="N32" s="635"/>
      <c r="O32" s="509"/>
      <c r="P32" s="635"/>
      <c r="Q32" s="509"/>
      <c r="R32" s="635"/>
      <c r="S32" s="573"/>
    </row>
    <row r="33" spans="1:19" ht="14.45" customHeight="1" thickBot="1" x14ac:dyDescent="0.25">
      <c r="A33" s="637" t="s">
        <v>1760</v>
      </c>
      <c r="B33" s="636"/>
      <c r="C33" s="516"/>
      <c r="D33" s="636">
        <v>636</v>
      </c>
      <c r="E33" s="516">
        <v>1</v>
      </c>
      <c r="F33" s="636"/>
      <c r="G33" s="528"/>
      <c r="H33" s="636"/>
      <c r="I33" s="516"/>
      <c r="J33" s="636"/>
      <c r="K33" s="516"/>
      <c r="L33" s="636"/>
      <c r="M33" s="528"/>
      <c r="N33" s="636"/>
      <c r="O33" s="516"/>
      <c r="P33" s="636"/>
      <c r="Q33" s="516"/>
      <c r="R33" s="636"/>
      <c r="S33" s="55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F3DE7894-134C-40F3-95C3-B93140F6EA86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88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7" hidden="1" customWidth="1" outlineLevel="1"/>
    <col min="8" max="9" width="9.28515625" style="207" hidden="1" customWidth="1"/>
    <col min="10" max="11" width="11.140625" style="207" customWidth="1"/>
    <col min="12" max="13" width="9.28515625" style="207" hidden="1" customWidth="1"/>
    <col min="14" max="15" width="11.140625" style="207" customWidth="1"/>
    <col min="16" max="16" width="11.140625" style="210" customWidth="1"/>
    <col min="17" max="17" width="11.140625" style="207" customWidth="1"/>
    <col min="18" max="16384" width="8.85546875" style="129"/>
  </cols>
  <sheetData>
    <row r="1" spans="1:17" ht="18.600000000000001" customHeight="1" thickBot="1" x14ac:dyDescent="0.35">
      <c r="A1" s="329" t="s">
        <v>1794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459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5" customHeight="1" thickBot="1" x14ac:dyDescent="0.25">
      <c r="E3" s="87" t="s">
        <v>127</v>
      </c>
      <c r="F3" s="102">
        <f t="shared" ref="F3:O3" si="0">SUBTOTAL(9,F6:F1048576)</f>
        <v>176513</v>
      </c>
      <c r="G3" s="103">
        <f t="shared" si="0"/>
        <v>38247411</v>
      </c>
      <c r="H3" s="103"/>
      <c r="I3" s="103"/>
      <c r="J3" s="103">
        <f t="shared" si="0"/>
        <v>207604</v>
      </c>
      <c r="K3" s="103">
        <f t="shared" si="0"/>
        <v>53514258</v>
      </c>
      <c r="L3" s="103"/>
      <c r="M3" s="103"/>
      <c r="N3" s="103">
        <f t="shared" si="0"/>
        <v>212568</v>
      </c>
      <c r="O3" s="103">
        <f t="shared" si="0"/>
        <v>54127672</v>
      </c>
      <c r="P3" s="75">
        <f>IF(K3=0,0,O3/K3)</f>
        <v>1.0114626273992251</v>
      </c>
      <c r="Q3" s="104">
        <f>IF(N3=0,0,O3/N3)</f>
        <v>254.63697263934364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2018</v>
      </c>
      <c r="K4" s="456"/>
      <c r="L4" s="105"/>
      <c r="M4" s="105"/>
      <c r="N4" s="455">
        <v>2019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24"/>
      <c r="B5" s="622"/>
      <c r="C5" s="624"/>
      <c r="D5" s="638"/>
      <c r="E5" s="626"/>
      <c r="F5" s="639" t="s">
        <v>71</v>
      </c>
      <c r="G5" s="640" t="s">
        <v>14</v>
      </c>
      <c r="H5" s="641"/>
      <c r="I5" s="641"/>
      <c r="J5" s="639" t="s">
        <v>71</v>
      </c>
      <c r="K5" s="640" t="s">
        <v>14</v>
      </c>
      <c r="L5" s="641"/>
      <c r="M5" s="641"/>
      <c r="N5" s="639" t="s">
        <v>71</v>
      </c>
      <c r="O5" s="640" t="s">
        <v>14</v>
      </c>
      <c r="P5" s="642"/>
      <c r="Q5" s="631"/>
    </row>
    <row r="6" spans="1:17" ht="14.45" customHeight="1" x14ac:dyDescent="0.2">
      <c r="A6" s="585" t="s">
        <v>1761</v>
      </c>
      <c r="B6" s="586" t="s">
        <v>1602</v>
      </c>
      <c r="C6" s="586" t="s">
        <v>1603</v>
      </c>
      <c r="D6" s="586" t="s">
        <v>1604</v>
      </c>
      <c r="E6" s="586" t="s">
        <v>1605</v>
      </c>
      <c r="F6" s="116">
        <v>790</v>
      </c>
      <c r="G6" s="116">
        <v>136670</v>
      </c>
      <c r="H6" s="116">
        <v>0.98059896393875468</v>
      </c>
      <c r="I6" s="116">
        <v>173</v>
      </c>
      <c r="J6" s="116">
        <v>801</v>
      </c>
      <c r="K6" s="116">
        <v>139374</v>
      </c>
      <c r="L6" s="116">
        <v>1</v>
      </c>
      <c r="M6" s="116">
        <v>174</v>
      </c>
      <c r="N6" s="116">
        <v>863</v>
      </c>
      <c r="O6" s="116">
        <v>151025</v>
      </c>
      <c r="P6" s="591">
        <v>1.0835952186204028</v>
      </c>
      <c r="Q6" s="599">
        <v>175</v>
      </c>
    </row>
    <row r="7" spans="1:17" ht="14.45" customHeight="1" x14ac:dyDescent="0.2">
      <c r="A7" s="508" t="s">
        <v>1761</v>
      </c>
      <c r="B7" s="509" t="s">
        <v>1602</v>
      </c>
      <c r="C7" s="509" t="s">
        <v>1603</v>
      </c>
      <c r="D7" s="509" t="s">
        <v>1618</v>
      </c>
      <c r="E7" s="509" t="s">
        <v>1619</v>
      </c>
      <c r="F7" s="513">
        <v>41</v>
      </c>
      <c r="G7" s="513">
        <v>43870</v>
      </c>
      <c r="H7" s="513">
        <v>0.3014705882352941</v>
      </c>
      <c r="I7" s="513">
        <v>1070</v>
      </c>
      <c r="J7" s="513">
        <v>136</v>
      </c>
      <c r="K7" s="513">
        <v>145520</v>
      </c>
      <c r="L7" s="513">
        <v>1</v>
      </c>
      <c r="M7" s="513">
        <v>1070</v>
      </c>
      <c r="N7" s="513">
        <v>103</v>
      </c>
      <c r="O7" s="513">
        <v>110519</v>
      </c>
      <c r="P7" s="536">
        <v>0.75947636063771307</v>
      </c>
      <c r="Q7" s="514">
        <v>1073</v>
      </c>
    </row>
    <row r="8" spans="1:17" ht="14.45" customHeight="1" x14ac:dyDescent="0.2">
      <c r="A8" s="508" t="s">
        <v>1761</v>
      </c>
      <c r="B8" s="509" t="s">
        <v>1602</v>
      </c>
      <c r="C8" s="509" t="s">
        <v>1603</v>
      </c>
      <c r="D8" s="509" t="s">
        <v>1620</v>
      </c>
      <c r="E8" s="509" t="s">
        <v>1621</v>
      </c>
      <c r="F8" s="513">
        <v>928</v>
      </c>
      <c r="G8" s="513">
        <v>42688</v>
      </c>
      <c r="H8" s="513">
        <v>1.0054171180931744</v>
      </c>
      <c r="I8" s="513">
        <v>46</v>
      </c>
      <c r="J8" s="513">
        <v>923</v>
      </c>
      <c r="K8" s="513">
        <v>42458</v>
      </c>
      <c r="L8" s="513">
        <v>1</v>
      </c>
      <c r="M8" s="513">
        <v>46</v>
      </c>
      <c r="N8" s="513">
        <v>952</v>
      </c>
      <c r="O8" s="513">
        <v>44744</v>
      </c>
      <c r="P8" s="536">
        <v>1.0538414433086816</v>
      </c>
      <c r="Q8" s="514">
        <v>47</v>
      </c>
    </row>
    <row r="9" spans="1:17" ht="14.45" customHeight="1" x14ac:dyDescent="0.2">
      <c r="A9" s="508" t="s">
        <v>1761</v>
      </c>
      <c r="B9" s="509" t="s">
        <v>1602</v>
      </c>
      <c r="C9" s="509" t="s">
        <v>1603</v>
      </c>
      <c r="D9" s="509" t="s">
        <v>1622</v>
      </c>
      <c r="E9" s="509" t="s">
        <v>1623</v>
      </c>
      <c r="F9" s="513">
        <v>94</v>
      </c>
      <c r="G9" s="513">
        <v>32618</v>
      </c>
      <c r="H9" s="513">
        <v>1.0930232558139534</v>
      </c>
      <c r="I9" s="513">
        <v>347</v>
      </c>
      <c r="J9" s="513">
        <v>86</v>
      </c>
      <c r="K9" s="513">
        <v>29842</v>
      </c>
      <c r="L9" s="513">
        <v>1</v>
      </c>
      <c r="M9" s="513">
        <v>347</v>
      </c>
      <c r="N9" s="513">
        <v>139</v>
      </c>
      <c r="O9" s="513">
        <v>48372</v>
      </c>
      <c r="P9" s="536">
        <v>1.620936934521815</v>
      </c>
      <c r="Q9" s="514">
        <v>348</v>
      </c>
    </row>
    <row r="10" spans="1:17" ht="14.45" customHeight="1" x14ac:dyDescent="0.2">
      <c r="A10" s="508" t="s">
        <v>1761</v>
      </c>
      <c r="B10" s="509" t="s">
        <v>1602</v>
      </c>
      <c r="C10" s="509" t="s">
        <v>1603</v>
      </c>
      <c r="D10" s="509" t="s">
        <v>1624</v>
      </c>
      <c r="E10" s="509" t="s">
        <v>1625</v>
      </c>
      <c r="F10" s="513">
        <v>33</v>
      </c>
      <c r="G10" s="513">
        <v>1683</v>
      </c>
      <c r="H10" s="513">
        <v>0.80487804878048785</v>
      </c>
      <c r="I10" s="513">
        <v>51</v>
      </c>
      <c r="J10" s="513">
        <v>41</v>
      </c>
      <c r="K10" s="513">
        <v>2091</v>
      </c>
      <c r="L10" s="513">
        <v>1</v>
      </c>
      <c r="M10" s="513">
        <v>51</v>
      </c>
      <c r="N10" s="513">
        <v>13</v>
      </c>
      <c r="O10" s="513">
        <v>663</v>
      </c>
      <c r="P10" s="536">
        <v>0.31707317073170732</v>
      </c>
      <c r="Q10" s="514">
        <v>51</v>
      </c>
    </row>
    <row r="11" spans="1:17" ht="14.45" customHeight="1" x14ac:dyDescent="0.2">
      <c r="A11" s="508" t="s">
        <v>1761</v>
      </c>
      <c r="B11" s="509" t="s">
        <v>1602</v>
      </c>
      <c r="C11" s="509" t="s">
        <v>1603</v>
      </c>
      <c r="D11" s="509" t="s">
        <v>1628</v>
      </c>
      <c r="E11" s="509" t="s">
        <v>1629</v>
      </c>
      <c r="F11" s="513">
        <v>528</v>
      </c>
      <c r="G11" s="513">
        <v>199056</v>
      </c>
      <c r="H11" s="513">
        <v>0.85853658536585364</v>
      </c>
      <c r="I11" s="513">
        <v>377</v>
      </c>
      <c r="J11" s="513">
        <v>615</v>
      </c>
      <c r="K11" s="513">
        <v>231855</v>
      </c>
      <c r="L11" s="513">
        <v>1</v>
      </c>
      <c r="M11" s="513">
        <v>377</v>
      </c>
      <c r="N11" s="513">
        <v>547</v>
      </c>
      <c r="O11" s="513">
        <v>206766</v>
      </c>
      <c r="P11" s="536">
        <v>0.89179012745034614</v>
      </c>
      <c r="Q11" s="514">
        <v>378</v>
      </c>
    </row>
    <row r="12" spans="1:17" ht="14.45" customHeight="1" x14ac:dyDescent="0.2">
      <c r="A12" s="508" t="s">
        <v>1761</v>
      </c>
      <c r="B12" s="509" t="s">
        <v>1602</v>
      </c>
      <c r="C12" s="509" t="s">
        <v>1603</v>
      </c>
      <c r="D12" s="509" t="s">
        <v>1630</v>
      </c>
      <c r="E12" s="509" t="s">
        <v>1631</v>
      </c>
      <c r="F12" s="513">
        <v>15</v>
      </c>
      <c r="G12" s="513">
        <v>510</v>
      </c>
      <c r="H12" s="513">
        <v>0.75</v>
      </c>
      <c r="I12" s="513">
        <v>34</v>
      </c>
      <c r="J12" s="513">
        <v>20</v>
      </c>
      <c r="K12" s="513">
        <v>680</v>
      </c>
      <c r="L12" s="513">
        <v>1</v>
      </c>
      <c r="M12" s="513">
        <v>34</v>
      </c>
      <c r="N12" s="513">
        <v>10</v>
      </c>
      <c r="O12" s="513">
        <v>340</v>
      </c>
      <c r="P12" s="536">
        <v>0.5</v>
      </c>
      <c r="Q12" s="514">
        <v>34</v>
      </c>
    </row>
    <row r="13" spans="1:17" ht="14.45" customHeight="1" x14ac:dyDescent="0.2">
      <c r="A13" s="508" t="s">
        <v>1761</v>
      </c>
      <c r="B13" s="509" t="s">
        <v>1602</v>
      </c>
      <c r="C13" s="509" t="s">
        <v>1603</v>
      </c>
      <c r="D13" s="509" t="s">
        <v>1632</v>
      </c>
      <c r="E13" s="509" t="s">
        <v>1633</v>
      </c>
      <c r="F13" s="513">
        <v>48</v>
      </c>
      <c r="G13" s="513">
        <v>25152</v>
      </c>
      <c r="H13" s="513">
        <v>0.97959183673469385</v>
      </c>
      <c r="I13" s="513">
        <v>524</v>
      </c>
      <c r="J13" s="513">
        <v>49</v>
      </c>
      <c r="K13" s="513">
        <v>25676</v>
      </c>
      <c r="L13" s="513">
        <v>1</v>
      </c>
      <c r="M13" s="513">
        <v>524</v>
      </c>
      <c r="N13" s="513">
        <v>21</v>
      </c>
      <c r="O13" s="513">
        <v>11025</v>
      </c>
      <c r="P13" s="536">
        <v>0.42938931297709926</v>
      </c>
      <c r="Q13" s="514">
        <v>525</v>
      </c>
    </row>
    <row r="14" spans="1:17" ht="14.45" customHeight="1" x14ac:dyDescent="0.2">
      <c r="A14" s="508" t="s">
        <v>1761</v>
      </c>
      <c r="B14" s="509" t="s">
        <v>1602</v>
      </c>
      <c r="C14" s="509" t="s">
        <v>1603</v>
      </c>
      <c r="D14" s="509" t="s">
        <v>1634</v>
      </c>
      <c r="E14" s="509" t="s">
        <v>1635</v>
      </c>
      <c r="F14" s="513">
        <v>23</v>
      </c>
      <c r="G14" s="513">
        <v>1311</v>
      </c>
      <c r="H14" s="513">
        <v>1.5226480836236933</v>
      </c>
      <c r="I14" s="513">
        <v>57</v>
      </c>
      <c r="J14" s="513">
        <v>15</v>
      </c>
      <c r="K14" s="513">
        <v>861</v>
      </c>
      <c r="L14" s="513">
        <v>1</v>
      </c>
      <c r="M14" s="513">
        <v>57.4</v>
      </c>
      <c r="N14" s="513">
        <v>29</v>
      </c>
      <c r="O14" s="513">
        <v>1682</v>
      </c>
      <c r="P14" s="536">
        <v>1.9535423925667827</v>
      </c>
      <c r="Q14" s="514">
        <v>58</v>
      </c>
    </row>
    <row r="15" spans="1:17" ht="14.45" customHeight="1" x14ac:dyDescent="0.2">
      <c r="A15" s="508" t="s">
        <v>1761</v>
      </c>
      <c r="B15" s="509" t="s">
        <v>1602</v>
      </c>
      <c r="C15" s="509" t="s">
        <v>1603</v>
      </c>
      <c r="D15" s="509" t="s">
        <v>1636</v>
      </c>
      <c r="E15" s="509" t="s">
        <v>1637</v>
      </c>
      <c r="F15" s="513">
        <v>8</v>
      </c>
      <c r="G15" s="513">
        <v>1792</v>
      </c>
      <c r="H15" s="513">
        <v>0.99555555555555553</v>
      </c>
      <c r="I15" s="513">
        <v>224</v>
      </c>
      <c r="J15" s="513">
        <v>8</v>
      </c>
      <c r="K15" s="513">
        <v>1800</v>
      </c>
      <c r="L15" s="513">
        <v>1</v>
      </c>
      <c r="M15" s="513">
        <v>225</v>
      </c>
      <c r="N15" s="513">
        <v>2</v>
      </c>
      <c r="O15" s="513">
        <v>452</v>
      </c>
      <c r="P15" s="536">
        <v>0.25111111111111112</v>
      </c>
      <c r="Q15" s="514">
        <v>226</v>
      </c>
    </row>
    <row r="16" spans="1:17" ht="14.45" customHeight="1" x14ac:dyDescent="0.2">
      <c r="A16" s="508" t="s">
        <v>1761</v>
      </c>
      <c r="B16" s="509" t="s">
        <v>1602</v>
      </c>
      <c r="C16" s="509" t="s">
        <v>1603</v>
      </c>
      <c r="D16" s="509" t="s">
        <v>1638</v>
      </c>
      <c r="E16" s="509" t="s">
        <v>1639</v>
      </c>
      <c r="F16" s="513">
        <v>8</v>
      </c>
      <c r="G16" s="513">
        <v>4424</v>
      </c>
      <c r="H16" s="513">
        <v>0.99819494584837543</v>
      </c>
      <c r="I16" s="513">
        <v>553</v>
      </c>
      <c r="J16" s="513">
        <v>8</v>
      </c>
      <c r="K16" s="513">
        <v>4432</v>
      </c>
      <c r="L16" s="513">
        <v>1</v>
      </c>
      <c r="M16" s="513">
        <v>554</v>
      </c>
      <c r="N16" s="513">
        <v>2</v>
      </c>
      <c r="O16" s="513">
        <v>1110</v>
      </c>
      <c r="P16" s="536">
        <v>0.25045126353790614</v>
      </c>
      <c r="Q16" s="514">
        <v>555</v>
      </c>
    </row>
    <row r="17" spans="1:17" ht="14.45" customHeight="1" x14ac:dyDescent="0.2">
      <c r="A17" s="508" t="s">
        <v>1761</v>
      </c>
      <c r="B17" s="509" t="s">
        <v>1602</v>
      </c>
      <c r="C17" s="509" t="s">
        <v>1603</v>
      </c>
      <c r="D17" s="509" t="s">
        <v>1640</v>
      </c>
      <c r="E17" s="509" t="s">
        <v>1641</v>
      </c>
      <c r="F17" s="513"/>
      <c r="G17" s="513"/>
      <c r="H17" s="513"/>
      <c r="I17" s="513"/>
      <c r="J17" s="513">
        <v>2</v>
      </c>
      <c r="K17" s="513">
        <v>428</v>
      </c>
      <c r="L17" s="513">
        <v>1</v>
      </c>
      <c r="M17" s="513">
        <v>214</v>
      </c>
      <c r="N17" s="513">
        <v>2</v>
      </c>
      <c r="O17" s="513">
        <v>432</v>
      </c>
      <c r="P17" s="536">
        <v>1.0093457943925233</v>
      </c>
      <c r="Q17" s="514">
        <v>216</v>
      </c>
    </row>
    <row r="18" spans="1:17" ht="14.45" customHeight="1" x14ac:dyDescent="0.2">
      <c r="A18" s="508" t="s">
        <v>1761</v>
      </c>
      <c r="B18" s="509" t="s">
        <v>1602</v>
      </c>
      <c r="C18" s="509" t="s">
        <v>1603</v>
      </c>
      <c r="D18" s="509" t="s">
        <v>1642</v>
      </c>
      <c r="E18" s="509" t="s">
        <v>1643</v>
      </c>
      <c r="F18" s="513"/>
      <c r="G18" s="513"/>
      <c r="H18" s="513"/>
      <c r="I18" s="513"/>
      <c r="J18" s="513">
        <v>14</v>
      </c>
      <c r="K18" s="513">
        <v>1988</v>
      </c>
      <c r="L18" s="513">
        <v>1</v>
      </c>
      <c r="M18" s="513">
        <v>142</v>
      </c>
      <c r="N18" s="513"/>
      <c r="O18" s="513"/>
      <c r="P18" s="536"/>
      <c r="Q18" s="514"/>
    </row>
    <row r="19" spans="1:17" ht="14.45" customHeight="1" x14ac:dyDescent="0.2">
      <c r="A19" s="508" t="s">
        <v>1761</v>
      </c>
      <c r="B19" s="509" t="s">
        <v>1602</v>
      </c>
      <c r="C19" s="509" t="s">
        <v>1603</v>
      </c>
      <c r="D19" s="509" t="s">
        <v>1648</v>
      </c>
      <c r="E19" s="509" t="s">
        <v>1649</v>
      </c>
      <c r="F19" s="513">
        <v>612</v>
      </c>
      <c r="G19" s="513">
        <v>10404</v>
      </c>
      <c r="H19" s="513">
        <v>1.0497427101200687</v>
      </c>
      <c r="I19" s="513">
        <v>17</v>
      </c>
      <c r="J19" s="513">
        <v>583</v>
      </c>
      <c r="K19" s="513">
        <v>9911</v>
      </c>
      <c r="L19" s="513">
        <v>1</v>
      </c>
      <c r="M19" s="513">
        <v>17</v>
      </c>
      <c r="N19" s="513">
        <v>520</v>
      </c>
      <c r="O19" s="513">
        <v>8840</v>
      </c>
      <c r="P19" s="536">
        <v>0.89193825042881647</v>
      </c>
      <c r="Q19" s="514">
        <v>17</v>
      </c>
    </row>
    <row r="20" spans="1:17" ht="14.45" customHeight="1" x14ac:dyDescent="0.2">
      <c r="A20" s="508" t="s">
        <v>1761</v>
      </c>
      <c r="B20" s="509" t="s">
        <v>1602</v>
      </c>
      <c r="C20" s="509" t="s">
        <v>1603</v>
      </c>
      <c r="D20" s="509" t="s">
        <v>1650</v>
      </c>
      <c r="E20" s="509" t="s">
        <v>1651</v>
      </c>
      <c r="F20" s="513">
        <v>6</v>
      </c>
      <c r="G20" s="513">
        <v>858</v>
      </c>
      <c r="H20" s="513"/>
      <c r="I20" s="513">
        <v>143</v>
      </c>
      <c r="J20" s="513"/>
      <c r="K20" s="513"/>
      <c r="L20" s="513"/>
      <c r="M20" s="513"/>
      <c r="N20" s="513">
        <v>1</v>
      </c>
      <c r="O20" s="513">
        <v>144</v>
      </c>
      <c r="P20" s="536"/>
      <c r="Q20" s="514">
        <v>144</v>
      </c>
    </row>
    <row r="21" spans="1:17" ht="14.45" customHeight="1" x14ac:dyDescent="0.2">
      <c r="A21" s="508" t="s">
        <v>1761</v>
      </c>
      <c r="B21" s="509" t="s">
        <v>1602</v>
      </c>
      <c r="C21" s="509" t="s">
        <v>1603</v>
      </c>
      <c r="D21" s="509" t="s">
        <v>1652</v>
      </c>
      <c r="E21" s="509" t="s">
        <v>1653</v>
      </c>
      <c r="F21" s="513">
        <v>20</v>
      </c>
      <c r="G21" s="513">
        <v>1300</v>
      </c>
      <c r="H21" s="513">
        <v>4</v>
      </c>
      <c r="I21" s="513">
        <v>65</v>
      </c>
      <c r="J21" s="513">
        <v>5</v>
      </c>
      <c r="K21" s="513">
        <v>325</v>
      </c>
      <c r="L21" s="513">
        <v>1</v>
      </c>
      <c r="M21" s="513">
        <v>65</v>
      </c>
      <c r="N21" s="513">
        <v>3</v>
      </c>
      <c r="O21" s="513">
        <v>198</v>
      </c>
      <c r="P21" s="536">
        <v>0.60923076923076924</v>
      </c>
      <c r="Q21" s="514">
        <v>66</v>
      </c>
    </row>
    <row r="22" spans="1:17" ht="14.45" customHeight="1" x14ac:dyDescent="0.2">
      <c r="A22" s="508" t="s">
        <v>1761</v>
      </c>
      <c r="B22" s="509" t="s">
        <v>1602</v>
      </c>
      <c r="C22" s="509" t="s">
        <v>1603</v>
      </c>
      <c r="D22" s="509" t="s">
        <v>1658</v>
      </c>
      <c r="E22" s="509" t="s">
        <v>1659</v>
      </c>
      <c r="F22" s="513">
        <v>796</v>
      </c>
      <c r="G22" s="513">
        <v>108256</v>
      </c>
      <c r="H22" s="513">
        <v>0.94905625641070601</v>
      </c>
      <c r="I22" s="513">
        <v>136</v>
      </c>
      <c r="J22" s="513">
        <v>835</v>
      </c>
      <c r="K22" s="513">
        <v>114067</v>
      </c>
      <c r="L22" s="513">
        <v>1</v>
      </c>
      <c r="M22" s="513">
        <v>136.60718562874251</v>
      </c>
      <c r="N22" s="513">
        <v>789</v>
      </c>
      <c r="O22" s="513">
        <v>108882</v>
      </c>
      <c r="P22" s="536">
        <v>0.95454425907580631</v>
      </c>
      <c r="Q22" s="514">
        <v>138</v>
      </c>
    </row>
    <row r="23" spans="1:17" ht="14.45" customHeight="1" x14ac:dyDescent="0.2">
      <c r="A23" s="508" t="s">
        <v>1761</v>
      </c>
      <c r="B23" s="509" t="s">
        <v>1602</v>
      </c>
      <c r="C23" s="509" t="s">
        <v>1603</v>
      </c>
      <c r="D23" s="509" t="s">
        <v>1660</v>
      </c>
      <c r="E23" s="509" t="s">
        <v>1661</v>
      </c>
      <c r="F23" s="513">
        <v>230</v>
      </c>
      <c r="G23" s="513">
        <v>20930</v>
      </c>
      <c r="H23" s="513">
        <v>0.96638655462184875</v>
      </c>
      <c r="I23" s="513">
        <v>91</v>
      </c>
      <c r="J23" s="513">
        <v>238</v>
      </c>
      <c r="K23" s="513">
        <v>21658</v>
      </c>
      <c r="L23" s="513">
        <v>1</v>
      </c>
      <c r="M23" s="513">
        <v>91</v>
      </c>
      <c r="N23" s="513">
        <v>238</v>
      </c>
      <c r="O23" s="513">
        <v>21896</v>
      </c>
      <c r="P23" s="536">
        <v>1.0109890109890109</v>
      </c>
      <c r="Q23" s="514">
        <v>92</v>
      </c>
    </row>
    <row r="24" spans="1:17" ht="14.45" customHeight="1" x14ac:dyDescent="0.2">
      <c r="A24" s="508" t="s">
        <v>1761</v>
      </c>
      <c r="B24" s="509" t="s">
        <v>1602</v>
      </c>
      <c r="C24" s="509" t="s">
        <v>1603</v>
      </c>
      <c r="D24" s="509" t="s">
        <v>1662</v>
      </c>
      <c r="E24" s="509" t="s">
        <v>1663</v>
      </c>
      <c r="F24" s="513">
        <v>5</v>
      </c>
      <c r="G24" s="513">
        <v>685</v>
      </c>
      <c r="H24" s="513">
        <v>0.61878952122854558</v>
      </c>
      <c r="I24" s="513">
        <v>137</v>
      </c>
      <c r="J24" s="513">
        <v>8</v>
      </c>
      <c r="K24" s="513">
        <v>1107</v>
      </c>
      <c r="L24" s="513">
        <v>1</v>
      </c>
      <c r="M24" s="513">
        <v>138.375</v>
      </c>
      <c r="N24" s="513">
        <v>5</v>
      </c>
      <c r="O24" s="513">
        <v>700</v>
      </c>
      <c r="P24" s="536">
        <v>0.63233965672990067</v>
      </c>
      <c r="Q24" s="514">
        <v>140</v>
      </c>
    </row>
    <row r="25" spans="1:17" ht="14.45" customHeight="1" x14ac:dyDescent="0.2">
      <c r="A25" s="508" t="s">
        <v>1761</v>
      </c>
      <c r="B25" s="509" t="s">
        <v>1602</v>
      </c>
      <c r="C25" s="509" t="s">
        <v>1603</v>
      </c>
      <c r="D25" s="509" t="s">
        <v>1664</v>
      </c>
      <c r="E25" s="509" t="s">
        <v>1665</v>
      </c>
      <c r="F25" s="513">
        <v>35</v>
      </c>
      <c r="G25" s="513">
        <v>2310</v>
      </c>
      <c r="H25" s="513">
        <v>0.46506945842560904</v>
      </c>
      <c r="I25" s="513">
        <v>66</v>
      </c>
      <c r="J25" s="513">
        <v>75</v>
      </c>
      <c r="K25" s="513">
        <v>4967</v>
      </c>
      <c r="L25" s="513">
        <v>1</v>
      </c>
      <c r="M25" s="513">
        <v>66.226666666666674</v>
      </c>
      <c r="N25" s="513">
        <v>28</v>
      </c>
      <c r="O25" s="513">
        <v>1876</v>
      </c>
      <c r="P25" s="536">
        <v>0.37769277229716125</v>
      </c>
      <c r="Q25" s="514">
        <v>67</v>
      </c>
    </row>
    <row r="26" spans="1:17" ht="14.45" customHeight="1" x14ac:dyDescent="0.2">
      <c r="A26" s="508" t="s">
        <v>1761</v>
      </c>
      <c r="B26" s="509" t="s">
        <v>1602</v>
      </c>
      <c r="C26" s="509" t="s">
        <v>1603</v>
      </c>
      <c r="D26" s="509" t="s">
        <v>1666</v>
      </c>
      <c r="E26" s="509" t="s">
        <v>1667</v>
      </c>
      <c r="F26" s="513">
        <v>584</v>
      </c>
      <c r="G26" s="513">
        <v>191552</v>
      </c>
      <c r="H26" s="513">
        <v>1.0794824399260627</v>
      </c>
      <c r="I26" s="513">
        <v>328</v>
      </c>
      <c r="J26" s="513">
        <v>541</v>
      </c>
      <c r="K26" s="513">
        <v>177448</v>
      </c>
      <c r="L26" s="513">
        <v>1</v>
      </c>
      <c r="M26" s="513">
        <v>328</v>
      </c>
      <c r="N26" s="513">
        <v>473</v>
      </c>
      <c r="O26" s="513">
        <v>155617</v>
      </c>
      <c r="P26" s="536">
        <v>0.87697240881835803</v>
      </c>
      <c r="Q26" s="514">
        <v>329</v>
      </c>
    </row>
    <row r="27" spans="1:17" ht="14.45" customHeight="1" x14ac:dyDescent="0.2">
      <c r="A27" s="508" t="s">
        <v>1761</v>
      </c>
      <c r="B27" s="509" t="s">
        <v>1602</v>
      </c>
      <c r="C27" s="509" t="s">
        <v>1603</v>
      </c>
      <c r="D27" s="509" t="s">
        <v>1674</v>
      </c>
      <c r="E27" s="509" t="s">
        <v>1675</v>
      </c>
      <c r="F27" s="513">
        <v>138</v>
      </c>
      <c r="G27" s="513">
        <v>7038</v>
      </c>
      <c r="H27" s="513">
        <v>0.971830985915493</v>
      </c>
      <c r="I27" s="513">
        <v>51</v>
      </c>
      <c r="J27" s="513">
        <v>142</v>
      </c>
      <c r="K27" s="513">
        <v>7242</v>
      </c>
      <c r="L27" s="513">
        <v>1</v>
      </c>
      <c r="M27" s="513">
        <v>51</v>
      </c>
      <c r="N27" s="513">
        <v>190</v>
      </c>
      <c r="O27" s="513">
        <v>9880</v>
      </c>
      <c r="P27" s="536">
        <v>1.3642640154653412</v>
      </c>
      <c r="Q27" s="514">
        <v>52</v>
      </c>
    </row>
    <row r="28" spans="1:17" ht="14.45" customHeight="1" x14ac:dyDescent="0.2">
      <c r="A28" s="508" t="s">
        <v>1761</v>
      </c>
      <c r="B28" s="509" t="s">
        <v>1602</v>
      </c>
      <c r="C28" s="509" t="s">
        <v>1603</v>
      </c>
      <c r="D28" s="509" t="s">
        <v>1682</v>
      </c>
      <c r="E28" s="509" t="s">
        <v>1683</v>
      </c>
      <c r="F28" s="513">
        <v>3</v>
      </c>
      <c r="G28" s="513">
        <v>621</v>
      </c>
      <c r="H28" s="513"/>
      <c r="I28" s="513">
        <v>207</v>
      </c>
      <c r="J28" s="513"/>
      <c r="K28" s="513"/>
      <c r="L28" s="513"/>
      <c r="M28" s="513"/>
      <c r="N28" s="513">
        <v>2</v>
      </c>
      <c r="O28" s="513">
        <v>418</v>
      </c>
      <c r="P28" s="536"/>
      <c r="Q28" s="514">
        <v>209</v>
      </c>
    </row>
    <row r="29" spans="1:17" ht="14.45" customHeight="1" x14ac:dyDescent="0.2">
      <c r="A29" s="508" t="s">
        <v>1761</v>
      </c>
      <c r="B29" s="509" t="s">
        <v>1602</v>
      </c>
      <c r="C29" s="509" t="s">
        <v>1603</v>
      </c>
      <c r="D29" s="509" t="s">
        <v>1684</v>
      </c>
      <c r="E29" s="509" t="s">
        <v>1685</v>
      </c>
      <c r="F29" s="513">
        <v>1</v>
      </c>
      <c r="G29" s="513">
        <v>763</v>
      </c>
      <c r="H29" s="513">
        <v>0.25</v>
      </c>
      <c r="I29" s="513">
        <v>763</v>
      </c>
      <c r="J29" s="513">
        <v>4</v>
      </c>
      <c r="K29" s="513">
        <v>3052</v>
      </c>
      <c r="L29" s="513">
        <v>1</v>
      </c>
      <c r="M29" s="513">
        <v>763</v>
      </c>
      <c r="N29" s="513">
        <v>2</v>
      </c>
      <c r="O29" s="513">
        <v>1528</v>
      </c>
      <c r="P29" s="536">
        <v>0.50065530799475755</v>
      </c>
      <c r="Q29" s="514">
        <v>764</v>
      </c>
    </row>
    <row r="30" spans="1:17" ht="14.45" customHeight="1" x14ac:dyDescent="0.2">
      <c r="A30" s="508" t="s">
        <v>1761</v>
      </c>
      <c r="B30" s="509" t="s">
        <v>1602</v>
      </c>
      <c r="C30" s="509" t="s">
        <v>1603</v>
      </c>
      <c r="D30" s="509" t="s">
        <v>1688</v>
      </c>
      <c r="E30" s="509" t="s">
        <v>1689</v>
      </c>
      <c r="F30" s="513">
        <v>24</v>
      </c>
      <c r="G30" s="513">
        <v>14688</v>
      </c>
      <c r="H30" s="513">
        <v>0.82758620689655171</v>
      </c>
      <c r="I30" s="513">
        <v>612</v>
      </c>
      <c r="J30" s="513">
        <v>29</v>
      </c>
      <c r="K30" s="513">
        <v>17748</v>
      </c>
      <c r="L30" s="513">
        <v>1</v>
      </c>
      <c r="M30" s="513">
        <v>612</v>
      </c>
      <c r="N30" s="513">
        <v>12</v>
      </c>
      <c r="O30" s="513">
        <v>7380</v>
      </c>
      <c r="P30" s="536">
        <v>0.41582150101419879</v>
      </c>
      <c r="Q30" s="514">
        <v>615</v>
      </c>
    </row>
    <row r="31" spans="1:17" ht="14.45" customHeight="1" x14ac:dyDescent="0.2">
      <c r="A31" s="508" t="s">
        <v>1761</v>
      </c>
      <c r="B31" s="509" t="s">
        <v>1602</v>
      </c>
      <c r="C31" s="509" t="s">
        <v>1603</v>
      </c>
      <c r="D31" s="509" t="s">
        <v>1699</v>
      </c>
      <c r="E31" s="509" t="s">
        <v>1700</v>
      </c>
      <c r="F31" s="513"/>
      <c r="G31" s="513"/>
      <c r="H31" s="513"/>
      <c r="I31" s="513"/>
      <c r="J31" s="513">
        <v>2</v>
      </c>
      <c r="K31" s="513">
        <v>545</v>
      </c>
      <c r="L31" s="513">
        <v>1</v>
      </c>
      <c r="M31" s="513">
        <v>272.5</v>
      </c>
      <c r="N31" s="513">
        <v>2</v>
      </c>
      <c r="O31" s="513">
        <v>550</v>
      </c>
      <c r="P31" s="536">
        <v>1.0091743119266054</v>
      </c>
      <c r="Q31" s="514">
        <v>275</v>
      </c>
    </row>
    <row r="32" spans="1:17" ht="14.45" customHeight="1" x14ac:dyDescent="0.2">
      <c r="A32" s="508" t="s">
        <v>1761</v>
      </c>
      <c r="B32" s="509" t="s">
        <v>1602</v>
      </c>
      <c r="C32" s="509" t="s">
        <v>1603</v>
      </c>
      <c r="D32" s="509" t="s">
        <v>1705</v>
      </c>
      <c r="E32" s="509" t="s">
        <v>1706</v>
      </c>
      <c r="F32" s="513">
        <v>2</v>
      </c>
      <c r="G32" s="513">
        <v>94</v>
      </c>
      <c r="H32" s="513"/>
      <c r="I32" s="513">
        <v>47</v>
      </c>
      <c r="J32" s="513"/>
      <c r="K32" s="513"/>
      <c r="L32" s="513"/>
      <c r="M32" s="513"/>
      <c r="N32" s="513"/>
      <c r="O32" s="513"/>
      <c r="P32" s="536"/>
      <c r="Q32" s="514"/>
    </row>
    <row r="33" spans="1:17" ht="14.45" customHeight="1" x14ac:dyDescent="0.2">
      <c r="A33" s="508" t="s">
        <v>1761</v>
      </c>
      <c r="B33" s="509" t="s">
        <v>1602</v>
      </c>
      <c r="C33" s="509" t="s">
        <v>1603</v>
      </c>
      <c r="D33" s="509" t="s">
        <v>1762</v>
      </c>
      <c r="E33" s="509" t="s">
        <v>1763</v>
      </c>
      <c r="F33" s="513"/>
      <c r="G33" s="513"/>
      <c r="H33" s="513"/>
      <c r="I33" s="513"/>
      <c r="J33" s="513">
        <v>4</v>
      </c>
      <c r="K33" s="513">
        <v>200</v>
      </c>
      <c r="L33" s="513">
        <v>1</v>
      </c>
      <c r="M33" s="513">
        <v>50</v>
      </c>
      <c r="N33" s="513"/>
      <c r="O33" s="513"/>
      <c r="P33" s="536"/>
      <c r="Q33" s="514"/>
    </row>
    <row r="34" spans="1:17" ht="14.45" customHeight="1" x14ac:dyDescent="0.2">
      <c r="A34" s="508" t="s">
        <v>1761</v>
      </c>
      <c r="B34" s="509" t="s">
        <v>1602</v>
      </c>
      <c r="C34" s="509" t="s">
        <v>1603</v>
      </c>
      <c r="D34" s="509" t="s">
        <v>1709</v>
      </c>
      <c r="E34" s="509" t="s">
        <v>1710</v>
      </c>
      <c r="F34" s="513">
        <v>1</v>
      </c>
      <c r="G34" s="513">
        <v>377</v>
      </c>
      <c r="H34" s="513">
        <v>1</v>
      </c>
      <c r="I34" s="513">
        <v>377</v>
      </c>
      <c r="J34" s="513">
        <v>1</v>
      </c>
      <c r="K34" s="513">
        <v>377</v>
      </c>
      <c r="L34" s="513">
        <v>1</v>
      </c>
      <c r="M34" s="513">
        <v>377</v>
      </c>
      <c r="N34" s="513"/>
      <c r="O34" s="513"/>
      <c r="P34" s="536"/>
      <c r="Q34" s="514"/>
    </row>
    <row r="35" spans="1:17" ht="14.45" customHeight="1" x14ac:dyDescent="0.2">
      <c r="A35" s="508" t="s">
        <v>1761</v>
      </c>
      <c r="B35" s="509" t="s">
        <v>1602</v>
      </c>
      <c r="C35" s="509" t="s">
        <v>1603</v>
      </c>
      <c r="D35" s="509" t="s">
        <v>1711</v>
      </c>
      <c r="E35" s="509" t="s">
        <v>1712</v>
      </c>
      <c r="F35" s="513">
        <v>1</v>
      </c>
      <c r="G35" s="513">
        <v>36</v>
      </c>
      <c r="H35" s="513"/>
      <c r="I35" s="513">
        <v>36</v>
      </c>
      <c r="J35" s="513"/>
      <c r="K35" s="513"/>
      <c r="L35" s="513"/>
      <c r="M35" s="513"/>
      <c r="N35" s="513"/>
      <c r="O35" s="513"/>
      <c r="P35" s="536"/>
      <c r="Q35" s="514"/>
    </row>
    <row r="36" spans="1:17" ht="14.45" customHeight="1" x14ac:dyDescent="0.2">
      <c r="A36" s="508" t="s">
        <v>1761</v>
      </c>
      <c r="B36" s="509" t="s">
        <v>1602</v>
      </c>
      <c r="C36" s="509" t="s">
        <v>1603</v>
      </c>
      <c r="D36" s="509" t="s">
        <v>1715</v>
      </c>
      <c r="E36" s="509" t="s">
        <v>1716</v>
      </c>
      <c r="F36" s="513">
        <v>35</v>
      </c>
      <c r="G36" s="513">
        <v>52255</v>
      </c>
      <c r="H36" s="513">
        <v>0.83333333333333337</v>
      </c>
      <c r="I36" s="513">
        <v>1493</v>
      </c>
      <c r="J36" s="513">
        <v>42</v>
      </c>
      <c r="K36" s="513">
        <v>62706</v>
      </c>
      <c r="L36" s="513">
        <v>1</v>
      </c>
      <c r="M36" s="513">
        <v>1493</v>
      </c>
      <c r="N36" s="513">
        <v>15</v>
      </c>
      <c r="O36" s="513">
        <v>22440</v>
      </c>
      <c r="P36" s="536">
        <v>0.35786049181896468</v>
      </c>
      <c r="Q36" s="514">
        <v>1496</v>
      </c>
    </row>
    <row r="37" spans="1:17" ht="14.45" customHeight="1" x14ac:dyDescent="0.2">
      <c r="A37" s="508" t="s">
        <v>1761</v>
      </c>
      <c r="B37" s="509" t="s">
        <v>1602</v>
      </c>
      <c r="C37" s="509" t="s">
        <v>1603</v>
      </c>
      <c r="D37" s="509" t="s">
        <v>1717</v>
      </c>
      <c r="E37" s="509" t="s">
        <v>1718</v>
      </c>
      <c r="F37" s="513">
        <v>26</v>
      </c>
      <c r="G37" s="513">
        <v>8502</v>
      </c>
      <c r="H37" s="513">
        <v>0.21311475409836064</v>
      </c>
      <c r="I37" s="513">
        <v>327</v>
      </c>
      <c r="J37" s="513">
        <v>122</v>
      </c>
      <c r="K37" s="513">
        <v>39894</v>
      </c>
      <c r="L37" s="513">
        <v>1</v>
      </c>
      <c r="M37" s="513">
        <v>327</v>
      </c>
      <c r="N37" s="513">
        <v>101</v>
      </c>
      <c r="O37" s="513">
        <v>33229</v>
      </c>
      <c r="P37" s="536">
        <v>0.83293227051686969</v>
      </c>
      <c r="Q37" s="514">
        <v>329</v>
      </c>
    </row>
    <row r="38" spans="1:17" ht="14.45" customHeight="1" x14ac:dyDescent="0.2">
      <c r="A38" s="508" t="s">
        <v>1761</v>
      </c>
      <c r="B38" s="509" t="s">
        <v>1602</v>
      </c>
      <c r="C38" s="509" t="s">
        <v>1603</v>
      </c>
      <c r="D38" s="509" t="s">
        <v>1719</v>
      </c>
      <c r="E38" s="509" t="s">
        <v>1720</v>
      </c>
      <c r="F38" s="513">
        <v>14</v>
      </c>
      <c r="G38" s="513">
        <v>12418</v>
      </c>
      <c r="H38" s="513">
        <v>0.66591591591591592</v>
      </c>
      <c r="I38" s="513">
        <v>887</v>
      </c>
      <c r="J38" s="513">
        <v>21</v>
      </c>
      <c r="K38" s="513">
        <v>18648</v>
      </c>
      <c r="L38" s="513">
        <v>1</v>
      </c>
      <c r="M38" s="513">
        <v>888</v>
      </c>
      <c r="N38" s="513">
        <v>3</v>
      </c>
      <c r="O38" s="513">
        <v>2673</v>
      </c>
      <c r="P38" s="536">
        <v>0.14333976833976833</v>
      </c>
      <c r="Q38" s="514">
        <v>891</v>
      </c>
    </row>
    <row r="39" spans="1:17" ht="14.45" customHeight="1" x14ac:dyDescent="0.2">
      <c r="A39" s="508" t="s">
        <v>1761</v>
      </c>
      <c r="B39" s="509" t="s">
        <v>1602</v>
      </c>
      <c r="C39" s="509" t="s">
        <v>1603</v>
      </c>
      <c r="D39" s="509" t="s">
        <v>1723</v>
      </c>
      <c r="E39" s="509" t="s">
        <v>1724</v>
      </c>
      <c r="F39" s="513">
        <v>255</v>
      </c>
      <c r="G39" s="513">
        <v>66300</v>
      </c>
      <c r="H39" s="513">
        <v>0.42981893148180561</v>
      </c>
      <c r="I39" s="513">
        <v>260</v>
      </c>
      <c r="J39" s="513">
        <v>591</v>
      </c>
      <c r="K39" s="513">
        <v>154251</v>
      </c>
      <c r="L39" s="513">
        <v>1</v>
      </c>
      <c r="M39" s="513">
        <v>261</v>
      </c>
      <c r="N39" s="513">
        <v>631</v>
      </c>
      <c r="O39" s="513">
        <v>165322</v>
      </c>
      <c r="P39" s="536">
        <v>1.0717726303233042</v>
      </c>
      <c r="Q39" s="514">
        <v>262</v>
      </c>
    </row>
    <row r="40" spans="1:17" ht="14.45" customHeight="1" x14ac:dyDescent="0.2">
      <c r="A40" s="508" t="s">
        <v>1761</v>
      </c>
      <c r="B40" s="509" t="s">
        <v>1602</v>
      </c>
      <c r="C40" s="509" t="s">
        <v>1603</v>
      </c>
      <c r="D40" s="509" t="s">
        <v>1725</v>
      </c>
      <c r="E40" s="509" t="s">
        <v>1726</v>
      </c>
      <c r="F40" s="513">
        <v>4</v>
      </c>
      <c r="G40" s="513">
        <v>660</v>
      </c>
      <c r="H40" s="513">
        <v>0.15384615384615385</v>
      </c>
      <c r="I40" s="513">
        <v>165</v>
      </c>
      <c r="J40" s="513">
        <v>26</v>
      </c>
      <c r="K40" s="513">
        <v>4290</v>
      </c>
      <c r="L40" s="513">
        <v>1</v>
      </c>
      <c r="M40" s="513">
        <v>165</v>
      </c>
      <c r="N40" s="513">
        <v>39</v>
      </c>
      <c r="O40" s="513">
        <v>6474</v>
      </c>
      <c r="P40" s="536">
        <v>1.509090909090909</v>
      </c>
      <c r="Q40" s="514">
        <v>166</v>
      </c>
    </row>
    <row r="41" spans="1:17" ht="14.45" customHeight="1" x14ac:dyDescent="0.2">
      <c r="A41" s="508" t="s">
        <v>1761</v>
      </c>
      <c r="B41" s="509" t="s">
        <v>1602</v>
      </c>
      <c r="C41" s="509" t="s">
        <v>1603</v>
      </c>
      <c r="D41" s="509" t="s">
        <v>1729</v>
      </c>
      <c r="E41" s="509" t="s">
        <v>1730</v>
      </c>
      <c r="F41" s="513"/>
      <c r="G41" s="513"/>
      <c r="H41" s="513"/>
      <c r="I41" s="513"/>
      <c r="J41" s="513">
        <v>3</v>
      </c>
      <c r="K41" s="513">
        <v>455</v>
      </c>
      <c r="L41" s="513">
        <v>1</v>
      </c>
      <c r="M41" s="513">
        <v>151.66666666666666</v>
      </c>
      <c r="N41" s="513">
        <v>3</v>
      </c>
      <c r="O41" s="513">
        <v>456</v>
      </c>
      <c r="P41" s="536">
        <v>1.0021978021978022</v>
      </c>
      <c r="Q41" s="514">
        <v>152</v>
      </c>
    </row>
    <row r="42" spans="1:17" ht="14.45" customHeight="1" x14ac:dyDescent="0.2">
      <c r="A42" s="508" t="s">
        <v>1764</v>
      </c>
      <c r="B42" s="509" t="s">
        <v>1602</v>
      </c>
      <c r="C42" s="509" t="s">
        <v>1603</v>
      </c>
      <c r="D42" s="509" t="s">
        <v>1604</v>
      </c>
      <c r="E42" s="509" t="s">
        <v>1605</v>
      </c>
      <c r="F42" s="513">
        <v>1368</v>
      </c>
      <c r="G42" s="513">
        <v>236664</v>
      </c>
      <c r="H42" s="513">
        <v>0.93867352038266583</v>
      </c>
      <c r="I42" s="513">
        <v>173</v>
      </c>
      <c r="J42" s="513">
        <v>1449</v>
      </c>
      <c r="K42" s="513">
        <v>252126</v>
      </c>
      <c r="L42" s="513">
        <v>1</v>
      </c>
      <c r="M42" s="513">
        <v>174</v>
      </c>
      <c r="N42" s="513">
        <v>2051</v>
      </c>
      <c r="O42" s="513">
        <v>358925</v>
      </c>
      <c r="P42" s="536">
        <v>1.4235937586762175</v>
      </c>
      <c r="Q42" s="514">
        <v>175</v>
      </c>
    </row>
    <row r="43" spans="1:17" ht="14.45" customHeight="1" x14ac:dyDescent="0.2">
      <c r="A43" s="508" t="s">
        <v>1764</v>
      </c>
      <c r="B43" s="509" t="s">
        <v>1602</v>
      </c>
      <c r="C43" s="509" t="s">
        <v>1603</v>
      </c>
      <c r="D43" s="509" t="s">
        <v>1618</v>
      </c>
      <c r="E43" s="509" t="s">
        <v>1619</v>
      </c>
      <c r="F43" s="513">
        <v>23</v>
      </c>
      <c r="G43" s="513">
        <v>24610</v>
      </c>
      <c r="H43" s="513">
        <v>1.3529411764705883</v>
      </c>
      <c r="I43" s="513">
        <v>1070</v>
      </c>
      <c r="J43" s="513">
        <v>17</v>
      </c>
      <c r="K43" s="513">
        <v>18190</v>
      </c>
      <c r="L43" s="513">
        <v>1</v>
      </c>
      <c r="M43" s="513">
        <v>1070</v>
      </c>
      <c r="N43" s="513">
        <v>23</v>
      </c>
      <c r="O43" s="513">
        <v>24679</v>
      </c>
      <c r="P43" s="536">
        <v>1.35673446948873</v>
      </c>
      <c r="Q43" s="514">
        <v>1073</v>
      </c>
    </row>
    <row r="44" spans="1:17" ht="14.45" customHeight="1" x14ac:dyDescent="0.2">
      <c r="A44" s="508" t="s">
        <v>1764</v>
      </c>
      <c r="B44" s="509" t="s">
        <v>1602</v>
      </c>
      <c r="C44" s="509" t="s">
        <v>1603</v>
      </c>
      <c r="D44" s="509" t="s">
        <v>1620</v>
      </c>
      <c r="E44" s="509" t="s">
        <v>1621</v>
      </c>
      <c r="F44" s="513">
        <v>456</v>
      </c>
      <c r="G44" s="513">
        <v>20976</v>
      </c>
      <c r="H44" s="513">
        <v>1.0066225165562914</v>
      </c>
      <c r="I44" s="513">
        <v>46</v>
      </c>
      <c r="J44" s="513">
        <v>453</v>
      </c>
      <c r="K44" s="513">
        <v>20838</v>
      </c>
      <c r="L44" s="513">
        <v>1</v>
      </c>
      <c r="M44" s="513">
        <v>46</v>
      </c>
      <c r="N44" s="513">
        <v>588</v>
      </c>
      <c r="O44" s="513">
        <v>27636</v>
      </c>
      <c r="P44" s="536">
        <v>1.3262309242729629</v>
      </c>
      <c r="Q44" s="514">
        <v>47</v>
      </c>
    </row>
    <row r="45" spans="1:17" ht="14.45" customHeight="1" x14ac:dyDescent="0.2">
      <c r="A45" s="508" t="s">
        <v>1764</v>
      </c>
      <c r="B45" s="509" t="s">
        <v>1602</v>
      </c>
      <c r="C45" s="509" t="s">
        <v>1603</v>
      </c>
      <c r="D45" s="509" t="s">
        <v>1622</v>
      </c>
      <c r="E45" s="509" t="s">
        <v>1623</v>
      </c>
      <c r="F45" s="513">
        <v>508</v>
      </c>
      <c r="G45" s="513">
        <v>176276</v>
      </c>
      <c r="H45" s="513">
        <v>1.2763819095477387</v>
      </c>
      <c r="I45" s="513">
        <v>347</v>
      </c>
      <c r="J45" s="513">
        <v>398</v>
      </c>
      <c r="K45" s="513">
        <v>138106</v>
      </c>
      <c r="L45" s="513">
        <v>1</v>
      </c>
      <c r="M45" s="513">
        <v>347</v>
      </c>
      <c r="N45" s="513">
        <v>551</v>
      </c>
      <c r="O45" s="513">
        <v>191748</v>
      </c>
      <c r="P45" s="536">
        <v>1.3884117996321665</v>
      </c>
      <c r="Q45" s="514">
        <v>348</v>
      </c>
    </row>
    <row r="46" spans="1:17" ht="14.45" customHeight="1" x14ac:dyDescent="0.2">
      <c r="A46" s="508" t="s">
        <v>1764</v>
      </c>
      <c r="B46" s="509" t="s">
        <v>1602</v>
      </c>
      <c r="C46" s="509" t="s">
        <v>1603</v>
      </c>
      <c r="D46" s="509" t="s">
        <v>1624</v>
      </c>
      <c r="E46" s="509" t="s">
        <v>1625</v>
      </c>
      <c r="F46" s="513">
        <v>435</v>
      </c>
      <c r="G46" s="513">
        <v>22185</v>
      </c>
      <c r="H46" s="513">
        <v>1.2946428571428572</v>
      </c>
      <c r="I46" s="513">
        <v>51</v>
      </c>
      <c r="J46" s="513">
        <v>336</v>
      </c>
      <c r="K46" s="513">
        <v>17136</v>
      </c>
      <c r="L46" s="513">
        <v>1</v>
      </c>
      <c r="M46" s="513">
        <v>51</v>
      </c>
      <c r="N46" s="513">
        <v>380</v>
      </c>
      <c r="O46" s="513">
        <v>19380</v>
      </c>
      <c r="P46" s="536">
        <v>1.1309523809523809</v>
      </c>
      <c r="Q46" s="514">
        <v>51</v>
      </c>
    </row>
    <row r="47" spans="1:17" ht="14.45" customHeight="1" x14ac:dyDescent="0.2">
      <c r="A47" s="508" t="s">
        <v>1764</v>
      </c>
      <c r="B47" s="509" t="s">
        <v>1602</v>
      </c>
      <c r="C47" s="509" t="s">
        <v>1603</v>
      </c>
      <c r="D47" s="509" t="s">
        <v>1628</v>
      </c>
      <c r="E47" s="509" t="s">
        <v>1629</v>
      </c>
      <c r="F47" s="513">
        <v>482</v>
      </c>
      <c r="G47" s="513">
        <v>181714</v>
      </c>
      <c r="H47" s="513">
        <v>1</v>
      </c>
      <c r="I47" s="513">
        <v>377</v>
      </c>
      <c r="J47" s="513">
        <v>482</v>
      </c>
      <c r="K47" s="513">
        <v>181714</v>
      </c>
      <c r="L47" s="513">
        <v>1</v>
      </c>
      <c r="M47" s="513">
        <v>377</v>
      </c>
      <c r="N47" s="513">
        <v>656</v>
      </c>
      <c r="O47" s="513">
        <v>247968</v>
      </c>
      <c r="P47" s="536">
        <v>1.3646059191916968</v>
      </c>
      <c r="Q47" s="514">
        <v>378</v>
      </c>
    </row>
    <row r="48" spans="1:17" ht="14.45" customHeight="1" x14ac:dyDescent="0.2">
      <c r="A48" s="508" t="s">
        <v>1764</v>
      </c>
      <c r="B48" s="509" t="s">
        <v>1602</v>
      </c>
      <c r="C48" s="509" t="s">
        <v>1603</v>
      </c>
      <c r="D48" s="509" t="s">
        <v>1630</v>
      </c>
      <c r="E48" s="509" t="s">
        <v>1631</v>
      </c>
      <c r="F48" s="513">
        <v>1</v>
      </c>
      <c r="G48" s="513">
        <v>34</v>
      </c>
      <c r="H48" s="513">
        <v>0.5</v>
      </c>
      <c r="I48" s="513">
        <v>34</v>
      </c>
      <c r="J48" s="513">
        <v>2</v>
      </c>
      <c r="K48" s="513">
        <v>68</v>
      </c>
      <c r="L48" s="513">
        <v>1</v>
      </c>
      <c r="M48" s="513">
        <v>34</v>
      </c>
      <c r="N48" s="513">
        <v>3</v>
      </c>
      <c r="O48" s="513">
        <v>102</v>
      </c>
      <c r="P48" s="536">
        <v>1.5</v>
      </c>
      <c r="Q48" s="514">
        <v>34</v>
      </c>
    </row>
    <row r="49" spans="1:17" ht="14.45" customHeight="1" x14ac:dyDescent="0.2">
      <c r="A49" s="508" t="s">
        <v>1764</v>
      </c>
      <c r="B49" s="509" t="s">
        <v>1602</v>
      </c>
      <c r="C49" s="509" t="s">
        <v>1603</v>
      </c>
      <c r="D49" s="509" t="s">
        <v>1632</v>
      </c>
      <c r="E49" s="509" t="s">
        <v>1633</v>
      </c>
      <c r="F49" s="513">
        <v>445</v>
      </c>
      <c r="G49" s="513">
        <v>233180</v>
      </c>
      <c r="H49" s="513">
        <v>1.3734567901234569</v>
      </c>
      <c r="I49" s="513">
        <v>524</v>
      </c>
      <c r="J49" s="513">
        <v>324</v>
      </c>
      <c r="K49" s="513">
        <v>169776</v>
      </c>
      <c r="L49" s="513">
        <v>1</v>
      </c>
      <c r="M49" s="513">
        <v>524</v>
      </c>
      <c r="N49" s="513">
        <v>426</v>
      </c>
      <c r="O49" s="513">
        <v>223650</v>
      </c>
      <c r="P49" s="536">
        <v>1.3173240033927056</v>
      </c>
      <c r="Q49" s="514">
        <v>525</v>
      </c>
    </row>
    <row r="50" spans="1:17" ht="14.45" customHeight="1" x14ac:dyDescent="0.2">
      <c r="A50" s="508" t="s">
        <v>1764</v>
      </c>
      <c r="B50" s="509" t="s">
        <v>1602</v>
      </c>
      <c r="C50" s="509" t="s">
        <v>1603</v>
      </c>
      <c r="D50" s="509" t="s">
        <v>1634</v>
      </c>
      <c r="E50" s="509" t="s">
        <v>1635</v>
      </c>
      <c r="F50" s="513">
        <v>16</v>
      </c>
      <c r="G50" s="513">
        <v>912</v>
      </c>
      <c r="H50" s="513">
        <v>0.47924330005254862</v>
      </c>
      <c r="I50" s="513">
        <v>57</v>
      </c>
      <c r="J50" s="513">
        <v>33</v>
      </c>
      <c r="K50" s="513">
        <v>1903</v>
      </c>
      <c r="L50" s="513">
        <v>1</v>
      </c>
      <c r="M50" s="513">
        <v>57.666666666666664</v>
      </c>
      <c r="N50" s="513">
        <v>37</v>
      </c>
      <c r="O50" s="513">
        <v>2146</v>
      </c>
      <c r="P50" s="536">
        <v>1.1276931161324224</v>
      </c>
      <c r="Q50" s="514">
        <v>58</v>
      </c>
    </row>
    <row r="51" spans="1:17" ht="14.45" customHeight="1" x14ac:dyDescent="0.2">
      <c r="A51" s="508" t="s">
        <v>1764</v>
      </c>
      <c r="B51" s="509" t="s">
        <v>1602</v>
      </c>
      <c r="C51" s="509" t="s">
        <v>1603</v>
      </c>
      <c r="D51" s="509" t="s">
        <v>1636</v>
      </c>
      <c r="E51" s="509" t="s">
        <v>1637</v>
      </c>
      <c r="F51" s="513">
        <v>1</v>
      </c>
      <c r="G51" s="513">
        <v>224</v>
      </c>
      <c r="H51" s="513">
        <v>0.33185185185185184</v>
      </c>
      <c r="I51" s="513">
        <v>224</v>
      </c>
      <c r="J51" s="513">
        <v>3</v>
      </c>
      <c r="K51" s="513">
        <v>675</v>
      </c>
      <c r="L51" s="513">
        <v>1</v>
      </c>
      <c r="M51" s="513">
        <v>225</v>
      </c>
      <c r="N51" s="513">
        <v>5</v>
      </c>
      <c r="O51" s="513">
        <v>1130</v>
      </c>
      <c r="P51" s="536">
        <v>1.674074074074074</v>
      </c>
      <c r="Q51" s="514">
        <v>226</v>
      </c>
    </row>
    <row r="52" spans="1:17" ht="14.45" customHeight="1" x14ac:dyDescent="0.2">
      <c r="A52" s="508" t="s">
        <v>1764</v>
      </c>
      <c r="B52" s="509" t="s">
        <v>1602</v>
      </c>
      <c r="C52" s="509" t="s">
        <v>1603</v>
      </c>
      <c r="D52" s="509" t="s">
        <v>1638</v>
      </c>
      <c r="E52" s="509" t="s">
        <v>1639</v>
      </c>
      <c r="F52" s="513">
        <v>1</v>
      </c>
      <c r="G52" s="513">
        <v>553</v>
      </c>
      <c r="H52" s="513">
        <v>0.33273164861612514</v>
      </c>
      <c r="I52" s="513">
        <v>553</v>
      </c>
      <c r="J52" s="513">
        <v>3</v>
      </c>
      <c r="K52" s="513">
        <v>1662</v>
      </c>
      <c r="L52" s="513">
        <v>1</v>
      </c>
      <c r="M52" s="513">
        <v>554</v>
      </c>
      <c r="N52" s="513">
        <v>5</v>
      </c>
      <c r="O52" s="513">
        <v>2775</v>
      </c>
      <c r="P52" s="536">
        <v>1.6696750902527075</v>
      </c>
      <c r="Q52" s="514">
        <v>555</v>
      </c>
    </row>
    <row r="53" spans="1:17" ht="14.45" customHeight="1" x14ac:dyDescent="0.2">
      <c r="A53" s="508" t="s">
        <v>1764</v>
      </c>
      <c r="B53" s="509" t="s">
        <v>1602</v>
      </c>
      <c r="C53" s="509" t="s">
        <v>1603</v>
      </c>
      <c r="D53" s="509" t="s">
        <v>1640</v>
      </c>
      <c r="E53" s="509" t="s">
        <v>1641</v>
      </c>
      <c r="F53" s="513">
        <v>3</v>
      </c>
      <c r="G53" s="513">
        <v>639</v>
      </c>
      <c r="H53" s="513">
        <v>2.985981308411215</v>
      </c>
      <c r="I53" s="513">
        <v>213</v>
      </c>
      <c r="J53" s="513">
        <v>1</v>
      </c>
      <c r="K53" s="513">
        <v>214</v>
      </c>
      <c r="L53" s="513">
        <v>1</v>
      </c>
      <c r="M53" s="513">
        <v>214</v>
      </c>
      <c r="N53" s="513">
        <v>3</v>
      </c>
      <c r="O53" s="513">
        <v>648</v>
      </c>
      <c r="P53" s="536">
        <v>3.02803738317757</v>
      </c>
      <c r="Q53" s="514">
        <v>216</v>
      </c>
    </row>
    <row r="54" spans="1:17" ht="14.45" customHeight="1" x14ac:dyDescent="0.2">
      <c r="A54" s="508" t="s">
        <v>1764</v>
      </c>
      <c r="B54" s="509" t="s">
        <v>1602</v>
      </c>
      <c r="C54" s="509" t="s">
        <v>1603</v>
      </c>
      <c r="D54" s="509" t="s">
        <v>1642</v>
      </c>
      <c r="E54" s="509" t="s">
        <v>1643</v>
      </c>
      <c r="F54" s="513">
        <v>18</v>
      </c>
      <c r="G54" s="513">
        <v>2538</v>
      </c>
      <c r="H54" s="513">
        <v>1.4894366197183098</v>
      </c>
      <c r="I54" s="513">
        <v>141</v>
      </c>
      <c r="J54" s="513">
        <v>12</v>
      </c>
      <c r="K54" s="513">
        <v>1704</v>
      </c>
      <c r="L54" s="513">
        <v>1</v>
      </c>
      <c r="M54" s="513">
        <v>142</v>
      </c>
      <c r="N54" s="513">
        <v>6</v>
      </c>
      <c r="O54" s="513">
        <v>858</v>
      </c>
      <c r="P54" s="536">
        <v>0.50352112676056338</v>
      </c>
      <c r="Q54" s="514">
        <v>143</v>
      </c>
    </row>
    <row r="55" spans="1:17" ht="14.45" customHeight="1" x14ac:dyDescent="0.2">
      <c r="A55" s="508" t="s">
        <v>1764</v>
      </c>
      <c r="B55" s="509" t="s">
        <v>1602</v>
      </c>
      <c r="C55" s="509" t="s">
        <v>1603</v>
      </c>
      <c r="D55" s="509" t="s">
        <v>1644</v>
      </c>
      <c r="E55" s="509" t="s">
        <v>1645</v>
      </c>
      <c r="F55" s="513">
        <v>1</v>
      </c>
      <c r="G55" s="513">
        <v>220</v>
      </c>
      <c r="H55" s="513"/>
      <c r="I55" s="513">
        <v>220</v>
      </c>
      <c r="J55" s="513"/>
      <c r="K55" s="513"/>
      <c r="L55" s="513"/>
      <c r="M55" s="513"/>
      <c r="N55" s="513"/>
      <c r="O55" s="513"/>
      <c r="P55" s="536"/>
      <c r="Q55" s="514"/>
    </row>
    <row r="56" spans="1:17" ht="14.45" customHeight="1" x14ac:dyDescent="0.2">
      <c r="A56" s="508" t="s">
        <v>1764</v>
      </c>
      <c r="B56" s="509" t="s">
        <v>1602</v>
      </c>
      <c r="C56" s="509" t="s">
        <v>1603</v>
      </c>
      <c r="D56" s="509" t="s">
        <v>1648</v>
      </c>
      <c r="E56" s="509" t="s">
        <v>1649</v>
      </c>
      <c r="F56" s="513">
        <v>945</v>
      </c>
      <c r="G56" s="513">
        <v>16065</v>
      </c>
      <c r="H56" s="513">
        <v>1.2336814621409922</v>
      </c>
      <c r="I56" s="513">
        <v>17</v>
      </c>
      <c r="J56" s="513">
        <v>766</v>
      </c>
      <c r="K56" s="513">
        <v>13022</v>
      </c>
      <c r="L56" s="513">
        <v>1</v>
      </c>
      <c r="M56" s="513">
        <v>17</v>
      </c>
      <c r="N56" s="513">
        <v>1077</v>
      </c>
      <c r="O56" s="513">
        <v>18309</v>
      </c>
      <c r="P56" s="536">
        <v>1.4060052219321149</v>
      </c>
      <c r="Q56" s="514">
        <v>17</v>
      </c>
    </row>
    <row r="57" spans="1:17" ht="14.45" customHeight="1" x14ac:dyDescent="0.2">
      <c r="A57" s="508" t="s">
        <v>1764</v>
      </c>
      <c r="B57" s="509" t="s">
        <v>1602</v>
      </c>
      <c r="C57" s="509" t="s">
        <v>1603</v>
      </c>
      <c r="D57" s="509" t="s">
        <v>1650</v>
      </c>
      <c r="E57" s="509" t="s">
        <v>1651</v>
      </c>
      <c r="F57" s="513">
        <v>11</v>
      </c>
      <c r="G57" s="513">
        <v>1573</v>
      </c>
      <c r="H57" s="513">
        <v>1.375</v>
      </c>
      <c r="I57" s="513">
        <v>143</v>
      </c>
      <c r="J57" s="513">
        <v>8</v>
      </c>
      <c r="K57" s="513">
        <v>1144</v>
      </c>
      <c r="L57" s="513">
        <v>1</v>
      </c>
      <c r="M57" s="513">
        <v>143</v>
      </c>
      <c r="N57" s="513">
        <v>9</v>
      </c>
      <c r="O57" s="513">
        <v>1296</v>
      </c>
      <c r="P57" s="536">
        <v>1.1328671328671329</v>
      </c>
      <c r="Q57" s="514">
        <v>144</v>
      </c>
    </row>
    <row r="58" spans="1:17" ht="14.45" customHeight="1" x14ac:dyDescent="0.2">
      <c r="A58" s="508" t="s">
        <v>1764</v>
      </c>
      <c r="B58" s="509" t="s">
        <v>1602</v>
      </c>
      <c r="C58" s="509" t="s">
        <v>1603</v>
      </c>
      <c r="D58" s="509" t="s">
        <v>1652</v>
      </c>
      <c r="E58" s="509" t="s">
        <v>1653</v>
      </c>
      <c r="F58" s="513">
        <v>46</v>
      </c>
      <c r="G58" s="513">
        <v>2990</v>
      </c>
      <c r="H58" s="513">
        <v>1.9166666666666667</v>
      </c>
      <c r="I58" s="513">
        <v>65</v>
      </c>
      <c r="J58" s="513">
        <v>24</v>
      </c>
      <c r="K58" s="513">
        <v>1560</v>
      </c>
      <c r="L58" s="513">
        <v>1</v>
      </c>
      <c r="M58" s="513">
        <v>65</v>
      </c>
      <c r="N58" s="513">
        <v>13</v>
      </c>
      <c r="O58" s="513">
        <v>858</v>
      </c>
      <c r="P58" s="536">
        <v>0.55000000000000004</v>
      </c>
      <c r="Q58" s="514">
        <v>66</v>
      </c>
    </row>
    <row r="59" spans="1:17" ht="14.45" customHeight="1" x14ac:dyDescent="0.2">
      <c r="A59" s="508" t="s">
        <v>1764</v>
      </c>
      <c r="B59" s="509" t="s">
        <v>1602</v>
      </c>
      <c r="C59" s="509" t="s">
        <v>1603</v>
      </c>
      <c r="D59" s="509" t="s">
        <v>1658</v>
      </c>
      <c r="E59" s="509" t="s">
        <v>1659</v>
      </c>
      <c r="F59" s="513">
        <v>1189</v>
      </c>
      <c r="G59" s="513">
        <v>161704</v>
      </c>
      <c r="H59" s="513">
        <v>1.0935921279545531</v>
      </c>
      <c r="I59" s="513">
        <v>136</v>
      </c>
      <c r="J59" s="513">
        <v>1082</v>
      </c>
      <c r="K59" s="513">
        <v>147865</v>
      </c>
      <c r="L59" s="513">
        <v>1</v>
      </c>
      <c r="M59" s="513">
        <v>136.65896487985214</v>
      </c>
      <c r="N59" s="513">
        <v>1634</v>
      </c>
      <c r="O59" s="513">
        <v>225492</v>
      </c>
      <c r="P59" s="536">
        <v>1.5249856287830115</v>
      </c>
      <c r="Q59" s="514">
        <v>138</v>
      </c>
    </row>
    <row r="60" spans="1:17" ht="14.45" customHeight="1" x14ac:dyDescent="0.2">
      <c r="A60" s="508" t="s">
        <v>1764</v>
      </c>
      <c r="B60" s="509" t="s">
        <v>1602</v>
      </c>
      <c r="C60" s="509" t="s">
        <v>1603</v>
      </c>
      <c r="D60" s="509" t="s">
        <v>1660</v>
      </c>
      <c r="E60" s="509" t="s">
        <v>1661</v>
      </c>
      <c r="F60" s="513">
        <v>339</v>
      </c>
      <c r="G60" s="513">
        <v>30849</v>
      </c>
      <c r="H60" s="513">
        <v>0.952247191011236</v>
      </c>
      <c r="I60" s="513">
        <v>91</v>
      </c>
      <c r="J60" s="513">
        <v>356</v>
      </c>
      <c r="K60" s="513">
        <v>32396</v>
      </c>
      <c r="L60" s="513">
        <v>1</v>
      </c>
      <c r="M60" s="513">
        <v>91</v>
      </c>
      <c r="N60" s="513">
        <v>428</v>
      </c>
      <c r="O60" s="513">
        <v>39376</v>
      </c>
      <c r="P60" s="536">
        <v>1.215458698604766</v>
      </c>
      <c r="Q60" s="514">
        <v>92</v>
      </c>
    </row>
    <row r="61" spans="1:17" ht="14.45" customHeight="1" x14ac:dyDescent="0.2">
      <c r="A61" s="508" t="s">
        <v>1764</v>
      </c>
      <c r="B61" s="509" t="s">
        <v>1602</v>
      </c>
      <c r="C61" s="509" t="s">
        <v>1603</v>
      </c>
      <c r="D61" s="509" t="s">
        <v>1662</v>
      </c>
      <c r="E61" s="509" t="s">
        <v>1663</v>
      </c>
      <c r="F61" s="513">
        <v>7</v>
      </c>
      <c r="G61" s="513">
        <v>959</v>
      </c>
      <c r="H61" s="513">
        <v>2.3164251207729469</v>
      </c>
      <c r="I61" s="513">
        <v>137</v>
      </c>
      <c r="J61" s="513">
        <v>3</v>
      </c>
      <c r="K61" s="513">
        <v>414</v>
      </c>
      <c r="L61" s="513">
        <v>1</v>
      </c>
      <c r="M61" s="513">
        <v>138</v>
      </c>
      <c r="N61" s="513">
        <v>7</v>
      </c>
      <c r="O61" s="513">
        <v>980</v>
      </c>
      <c r="P61" s="536">
        <v>2.3671497584541061</v>
      </c>
      <c r="Q61" s="514">
        <v>140</v>
      </c>
    </row>
    <row r="62" spans="1:17" ht="14.45" customHeight="1" x14ac:dyDescent="0.2">
      <c r="A62" s="508" t="s">
        <v>1764</v>
      </c>
      <c r="B62" s="509" t="s">
        <v>1602</v>
      </c>
      <c r="C62" s="509" t="s">
        <v>1603</v>
      </c>
      <c r="D62" s="509" t="s">
        <v>1664</v>
      </c>
      <c r="E62" s="509" t="s">
        <v>1665</v>
      </c>
      <c r="F62" s="513">
        <v>87</v>
      </c>
      <c r="G62" s="513">
        <v>5742</v>
      </c>
      <c r="H62" s="513">
        <v>1.3372147182114578</v>
      </c>
      <c r="I62" s="513">
        <v>66</v>
      </c>
      <c r="J62" s="513">
        <v>65</v>
      </c>
      <c r="K62" s="513">
        <v>4294</v>
      </c>
      <c r="L62" s="513">
        <v>1</v>
      </c>
      <c r="M62" s="513">
        <v>66.061538461538461</v>
      </c>
      <c r="N62" s="513">
        <v>92</v>
      </c>
      <c r="O62" s="513">
        <v>6164</v>
      </c>
      <c r="P62" s="536">
        <v>1.4354913833255705</v>
      </c>
      <c r="Q62" s="514">
        <v>67</v>
      </c>
    </row>
    <row r="63" spans="1:17" ht="14.45" customHeight="1" x14ac:dyDescent="0.2">
      <c r="A63" s="508" t="s">
        <v>1764</v>
      </c>
      <c r="B63" s="509" t="s">
        <v>1602</v>
      </c>
      <c r="C63" s="509" t="s">
        <v>1603</v>
      </c>
      <c r="D63" s="509" t="s">
        <v>1666</v>
      </c>
      <c r="E63" s="509" t="s">
        <v>1667</v>
      </c>
      <c r="F63" s="513">
        <v>359</v>
      </c>
      <c r="G63" s="513">
        <v>117752</v>
      </c>
      <c r="H63" s="513">
        <v>0.83294663573085848</v>
      </c>
      <c r="I63" s="513">
        <v>328</v>
      </c>
      <c r="J63" s="513">
        <v>431</v>
      </c>
      <c r="K63" s="513">
        <v>141368</v>
      </c>
      <c r="L63" s="513">
        <v>1</v>
      </c>
      <c r="M63" s="513">
        <v>328</v>
      </c>
      <c r="N63" s="513">
        <v>749</v>
      </c>
      <c r="O63" s="513">
        <v>246421</v>
      </c>
      <c r="P63" s="536">
        <v>1.7431172542583895</v>
      </c>
      <c r="Q63" s="514">
        <v>329</v>
      </c>
    </row>
    <row r="64" spans="1:17" ht="14.45" customHeight="1" x14ac:dyDescent="0.2">
      <c r="A64" s="508" t="s">
        <v>1764</v>
      </c>
      <c r="B64" s="509" t="s">
        <v>1602</v>
      </c>
      <c r="C64" s="509" t="s">
        <v>1603</v>
      </c>
      <c r="D64" s="509" t="s">
        <v>1674</v>
      </c>
      <c r="E64" s="509" t="s">
        <v>1675</v>
      </c>
      <c r="F64" s="513">
        <v>133</v>
      </c>
      <c r="G64" s="513">
        <v>6783</v>
      </c>
      <c r="H64" s="513">
        <v>0.91095890410958902</v>
      </c>
      <c r="I64" s="513">
        <v>51</v>
      </c>
      <c r="J64" s="513">
        <v>146</v>
      </c>
      <c r="K64" s="513">
        <v>7446</v>
      </c>
      <c r="L64" s="513">
        <v>1</v>
      </c>
      <c r="M64" s="513">
        <v>51</v>
      </c>
      <c r="N64" s="513">
        <v>273</v>
      </c>
      <c r="O64" s="513">
        <v>14196</v>
      </c>
      <c r="P64" s="536">
        <v>1.9065269943593877</v>
      </c>
      <c r="Q64" s="514">
        <v>52</v>
      </c>
    </row>
    <row r="65" spans="1:17" ht="14.45" customHeight="1" x14ac:dyDescent="0.2">
      <c r="A65" s="508" t="s">
        <v>1764</v>
      </c>
      <c r="B65" s="509" t="s">
        <v>1602</v>
      </c>
      <c r="C65" s="509" t="s">
        <v>1603</v>
      </c>
      <c r="D65" s="509" t="s">
        <v>1682</v>
      </c>
      <c r="E65" s="509" t="s">
        <v>1683</v>
      </c>
      <c r="F65" s="513"/>
      <c r="G65" s="513"/>
      <c r="H65" s="513"/>
      <c r="I65" s="513"/>
      <c r="J65" s="513"/>
      <c r="K65" s="513"/>
      <c r="L65" s="513"/>
      <c r="M65" s="513"/>
      <c r="N65" s="513">
        <v>1</v>
      </c>
      <c r="O65" s="513">
        <v>209</v>
      </c>
      <c r="P65" s="536"/>
      <c r="Q65" s="514">
        <v>209</v>
      </c>
    </row>
    <row r="66" spans="1:17" ht="14.45" customHeight="1" x14ac:dyDescent="0.2">
      <c r="A66" s="508" t="s">
        <v>1764</v>
      </c>
      <c r="B66" s="509" t="s">
        <v>1602</v>
      </c>
      <c r="C66" s="509" t="s">
        <v>1603</v>
      </c>
      <c r="D66" s="509" t="s">
        <v>1684</v>
      </c>
      <c r="E66" s="509" t="s">
        <v>1685</v>
      </c>
      <c r="F66" s="513">
        <v>57</v>
      </c>
      <c r="G66" s="513">
        <v>43491</v>
      </c>
      <c r="H66" s="513">
        <v>1.6285714285714286</v>
      </c>
      <c r="I66" s="513">
        <v>763</v>
      </c>
      <c r="J66" s="513">
        <v>35</v>
      </c>
      <c r="K66" s="513">
        <v>26705</v>
      </c>
      <c r="L66" s="513">
        <v>1</v>
      </c>
      <c r="M66" s="513">
        <v>763</v>
      </c>
      <c r="N66" s="513">
        <v>33</v>
      </c>
      <c r="O66" s="513">
        <v>25212</v>
      </c>
      <c r="P66" s="536">
        <v>0.94409286650439994</v>
      </c>
      <c r="Q66" s="514">
        <v>764</v>
      </c>
    </row>
    <row r="67" spans="1:17" ht="14.45" customHeight="1" x14ac:dyDescent="0.2">
      <c r="A67" s="508" t="s">
        <v>1764</v>
      </c>
      <c r="B67" s="509" t="s">
        <v>1602</v>
      </c>
      <c r="C67" s="509" t="s">
        <v>1603</v>
      </c>
      <c r="D67" s="509" t="s">
        <v>1688</v>
      </c>
      <c r="E67" s="509" t="s">
        <v>1689</v>
      </c>
      <c r="F67" s="513">
        <v>301</v>
      </c>
      <c r="G67" s="513">
        <v>184212</v>
      </c>
      <c r="H67" s="513">
        <v>1.1666666666666667</v>
      </c>
      <c r="I67" s="513">
        <v>612</v>
      </c>
      <c r="J67" s="513">
        <v>258</v>
      </c>
      <c r="K67" s="513">
        <v>157896</v>
      </c>
      <c r="L67" s="513">
        <v>1</v>
      </c>
      <c r="M67" s="513">
        <v>612</v>
      </c>
      <c r="N67" s="513">
        <v>262</v>
      </c>
      <c r="O67" s="513">
        <v>161130</v>
      </c>
      <c r="P67" s="536">
        <v>1.0204818361453107</v>
      </c>
      <c r="Q67" s="514">
        <v>615</v>
      </c>
    </row>
    <row r="68" spans="1:17" ht="14.45" customHeight="1" x14ac:dyDescent="0.2">
      <c r="A68" s="508" t="s">
        <v>1764</v>
      </c>
      <c r="B68" s="509" t="s">
        <v>1602</v>
      </c>
      <c r="C68" s="509" t="s">
        <v>1603</v>
      </c>
      <c r="D68" s="509" t="s">
        <v>1690</v>
      </c>
      <c r="E68" s="509" t="s">
        <v>1691</v>
      </c>
      <c r="F68" s="513">
        <v>2</v>
      </c>
      <c r="G68" s="513">
        <v>1650</v>
      </c>
      <c r="H68" s="513">
        <v>2</v>
      </c>
      <c r="I68" s="513">
        <v>825</v>
      </c>
      <c r="J68" s="513">
        <v>1</v>
      </c>
      <c r="K68" s="513">
        <v>825</v>
      </c>
      <c r="L68" s="513">
        <v>1</v>
      </c>
      <c r="M68" s="513">
        <v>825</v>
      </c>
      <c r="N68" s="513">
        <v>1</v>
      </c>
      <c r="O68" s="513">
        <v>826</v>
      </c>
      <c r="P68" s="536">
        <v>1.0012121212121212</v>
      </c>
      <c r="Q68" s="514">
        <v>826</v>
      </c>
    </row>
    <row r="69" spans="1:17" ht="14.45" customHeight="1" x14ac:dyDescent="0.2">
      <c r="A69" s="508" t="s">
        <v>1764</v>
      </c>
      <c r="B69" s="509" t="s">
        <v>1602</v>
      </c>
      <c r="C69" s="509" t="s">
        <v>1603</v>
      </c>
      <c r="D69" s="509" t="s">
        <v>1692</v>
      </c>
      <c r="E69" s="509" t="s">
        <v>1693</v>
      </c>
      <c r="F69" s="513">
        <v>1</v>
      </c>
      <c r="G69" s="513">
        <v>431</v>
      </c>
      <c r="H69" s="513"/>
      <c r="I69" s="513">
        <v>431</v>
      </c>
      <c r="J69" s="513"/>
      <c r="K69" s="513"/>
      <c r="L69" s="513"/>
      <c r="M69" s="513"/>
      <c r="N69" s="513"/>
      <c r="O69" s="513"/>
      <c r="P69" s="536"/>
      <c r="Q69" s="514"/>
    </row>
    <row r="70" spans="1:17" ht="14.45" customHeight="1" x14ac:dyDescent="0.2">
      <c r="A70" s="508" t="s">
        <v>1764</v>
      </c>
      <c r="B70" s="509" t="s">
        <v>1602</v>
      </c>
      <c r="C70" s="509" t="s">
        <v>1603</v>
      </c>
      <c r="D70" s="509" t="s">
        <v>1699</v>
      </c>
      <c r="E70" s="509" t="s">
        <v>1700</v>
      </c>
      <c r="F70" s="513">
        <v>3</v>
      </c>
      <c r="G70" s="513">
        <v>813</v>
      </c>
      <c r="H70" s="513">
        <v>2.9889705882352939</v>
      </c>
      <c r="I70" s="513">
        <v>271</v>
      </c>
      <c r="J70" s="513">
        <v>1</v>
      </c>
      <c r="K70" s="513">
        <v>272</v>
      </c>
      <c r="L70" s="513">
        <v>1</v>
      </c>
      <c r="M70" s="513">
        <v>272</v>
      </c>
      <c r="N70" s="513">
        <v>3</v>
      </c>
      <c r="O70" s="513">
        <v>825</v>
      </c>
      <c r="P70" s="536">
        <v>3.0330882352941178</v>
      </c>
      <c r="Q70" s="514">
        <v>275</v>
      </c>
    </row>
    <row r="71" spans="1:17" ht="14.45" customHeight="1" x14ac:dyDescent="0.2">
      <c r="A71" s="508" t="s">
        <v>1764</v>
      </c>
      <c r="B71" s="509" t="s">
        <v>1602</v>
      </c>
      <c r="C71" s="509" t="s">
        <v>1603</v>
      </c>
      <c r="D71" s="509" t="s">
        <v>1705</v>
      </c>
      <c r="E71" s="509" t="s">
        <v>1706</v>
      </c>
      <c r="F71" s="513">
        <v>2</v>
      </c>
      <c r="G71" s="513">
        <v>94</v>
      </c>
      <c r="H71" s="513">
        <v>0.4</v>
      </c>
      <c r="I71" s="513">
        <v>47</v>
      </c>
      <c r="J71" s="513">
        <v>5</v>
      </c>
      <c r="K71" s="513">
        <v>235</v>
      </c>
      <c r="L71" s="513">
        <v>1</v>
      </c>
      <c r="M71" s="513">
        <v>47</v>
      </c>
      <c r="N71" s="513">
        <v>16</v>
      </c>
      <c r="O71" s="513">
        <v>752</v>
      </c>
      <c r="P71" s="536">
        <v>3.2</v>
      </c>
      <c r="Q71" s="514">
        <v>47</v>
      </c>
    </row>
    <row r="72" spans="1:17" ht="14.45" customHeight="1" x14ac:dyDescent="0.2">
      <c r="A72" s="508" t="s">
        <v>1764</v>
      </c>
      <c r="B72" s="509" t="s">
        <v>1602</v>
      </c>
      <c r="C72" s="509" t="s">
        <v>1603</v>
      </c>
      <c r="D72" s="509" t="s">
        <v>1715</v>
      </c>
      <c r="E72" s="509" t="s">
        <v>1716</v>
      </c>
      <c r="F72" s="513">
        <v>2</v>
      </c>
      <c r="G72" s="513">
        <v>2986</v>
      </c>
      <c r="H72" s="513">
        <v>9.5238095238095233E-2</v>
      </c>
      <c r="I72" s="513">
        <v>1493</v>
      </c>
      <c r="J72" s="513">
        <v>21</v>
      </c>
      <c r="K72" s="513">
        <v>31353</v>
      </c>
      <c r="L72" s="513">
        <v>1</v>
      </c>
      <c r="M72" s="513">
        <v>1493</v>
      </c>
      <c r="N72" s="513">
        <v>33</v>
      </c>
      <c r="O72" s="513">
        <v>49368</v>
      </c>
      <c r="P72" s="536">
        <v>1.5745861640034446</v>
      </c>
      <c r="Q72" s="514">
        <v>1496</v>
      </c>
    </row>
    <row r="73" spans="1:17" ht="14.45" customHeight="1" x14ac:dyDescent="0.2">
      <c r="A73" s="508" t="s">
        <v>1764</v>
      </c>
      <c r="B73" s="509" t="s">
        <v>1602</v>
      </c>
      <c r="C73" s="509" t="s">
        <v>1603</v>
      </c>
      <c r="D73" s="509" t="s">
        <v>1717</v>
      </c>
      <c r="E73" s="509" t="s">
        <v>1718</v>
      </c>
      <c r="F73" s="513">
        <v>3</v>
      </c>
      <c r="G73" s="513">
        <v>981</v>
      </c>
      <c r="H73" s="513">
        <v>0.125</v>
      </c>
      <c r="I73" s="513">
        <v>327</v>
      </c>
      <c r="J73" s="513">
        <v>24</v>
      </c>
      <c r="K73" s="513">
        <v>7848</v>
      </c>
      <c r="L73" s="513">
        <v>1</v>
      </c>
      <c r="M73" s="513">
        <v>327</v>
      </c>
      <c r="N73" s="513">
        <v>32</v>
      </c>
      <c r="O73" s="513">
        <v>10528</v>
      </c>
      <c r="P73" s="536">
        <v>1.3414882772680938</v>
      </c>
      <c r="Q73" s="514">
        <v>329</v>
      </c>
    </row>
    <row r="74" spans="1:17" ht="14.45" customHeight="1" x14ac:dyDescent="0.2">
      <c r="A74" s="508" t="s">
        <v>1764</v>
      </c>
      <c r="B74" s="509" t="s">
        <v>1602</v>
      </c>
      <c r="C74" s="509" t="s">
        <v>1603</v>
      </c>
      <c r="D74" s="509" t="s">
        <v>1719</v>
      </c>
      <c r="E74" s="509" t="s">
        <v>1720</v>
      </c>
      <c r="F74" s="513">
        <v>1</v>
      </c>
      <c r="G74" s="513">
        <v>887</v>
      </c>
      <c r="H74" s="513">
        <v>8.323948948948949E-2</v>
      </c>
      <c r="I74" s="513">
        <v>887</v>
      </c>
      <c r="J74" s="513">
        <v>12</v>
      </c>
      <c r="K74" s="513">
        <v>10656</v>
      </c>
      <c r="L74" s="513">
        <v>1</v>
      </c>
      <c r="M74" s="513">
        <v>888</v>
      </c>
      <c r="N74" s="513">
        <v>13</v>
      </c>
      <c r="O74" s="513">
        <v>11583</v>
      </c>
      <c r="P74" s="536">
        <v>1.0869932432432432</v>
      </c>
      <c r="Q74" s="514">
        <v>891</v>
      </c>
    </row>
    <row r="75" spans="1:17" ht="14.45" customHeight="1" x14ac:dyDescent="0.2">
      <c r="A75" s="508" t="s">
        <v>1764</v>
      </c>
      <c r="B75" s="509" t="s">
        <v>1602</v>
      </c>
      <c r="C75" s="509" t="s">
        <v>1603</v>
      </c>
      <c r="D75" s="509" t="s">
        <v>1721</v>
      </c>
      <c r="E75" s="509" t="s">
        <v>1722</v>
      </c>
      <c r="F75" s="513">
        <v>4</v>
      </c>
      <c r="G75" s="513">
        <v>1324</v>
      </c>
      <c r="H75" s="513">
        <v>1.3293172690763053</v>
      </c>
      <c r="I75" s="513">
        <v>331</v>
      </c>
      <c r="J75" s="513">
        <v>3</v>
      </c>
      <c r="K75" s="513">
        <v>996</v>
      </c>
      <c r="L75" s="513">
        <v>1</v>
      </c>
      <c r="M75" s="513">
        <v>332</v>
      </c>
      <c r="N75" s="513">
        <v>1</v>
      </c>
      <c r="O75" s="513">
        <v>334</v>
      </c>
      <c r="P75" s="536">
        <v>0.3353413654618474</v>
      </c>
      <c r="Q75" s="514">
        <v>334</v>
      </c>
    </row>
    <row r="76" spans="1:17" ht="14.45" customHeight="1" x14ac:dyDescent="0.2">
      <c r="A76" s="508" t="s">
        <v>1764</v>
      </c>
      <c r="B76" s="509" t="s">
        <v>1602</v>
      </c>
      <c r="C76" s="509" t="s">
        <v>1603</v>
      </c>
      <c r="D76" s="509" t="s">
        <v>1723</v>
      </c>
      <c r="E76" s="509" t="s">
        <v>1724</v>
      </c>
      <c r="F76" s="513">
        <v>379</v>
      </c>
      <c r="G76" s="513">
        <v>98540</v>
      </c>
      <c r="H76" s="513">
        <v>0.45930400574246533</v>
      </c>
      <c r="I76" s="513">
        <v>260</v>
      </c>
      <c r="J76" s="513">
        <v>822</v>
      </c>
      <c r="K76" s="513">
        <v>214542</v>
      </c>
      <c r="L76" s="513">
        <v>1</v>
      </c>
      <c r="M76" s="513">
        <v>261</v>
      </c>
      <c r="N76" s="513">
        <v>1339</v>
      </c>
      <c r="O76" s="513">
        <v>350818</v>
      </c>
      <c r="P76" s="536">
        <v>1.6351949734783866</v>
      </c>
      <c r="Q76" s="514">
        <v>262</v>
      </c>
    </row>
    <row r="77" spans="1:17" ht="14.45" customHeight="1" x14ac:dyDescent="0.2">
      <c r="A77" s="508" t="s">
        <v>1764</v>
      </c>
      <c r="B77" s="509" t="s">
        <v>1602</v>
      </c>
      <c r="C77" s="509" t="s">
        <v>1603</v>
      </c>
      <c r="D77" s="509" t="s">
        <v>1725</v>
      </c>
      <c r="E77" s="509" t="s">
        <v>1726</v>
      </c>
      <c r="F77" s="513">
        <v>2</v>
      </c>
      <c r="G77" s="513">
        <v>330</v>
      </c>
      <c r="H77" s="513">
        <v>2.8169014084507043E-2</v>
      </c>
      <c r="I77" s="513">
        <v>165</v>
      </c>
      <c r="J77" s="513">
        <v>71</v>
      </c>
      <c r="K77" s="513">
        <v>11715</v>
      </c>
      <c r="L77" s="513">
        <v>1</v>
      </c>
      <c r="M77" s="513">
        <v>165</v>
      </c>
      <c r="N77" s="513">
        <v>89</v>
      </c>
      <c r="O77" s="513">
        <v>14774</v>
      </c>
      <c r="P77" s="536">
        <v>1.2611182244985062</v>
      </c>
      <c r="Q77" s="514">
        <v>166</v>
      </c>
    </row>
    <row r="78" spans="1:17" ht="14.45" customHeight="1" x14ac:dyDescent="0.2">
      <c r="A78" s="508" t="s">
        <v>1764</v>
      </c>
      <c r="B78" s="509" t="s">
        <v>1602</v>
      </c>
      <c r="C78" s="509" t="s">
        <v>1603</v>
      </c>
      <c r="D78" s="509" t="s">
        <v>1729</v>
      </c>
      <c r="E78" s="509" t="s">
        <v>1730</v>
      </c>
      <c r="F78" s="513"/>
      <c r="G78" s="513"/>
      <c r="H78" s="513"/>
      <c r="I78" s="513"/>
      <c r="J78" s="513">
        <v>2</v>
      </c>
      <c r="K78" s="513">
        <v>303</v>
      </c>
      <c r="L78" s="513">
        <v>1</v>
      </c>
      <c r="M78" s="513">
        <v>151.5</v>
      </c>
      <c r="N78" s="513">
        <v>6</v>
      </c>
      <c r="O78" s="513">
        <v>912</v>
      </c>
      <c r="P78" s="536">
        <v>3.0099009900990099</v>
      </c>
      <c r="Q78" s="514">
        <v>152</v>
      </c>
    </row>
    <row r="79" spans="1:17" ht="14.45" customHeight="1" x14ac:dyDescent="0.2">
      <c r="A79" s="508" t="s">
        <v>1765</v>
      </c>
      <c r="B79" s="509" t="s">
        <v>1602</v>
      </c>
      <c r="C79" s="509" t="s">
        <v>1603</v>
      </c>
      <c r="D79" s="509" t="s">
        <v>1604</v>
      </c>
      <c r="E79" s="509" t="s">
        <v>1605</v>
      </c>
      <c r="F79" s="513">
        <v>1494</v>
      </c>
      <c r="G79" s="513">
        <v>258462</v>
      </c>
      <c r="H79" s="513">
        <v>0.89267655835543769</v>
      </c>
      <c r="I79" s="513">
        <v>173</v>
      </c>
      <c r="J79" s="513">
        <v>1664</v>
      </c>
      <c r="K79" s="513">
        <v>289536</v>
      </c>
      <c r="L79" s="513">
        <v>1</v>
      </c>
      <c r="M79" s="513">
        <v>174</v>
      </c>
      <c r="N79" s="513">
        <v>1752</v>
      </c>
      <c r="O79" s="513">
        <v>306600</v>
      </c>
      <c r="P79" s="536">
        <v>1.058935676392573</v>
      </c>
      <c r="Q79" s="514">
        <v>175</v>
      </c>
    </row>
    <row r="80" spans="1:17" ht="14.45" customHeight="1" x14ac:dyDescent="0.2">
      <c r="A80" s="508" t="s">
        <v>1765</v>
      </c>
      <c r="B80" s="509" t="s">
        <v>1602</v>
      </c>
      <c r="C80" s="509" t="s">
        <v>1603</v>
      </c>
      <c r="D80" s="509" t="s">
        <v>1606</v>
      </c>
      <c r="E80" s="509" t="s">
        <v>1607</v>
      </c>
      <c r="F80" s="513"/>
      <c r="G80" s="513"/>
      <c r="H80" s="513"/>
      <c r="I80" s="513"/>
      <c r="J80" s="513">
        <v>1</v>
      </c>
      <c r="K80" s="513">
        <v>193</v>
      </c>
      <c r="L80" s="513">
        <v>1</v>
      </c>
      <c r="M80" s="513">
        <v>193</v>
      </c>
      <c r="N80" s="513"/>
      <c r="O80" s="513"/>
      <c r="P80" s="536"/>
      <c r="Q80" s="514"/>
    </row>
    <row r="81" spans="1:17" ht="14.45" customHeight="1" x14ac:dyDescent="0.2">
      <c r="A81" s="508" t="s">
        <v>1765</v>
      </c>
      <c r="B81" s="509" t="s">
        <v>1602</v>
      </c>
      <c r="C81" s="509" t="s">
        <v>1603</v>
      </c>
      <c r="D81" s="509" t="s">
        <v>1612</v>
      </c>
      <c r="E81" s="509" t="s">
        <v>1613</v>
      </c>
      <c r="F81" s="513"/>
      <c r="G81" s="513"/>
      <c r="H81" s="513"/>
      <c r="I81" s="513"/>
      <c r="J81" s="513">
        <v>1</v>
      </c>
      <c r="K81" s="513">
        <v>256</v>
      </c>
      <c r="L81" s="513">
        <v>1</v>
      </c>
      <c r="M81" s="513">
        <v>256</v>
      </c>
      <c r="N81" s="513"/>
      <c r="O81" s="513"/>
      <c r="P81" s="536"/>
      <c r="Q81" s="514"/>
    </row>
    <row r="82" spans="1:17" ht="14.45" customHeight="1" x14ac:dyDescent="0.2">
      <c r="A82" s="508" t="s">
        <v>1765</v>
      </c>
      <c r="B82" s="509" t="s">
        <v>1602</v>
      </c>
      <c r="C82" s="509" t="s">
        <v>1603</v>
      </c>
      <c r="D82" s="509" t="s">
        <v>1618</v>
      </c>
      <c r="E82" s="509" t="s">
        <v>1619</v>
      </c>
      <c r="F82" s="513">
        <v>227</v>
      </c>
      <c r="G82" s="513">
        <v>242890</v>
      </c>
      <c r="H82" s="513">
        <v>0.46707818930041151</v>
      </c>
      <c r="I82" s="513">
        <v>1070</v>
      </c>
      <c r="J82" s="513">
        <v>486</v>
      </c>
      <c r="K82" s="513">
        <v>520020</v>
      </c>
      <c r="L82" s="513">
        <v>1</v>
      </c>
      <c r="M82" s="513">
        <v>1070</v>
      </c>
      <c r="N82" s="513">
        <v>408</v>
      </c>
      <c r="O82" s="513">
        <v>437784</v>
      </c>
      <c r="P82" s="536">
        <v>0.84185992846428981</v>
      </c>
      <c r="Q82" s="514">
        <v>1073</v>
      </c>
    </row>
    <row r="83" spans="1:17" ht="14.45" customHeight="1" x14ac:dyDescent="0.2">
      <c r="A83" s="508" t="s">
        <v>1765</v>
      </c>
      <c r="B83" s="509" t="s">
        <v>1602</v>
      </c>
      <c r="C83" s="509" t="s">
        <v>1603</v>
      </c>
      <c r="D83" s="509" t="s">
        <v>1620</v>
      </c>
      <c r="E83" s="509" t="s">
        <v>1621</v>
      </c>
      <c r="F83" s="513">
        <v>1758</v>
      </c>
      <c r="G83" s="513">
        <v>80868</v>
      </c>
      <c r="H83" s="513">
        <v>0.8153988868274582</v>
      </c>
      <c r="I83" s="513">
        <v>46</v>
      </c>
      <c r="J83" s="513">
        <v>2156</v>
      </c>
      <c r="K83" s="513">
        <v>99176</v>
      </c>
      <c r="L83" s="513">
        <v>1</v>
      </c>
      <c r="M83" s="513">
        <v>46</v>
      </c>
      <c r="N83" s="513">
        <v>1947</v>
      </c>
      <c r="O83" s="513">
        <v>91509</v>
      </c>
      <c r="P83" s="536">
        <v>0.92269299023957407</v>
      </c>
      <c r="Q83" s="514">
        <v>47</v>
      </c>
    </row>
    <row r="84" spans="1:17" ht="14.45" customHeight="1" x14ac:dyDescent="0.2">
      <c r="A84" s="508" t="s">
        <v>1765</v>
      </c>
      <c r="B84" s="509" t="s">
        <v>1602</v>
      </c>
      <c r="C84" s="509" t="s">
        <v>1603</v>
      </c>
      <c r="D84" s="509" t="s">
        <v>1622</v>
      </c>
      <c r="E84" s="509" t="s">
        <v>1623</v>
      </c>
      <c r="F84" s="513">
        <v>492</v>
      </c>
      <c r="G84" s="513">
        <v>170724</v>
      </c>
      <c r="H84" s="513">
        <v>1.0271398747390397</v>
      </c>
      <c r="I84" s="513">
        <v>347</v>
      </c>
      <c r="J84" s="513">
        <v>479</v>
      </c>
      <c r="K84" s="513">
        <v>166213</v>
      </c>
      <c r="L84" s="513">
        <v>1</v>
      </c>
      <c r="M84" s="513">
        <v>347</v>
      </c>
      <c r="N84" s="513">
        <v>488</v>
      </c>
      <c r="O84" s="513">
        <v>169824</v>
      </c>
      <c r="P84" s="536">
        <v>1.0217251358197013</v>
      </c>
      <c r="Q84" s="514">
        <v>348</v>
      </c>
    </row>
    <row r="85" spans="1:17" ht="14.45" customHeight="1" x14ac:dyDescent="0.2">
      <c r="A85" s="508" t="s">
        <v>1765</v>
      </c>
      <c r="B85" s="509" t="s">
        <v>1602</v>
      </c>
      <c r="C85" s="509" t="s">
        <v>1603</v>
      </c>
      <c r="D85" s="509" t="s">
        <v>1624</v>
      </c>
      <c r="E85" s="509" t="s">
        <v>1625</v>
      </c>
      <c r="F85" s="513">
        <v>336</v>
      </c>
      <c r="G85" s="513">
        <v>17136</v>
      </c>
      <c r="H85" s="513">
        <v>1.282442748091603</v>
      </c>
      <c r="I85" s="513">
        <v>51</v>
      </c>
      <c r="J85" s="513">
        <v>262</v>
      </c>
      <c r="K85" s="513">
        <v>13362</v>
      </c>
      <c r="L85" s="513">
        <v>1</v>
      </c>
      <c r="M85" s="513">
        <v>51</v>
      </c>
      <c r="N85" s="513">
        <v>296</v>
      </c>
      <c r="O85" s="513">
        <v>15096</v>
      </c>
      <c r="P85" s="536">
        <v>1.1297709923664123</v>
      </c>
      <c r="Q85" s="514">
        <v>51</v>
      </c>
    </row>
    <row r="86" spans="1:17" ht="14.45" customHeight="1" x14ac:dyDescent="0.2">
      <c r="A86" s="508" t="s">
        <v>1765</v>
      </c>
      <c r="B86" s="509" t="s">
        <v>1602</v>
      </c>
      <c r="C86" s="509" t="s">
        <v>1603</v>
      </c>
      <c r="D86" s="509" t="s">
        <v>1628</v>
      </c>
      <c r="E86" s="509" t="s">
        <v>1629</v>
      </c>
      <c r="F86" s="513">
        <v>1721</v>
      </c>
      <c r="G86" s="513">
        <v>648817</v>
      </c>
      <c r="H86" s="513">
        <v>0.90010460251046021</v>
      </c>
      <c r="I86" s="513">
        <v>377</v>
      </c>
      <c r="J86" s="513">
        <v>1912</v>
      </c>
      <c r="K86" s="513">
        <v>720824</v>
      </c>
      <c r="L86" s="513">
        <v>1</v>
      </c>
      <c r="M86" s="513">
        <v>377</v>
      </c>
      <c r="N86" s="513">
        <v>2169</v>
      </c>
      <c r="O86" s="513">
        <v>819882</v>
      </c>
      <c r="P86" s="536">
        <v>1.1374232822436545</v>
      </c>
      <c r="Q86" s="514">
        <v>378</v>
      </c>
    </row>
    <row r="87" spans="1:17" ht="14.45" customHeight="1" x14ac:dyDescent="0.2">
      <c r="A87" s="508" t="s">
        <v>1765</v>
      </c>
      <c r="B87" s="509" t="s">
        <v>1602</v>
      </c>
      <c r="C87" s="509" t="s">
        <v>1603</v>
      </c>
      <c r="D87" s="509" t="s">
        <v>1630</v>
      </c>
      <c r="E87" s="509" t="s">
        <v>1631</v>
      </c>
      <c r="F87" s="513">
        <v>10</v>
      </c>
      <c r="G87" s="513">
        <v>340</v>
      </c>
      <c r="H87" s="513">
        <v>0.90909090909090906</v>
      </c>
      <c r="I87" s="513">
        <v>34</v>
      </c>
      <c r="J87" s="513">
        <v>11</v>
      </c>
      <c r="K87" s="513">
        <v>374</v>
      </c>
      <c r="L87" s="513">
        <v>1</v>
      </c>
      <c r="M87" s="513">
        <v>34</v>
      </c>
      <c r="N87" s="513">
        <v>12</v>
      </c>
      <c r="O87" s="513">
        <v>408</v>
      </c>
      <c r="P87" s="536">
        <v>1.0909090909090908</v>
      </c>
      <c r="Q87" s="514">
        <v>34</v>
      </c>
    </row>
    <row r="88" spans="1:17" ht="14.45" customHeight="1" x14ac:dyDescent="0.2">
      <c r="A88" s="508" t="s">
        <v>1765</v>
      </c>
      <c r="B88" s="509" t="s">
        <v>1602</v>
      </c>
      <c r="C88" s="509" t="s">
        <v>1603</v>
      </c>
      <c r="D88" s="509" t="s">
        <v>1632</v>
      </c>
      <c r="E88" s="509" t="s">
        <v>1633</v>
      </c>
      <c r="F88" s="513">
        <v>341</v>
      </c>
      <c r="G88" s="513">
        <v>178684</v>
      </c>
      <c r="H88" s="513">
        <v>1.065625</v>
      </c>
      <c r="I88" s="513">
        <v>524</v>
      </c>
      <c r="J88" s="513">
        <v>320</v>
      </c>
      <c r="K88" s="513">
        <v>167680</v>
      </c>
      <c r="L88" s="513">
        <v>1</v>
      </c>
      <c r="M88" s="513">
        <v>524</v>
      </c>
      <c r="N88" s="513">
        <v>274</v>
      </c>
      <c r="O88" s="513">
        <v>143850</v>
      </c>
      <c r="P88" s="536">
        <v>0.85788406488549618</v>
      </c>
      <c r="Q88" s="514">
        <v>525</v>
      </c>
    </row>
    <row r="89" spans="1:17" ht="14.45" customHeight="1" x14ac:dyDescent="0.2">
      <c r="A89" s="508" t="s">
        <v>1765</v>
      </c>
      <c r="B89" s="509" t="s">
        <v>1602</v>
      </c>
      <c r="C89" s="509" t="s">
        <v>1603</v>
      </c>
      <c r="D89" s="509" t="s">
        <v>1634</v>
      </c>
      <c r="E89" s="509" t="s">
        <v>1635</v>
      </c>
      <c r="F89" s="513">
        <v>59</v>
      </c>
      <c r="G89" s="513">
        <v>3363</v>
      </c>
      <c r="H89" s="513">
        <v>0.77363699102829542</v>
      </c>
      <c r="I89" s="513">
        <v>57</v>
      </c>
      <c r="J89" s="513">
        <v>76</v>
      </c>
      <c r="K89" s="513">
        <v>4347</v>
      </c>
      <c r="L89" s="513">
        <v>1</v>
      </c>
      <c r="M89" s="513">
        <v>57.19736842105263</v>
      </c>
      <c r="N89" s="513">
        <v>55</v>
      </c>
      <c r="O89" s="513">
        <v>3190</v>
      </c>
      <c r="P89" s="536">
        <v>0.73383942949160341</v>
      </c>
      <c r="Q89" s="514">
        <v>58</v>
      </c>
    </row>
    <row r="90" spans="1:17" ht="14.45" customHeight="1" x14ac:dyDescent="0.2">
      <c r="A90" s="508" t="s">
        <v>1765</v>
      </c>
      <c r="B90" s="509" t="s">
        <v>1602</v>
      </c>
      <c r="C90" s="509" t="s">
        <v>1603</v>
      </c>
      <c r="D90" s="509" t="s">
        <v>1636</v>
      </c>
      <c r="E90" s="509" t="s">
        <v>1637</v>
      </c>
      <c r="F90" s="513">
        <v>15</v>
      </c>
      <c r="G90" s="513">
        <v>3360</v>
      </c>
      <c r="H90" s="513">
        <v>1.3575757575757577</v>
      </c>
      <c r="I90" s="513">
        <v>224</v>
      </c>
      <c r="J90" s="513">
        <v>11</v>
      </c>
      <c r="K90" s="513">
        <v>2475</v>
      </c>
      <c r="L90" s="513">
        <v>1</v>
      </c>
      <c r="M90" s="513">
        <v>225</v>
      </c>
      <c r="N90" s="513">
        <v>12</v>
      </c>
      <c r="O90" s="513">
        <v>2712</v>
      </c>
      <c r="P90" s="536">
        <v>1.0957575757575757</v>
      </c>
      <c r="Q90" s="514">
        <v>226</v>
      </c>
    </row>
    <row r="91" spans="1:17" ht="14.45" customHeight="1" x14ac:dyDescent="0.2">
      <c r="A91" s="508" t="s">
        <v>1765</v>
      </c>
      <c r="B91" s="509" t="s">
        <v>1602</v>
      </c>
      <c r="C91" s="509" t="s">
        <v>1603</v>
      </c>
      <c r="D91" s="509" t="s">
        <v>1638</v>
      </c>
      <c r="E91" s="509" t="s">
        <v>1639</v>
      </c>
      <c r="F91" s="513">
        <v>15</v>
      </c>
      <c r="G91" s="513">
        <v>8295</v>
      </c>
      <c r="H91" s="513">
        <v>1.3611749261568755</v>
      </c>
      <c r="I91" s="513">
        <v>553</v>
      </c>
      <c r="J91" s="513">
        <v>11</v>
      </c>
      <c r="K91" s="513">
        <v>6094</v>
      </c>
      <c r="L91" s="513">
        <v>1</v>
      </c>
      <c r="M91" s="513">
        <v>554</v>
      </c>
      <c r="N91" s="513">
        <v>13</v>
      </c>
      <c r="O91" s="513">
        <v>7215</v>
      </c>
      <c r="P91" s="536">
        <v>1.1839514276337382</v>
      </c>
      <c r="Q91" s="514">
        <v>555</v>
      </c>
    </row>
    <row r="92" spans="1:17" ht="14.45" customHeight="1" x14ac:dyDescent="0.2">
      <c r="A92" s="508" t="s">
        <v>1765</v>
      </c>
      <c r="B92" s="509" t="s">
        <v>1602</v>
      </c>
      <c r="C92" s="509" t="s">
        <v>1603</v>
      </c>
      <c r="D92" s="509" t="s">
        <v>1640</v>
      </c>
      <c r="E92" s="509" t="s">
        <v>1641</v>
      </c>
      <c r="F92" s="513">
        <v>3</v>
      </c>
      <c r="G92" s="513">
        <v>639</v>
      </c>
      <c r="H92" s="513">
        <v>0.59719626168224305</v>
      </c>
      <c r="I92" s="513">
        <v>213</v>
      </c>
      <c r="J92" s="513">
        <v>5</v>
      </c>
      <c r="K92" s="513">
        <v>1070</v>
      </c>
      <c r="L92" s="513">
        <v>1</v>
      </c>
      <c r="M92" s="513">
        <v>214</v>
      </c>
      <c r="N92" s="513">
        <v>8</v>
      </c>
      <c r="O92" s="513">
        <v>1728</v>
      </c>
      <c r="P92" s="536">
        <v>1.6149532710280374</v>
      </c>
      <c r="Q92" s="514">
        <v>216</v>
      </c>
    </row>
    <row r="93" spans="1:17" ht="14.45" customHeight="1" x14ac:dyDescent="0.2">
      <c r="A93" s="508" t="s">
        <v>1765</v>
      </c>
      <c r="B93" s="509" t="s">
        <v>1602</v>
      </c>
      <c r="C93" s="509" t="s">
        <v>1603</v>
      </c>
      <c r="D93" s="509" t="s">
        <v>1642</v>
      </c>
      <c r="E93" s="509" t="s">
        <v>1643</v>
      </c>
      <c r="F93" s="513">
        <v>24</v>
      </c>
      <c r="G93" s="513">
        <v>3384</v>
      </c>
      <c r="H93" s="513">
        <v>0.62713120830244629</v>
      </c>
      <c r="I93" s="513">
        <v>141</v>
      </c>
      <c r="J93" s="513">
        <v>38</v>
      </c>
      <c r="K93" s="513">
        <v>5396</v>
      </c>
      <c r="L93" s="513">
        <v>1</v>
      </c>
      <c r="M93" s="513">
        <v>142</v>
      </c>
      <c r="N93" s="513">
        <v>60</v>
      </c>
      <c r="O93" s="513">
        <v>8580</v>
      </c>
      <c r="P93" s="536">
        <v>1.5900667160859896</v>
      </c>
      <c r="Q93" s="514">
        <v>143</v>
      </c>
    </row>
    <row r="94" spans="1:17" ht="14.45" customHeight="1" x14ac:dyDescent="0.2">
      <c r="A94" s="508" t="s">
        <v>1765</v>
      </c>
      <c r="B94" s="509" t="s">
        <v>1602</v>
      </c>
      <c r="C94" s="509" t="s">
        <v>1603</v>
      </c>
      <c r="D94" s="509" t="s">
        <v>1644</v>
      </c>
      <c r="E94" s="509" t="s">
        <v>1645</v>
      </c>
      <c r="F94" s="513">
        <v>1</v>
      </c>
      <c r="G94" s="513">
        <v>220</v>
      </c>
      <c r="H94" s="513"/>
      <c r="I94" s="513">
        <v>220</v>
      </c>
      <c r="J94" s="513"/>
      <c r="K94" s="513"/>
      <c r="L94" s="513"/>
      <c r="M94" s="513"/>
      <c r="N94" s="513">
        <v>0</v>
      </c>
      <c r="O94" s="513">
        <v>0</v>
      </c>
      <c r="P94" s="536"/>
      <c r="Q94" s="514"/>
    </row>
    <row r="95" spans="1:17" ht="14.45" customHeight="1" x14ac:dyDescent="0.2">
      <c r="A95" s="508" t="s">
        <v>1765</v>
      </c>
      <c r="B95" s="509" t="s">
        <v>1602</v>
      </c>
      <c r="C95" s="509" t="s">
        <v>1603</v>
      </c>
      <c r="D95" s="509" t="s">
        <v>1648</v>
      </c>
      <c r="E95" s="509" t="s">
        <v>1649</v>
      </c>
      <c r="F95" s="513">
        <v>2093</v>
      </c>
      <c r="G95" s="513">
        <v>35581</v>
      </c>
      <c r="H95" s="513">
        <v>1.0727831881086622</v>
      </c>
      <c r="I95" s="513">
        <v>17</v>
      </c>
      <c r="J95" s="513">
        <v>1951</v>
      </c>
      <c r="K95" s="513">
        <v>33167</v>
      </c>
      <c r="L95" s="513">
        <v>1</v>
      </c>
      <c r="M95" s="513">
        <v>17</v>
      </c>
      <c r="N95" s="513">
        <v>2205</v>
      </c>
      <c r="O95" s="513">
        <v>37485</v>
      </c>
      <c r="P95" s="536">
        <v>1.1301896463352128</v>
      </c>
      <c r="Q95" s="514">
        <v>17</v>
      </c>
    </row>
    <row r="96" spans="1:17" ht="14.45" customHeight="1" x14ac:dyDescent="0.2">
      <c r="A96" s="508" t="s">
        <v>1765</v>
      </c>
      <c r="B96" s="509" t="s">
        <v>1602</v>
      </c>
      <c r="C96" s="509" t="s">
        <v>1603</v>
      </c>
      <c r="D96" s="509" t="s">
        <v>1650</v>
      </c>
      <c r="E96" s="509" t="s">
        <v>1651</v>
      </c>
      <c r="F96" s="513">
        <v>13</v>
      </c>
      <c r="G96" s="513">
        <v>1859</v>
      </c>
      <c r="H96" s="513">
        <v>0.5</v>
      </c>
      <c r="I96" s="513">
        <v>143</v>
      </c>
      <c r="J96" s="513">
        <v>26</v>
      </c>
      <c r="K96" s="513">
        <v>3718</v>
      </c>
      <c r="L96" s="513">
        <v>1</v>
      </c>
      <c r="M96" s="513">
        <v>143</v>
      </c>
      <c r="N96" s="513">
        <v>16</v>
      </c>
      <c r="O96" s="513">
        <v>2304</v>
      </c>
      <c r="P96" s="536">
        <v>0.61968800430338888</v>
      </c>
      <c r="Q96" s="514">
        <v>144</v>
      </c>
    </row>
    <row r="97" spans="1:17" ht="14.45" customHeight="1" x14ac:dyDescent="0.2">
      <c r="A97" s="508" t="s">
        <v>1765</v>
      </c>
      <c r="B97" s="509" t="s">
        <v>1602</v>
      </c>
      <c r="C97" s="509" t="s">
        <v>1603</v>
      </c>
      <c r="D97" s="509" t="s">
        <v>1652</v>
      </c>
      <c r="E97" s="509" t="s">
        <v>1653</v>
      </c>
      <c r="F97" s="513">
        <v>36</v>
      </c>
      <c r="G97" s="513">
        <v>2340</v>
      </c>
      <c r="H97" s="513">
        <v>1.44</v>
      </c>
      <c r="I97" s="513">
        <v>65</v>
      </c>
      <c r="J97" s="513">
        <v>25</v>
      </c>
      <c r="K97" s="513">
        <v>1625</v>
      </c>
      <c r="L97" s="513">
        <v>1</v>
      </c>
      <c r="M97" s="513">
        <v>65</v>
      </c>
      <c r="N97" s="513">
        <v>17</v>
      </c>
      <c r="O97" s="513">
        <v>1122</v>
      </c>
      <c r="P97" s="536">
        <v>0.69046153846153846</v>
      </c>
      <c r="Q97" s="514">
        <v>66</v>
      </c>
    </row>
    <row r="98" spans="1:17" ht="14.45" customHeight="1" x14ac:dyDescent="0.2">
      <c r="A98" s="508" t="s">
        <v>1765</v>
      </c>
      <c r="B98" s="509" t="s">
        <v>1602</v>
      </c>
      <c r="C98" s="509" t="s">
        <v>1603</v>
      </c>
      <c r="D98" s="509" t="s">
        <v>1658</v>
      </c>
      <c r="E98" s="509" t="s">
        <v>1659</v>
      </c>
      <c r="F98" s="513">
        <v>2585</v>
      </c>
      <c r="G98" s="513">
        <v>351560</v>
      </c>
      <c r="H98" s="513">
        <v>0.98096170856318521</v>
      </c>
      <c r="I98" s="513">
        <v>136</v>
      </c>
      <c r="J98" s="513">
        <v>2622</v>
      </c>
      <c r="K98" s="513">
        <v>358383</v>
      </c>
      <c r="L98" s="513">
        <v>1</v>
      </c>
      <c r="M98" s="513">
        <v>136.68306636155606</v>
      </c>
      <c r="N98" s="513">
        <v>2523</v>
      </c>
      <c r="O98" s="513">
        <v>348174</v>
      </c>
      <c r="P98" s="536">
        <v>0.97151371577334866</v>
      </c>
      <c r="Q98" s="514">
        <v>138</v>
      </c>
    </row>
    <row r="99" spans="1:17" ht="14.45" customHeight="1" x14ac:dyDescent="0.2">
      <c r="A99" s="508" t="s">
        <v>1765</v>
      </c>
      <c r="B99" s="509" t="s">
        <v>1602</v>
      </c>
      <c r="C99" s="509" t="s">
        <v>1603</v>
      </c>
      <c r="D99" s="509" t="s">
        <v>1660</v>
      </c>
      <c r="E99" s="509" t="s">
        <v>1661</v>
      </c>
      <c r="F99" s="513">
        <v>454</v>
      </c>
      <c r="G99" s="513">
        <v>41314</v>
      </c>
      <c r="H99" s="513">
        <v>0.87140115163147791</v>
      </c>
      <c r="I99" s="513">
        <v>91</v>
      </c>
      <c r="J99" s="513">
        <v>521</v>
      </c>
      <c r="K99" s="513">
        <v>47411</v>
      </c>
      <c r="L99" s="513">
        <v>1</v>
      </c>
      <c r="M99" s="513">
        <v>91</v>
      </c>
      <c r="N99" s="513">
        <v>552</v>
      </c>
      <c r="O99" s="513">
        <v>50784</v>
      </c>
      <c r="P99" s="536">
        <v>1.0711438273818312</v>
      </c>
      <c r="Q99" s="514">
        <v>92</v>
      </c>
    </row>
    <row r="100" spans="1:17" ht="14.45" customHeight="1" x14ac:dyDescent="0.2">
      <c r="A100" s="508" t="s">
        <v>1765</v>
      </c>
      <c r="B100" s="509" t="s">
        <v>1602</v>
      </c>
      <c r="C100" s="509" t="s">
        <v>1603</v>
      </c>
      <c r="D100" s="509" t="s">
        <v>1662</v>
      </c>
      <c r="E100" s="509" t="s">
        <v>1663</v>
      </c>
      <c r="F100" s="513">
        <v>8</v>
      </c>
      <c r="G100" s="513">
        <v>1096</v>
      </c>
      <c r="H100" s="513">
        <v>1.1322314049586777</v>
      </c>
      <c r="I100" s="513">
        <v>137</v>
      </c>
      <c r="J100" s="513">
        <v>7</v>
      </c>
      <c r="K100" s="513">
        <v>968</v>
      </c>
      <c r="L100" s="513">
        <v>1</v>
      </c>
      <c r="M100" s="513">
        <v>138.28571428571428</v>
      </c>
      <c r="N100" s="513">
        <v>14</v>
      </c>
      <c r="O100" s="513">
        <v>1960</v>
      </c>
      <c r="P100" s="536">
        <v>2.0247933884297522</v>
      </c>
      <c r="Q100" s="514">
        <v>140</v>
      </c>
    </row>
    <row r="101" spans="1:17" ht="14.45" customHeight="1" x14ac:dyDescent="0.2">
      <c r="A101" s="508" t="s">
        <v>1765</v>
      </c>
      <c r="B101" s="509" t="s">
        <v>1602</v>
      </c>
      <c r="C101" s="509" t="s">
        <v>1603</v>
      </c>
      <c r="D101" s="509" t="s">
        <v>1664</v>
      </c>
      <c r="E101" s="509" t="s">
        <v>1665</v>
      </c>
      <c r="F101" s="513">
        <v>158</v>
      </c>
      <c r="G101" s="513">
        <v>10428</v>
      </c>
      <c r="H101" s="513">
        <v>1.0995360607338676</v>
      </c>
      <c r="I101" s="513">
        <v>66</v>
      </c>
      <c r="J101" s="513">
        <v>143</v>
      </c>
      <c r="K101" s="513">
        <v>9484</v>
      </c>
      <c r="L101" s="513">
        <v>1</v>
      </c>
      <c r="M101" s="513">
        <v>66.32167832167832</v>
      </c>
      <c r="N101" s="513">
        <v>147</v>
      </c>
      <c r="O101" s="513">
        <v>9849</v>
      </c>
      <c r="P101" s="536">
        <v>1.0384858709405314</v>
      </c>
      <c r="Q101" s="514">
        <v>67</v>
      </c>
    </row>
    <row r="102" spans="1:17" ht="14.45" customHeight="1" x14ac:dyDescent="0.2">
      <c r="A102" s="508" t="s">
        <v>1765</v>
      </c>
      <c r="B102" s="509" t="s">
        <v>1602</v>
      </c>
      <c r="C102" s="509" t="s">
        <v>1603</v>
      </c>
      <c r="D102" s="509" t="s">
        <v>1666</v>
      </c>
      <c r="E102" s="509" t="s">
        <v>1667</v>
      </c>
      <c r="F102" s="513">
        <v>1467</v>
      </c>
      <c r="G102" s="513">
        <v>481176</v>
      </c>
      <c r="H102" s="513">
        <v>0.92090395480225984</v>
      </c>
      <c r="I102" s="513">
        <v>328</v>
      </c>
      <c r="J102" s="513">
        <v>1593</v>
      </c>
      <c r="K102" s="513">
        <v>522504</v>
      </c>
      <c r="L102" s="513">
        <v>1</v>
      </c>
      <c r="M102" s="513">
        <v>328</v>
      </c>
      <c r="N102" s="513">
        <v>1740</v>
      </c>
      <c r="O102" s="513">
        <v>572460</v>
      </c>
      <c r="P102" s="536">
        <v>1.0956088374443067</v>
      </c>
      <c r="Q102" s="514">
        <v>329</v>
      </c>
    </row>
    <row r="103" spans="1:17" ht="14.45" customHeight="1" x14ac:dyDescent="0.2">
      <c r="A103" s="508" t="s">
        <v>1765</v>
      </c>
      <c r="B103" s="509" t="s">
        <v>1602</v>
      </c>
      <c r="C103" s="509" t="s">
        <v>1603</v>
      </c>
      <c r="D103" s="509" t="s">
        <v>1674</v>
      </c>
      <c r="E103" s="509" t="s">
        <v>1675</v>
      </c>
      <c r="F103" s="513">
        <v>271</v>
      </c>
      <c r="G103" s="513">
        <v>13821</v>
      </c>
      <c r="H103" s="513">
        <v>0.87138263665594851</v>
      </c>
      <c r="I103" s="513">
        <v>51</v>
      </c>
      <c r="J103" s="513">
        <v>311</v>
      </c>
      <c r="K103" s="513">
        <v>15861</v>
      </c>
      <c r="L103" s="513">
        <v>1</v>
      </c>
      <c r="M103" s="513">
        <v>51</v>
      </c>
      <c r="N103" s="513">
        <v>308</v>
      </c>
      <c r="O103" s="513">
        <v>16016</v>
      </c>
      <c r="P103" s="536">
        <v>1.0097723977050628</v>
      </c>
      <c r="Q103" s="514">
        <v>52</v>
      </c>
    </row>
    <row r="104" spans="1:17" ht="14.45" customHeight="1" x14ac:dyDescent="0.2">
      <c r="A104" s="508" t="s">
        <v>1765</v>
      </c>
      <c r="B104" s="509" t="s">
        <v>1602</v>
      </c>
      <c r="C104" s="509" t="s">
        <v>1603</v>
      </c>
      <c r="D104" s="509" t="s">
        <v>1682</v>
      </c>
      <c r="E104" s="509" t="s">
        <v>1683</v>
      </c>
      <c r="F104" s="513">
        <v>6</v>
      </c>
      <c r="G104" s="513">
        <v>1242</v>
      </c>
      <c r="H104" s="513">
        <v>1.2</v>
      </c>
      <c r="I104" s="513">
        <v>207</v>
      </c>
      <c r="J104" s="513">
        <v>5</v>
      </c>
      <c r="K104" s="513">
        <v>1035</v>
      </c>
      <c r="L104" s="513">
        <v>1</v>
      </c>
      <c r="M104" s="513">
        <v>207</v>
      </c>
      <c r="N104" s="513">
        <v>3</v>
      </c>
      <c r="O104" s="513">
        <v>627</v>
      </c>
      <c r="P104" s="536">
        <v>0.60579710144927534</v>
      </c>
      <c r="Q104" s="514">
        <v>209</v>
      </c>
    </row>
    <row r="105" spans="1:17" ht="14.45" customHeight="1" x14ac:dyDescent="0.2">
      <c r="A105" s="508" t="s">
        <v>1765</v>
      </c>
      <c r="B105" s="509" t="s">
        <v>1602</v>
      </c>
      <c r="C105" s="509" t="s">
        <v>1603</v>
      </c>
      <c r="D105" s="509" t="s">
        <v>1684</v>
      </c>
      <c r="E105" s="509" t="s">
        <v>1685</v>
      </c>
      <c r="F105" s="513">
        <v>23</v>
      </c>
      <c r="G105" s="513">
        <v>17549</v>
      </c>
      <c r="H105" s="513">
        <v>1.2777777777777777</v>
      </c>
      <c r="I105" s="513">
        <v>763</v>
      </c>
      <c r="J105" s="513">
        <v>18</v>
      </c>
      <c r="K105" s="513">
        <v>13734</v>
      </c>
      <c r="L105" s="513">
        <v>1</v>
      </c>
      <c r="M105" s="513">
        <v>763</v>
      </c>
      <c r="N105" s="513">
        <v>18</v>
      </c>
      <c r="O105" s="513">
        <v>13752</v>
      </c>
      <c r="P105" s="536">
        <v>1.0013106159895151</v>
      </c>
      <c r="Q105" s="514">
        <v>764</v>
      </c>
    </row>
    <row r="106" spans="1:17" ht="14.45" customHeight="1" x14ac:dyDescent="0.2">
      <c r="A106" s="508" t="s">
        <v>1765</v>
      </c>
      <c r="B106" s="509" t="s">
        <v>1602</v>
      </c>
      <c r="C106" s="509" t="s">
        <v>1603</v>
      </c>
      <c r="D106" s="509" t="s">
        <v>1686</v>
      </c>
      <c r="E106" s="509" t="s">
        <v>1687</v>
      </c>
      <c r="F106" s="513">
        <v>2</v>
      </c>
      <c r="G106" s="513">
        <v>4232</v>
      </c>
      <c r="H106" s="513"/>
      <c r="I106" s="513">
        <v>2116</v>
      </c>
      <c r="J106" s="513"/>
      <c r="K106" s="513"/>
      <c r="L106" s="513"/>
      <c r="M106" s="513"/>
      <c r="N106" s="513"/>
      <c r="O106" s="513"/>
      <c r="P106" s="536"/>
      <c r="Q106" s="514"/>
    </row>
    <row r="107" spans="1:17" ht="14.45" customHeight="1" x14ac:dyDescent="0.2">
      <c r="A107" s="508" t="s">
        <v>1765</v>
      </c>
      <c r="B107" s="509" t="s">
        <v>1602</v>
      </c>
      <c r="C107" s="509" t="s">
        <v>1603</v>
      </c>
      <c r="D107" s="509" t="s">
        <v>1688</v>
      </c>
      <c r="E107" s="509" t="s">
        <v>1689</v>
      </c>
      <c r="F107" s="513">
        <v>215</v>
      </c>
      <c r="G107" s="513">
        <v>131580</v>
      </c>
      <c r="H107" s="513">
        <v>1.0913705583756346</v>
      </c>
      <c r="I107" s="513">
        <v>612</v>
      </c>
      <c r="J107" s="513">
        <v>197</v>
      </c>
      <c r="K107" s="513">
        <v>120564</v>
      </c>
      <c r="L107" s="513">
        <v>1</v>
      </c>
      <c r="M107" s="513">
        <v>612</v>
      </c>
      <c r="N107" s="513">
        <v>185</v>
      </c>
      <c r="O107" s="513">
        <v>113775</v>
      </c>
      <c r="P107" s="536">
        <v>0.94368965860455856</v>
      </c>
      <c r="Q107" s="514">
        <v>615</v>
      </c>
    </row>
    <row r="108" spans="1:17" ht="14.45" customHeight="1" x14ac:dyDescent="0.2">
      <c r="A108" s="508" t="s">
        <v>1765</v>
      </c>
      <c r="B108" s="509" t="s">
        <v>1602</v>
      </c>
      <c r="C108" s="509" t="s">
        <v>1603</v>
      </c>
      <c r="D108" s="509" t="s">
        <v>1690</v>
      </c>
      <c r="E108" s="509" t="s">
        <v>1691</v>
      </c>
      <c r="F108" s="513">
        <v>1</v>
      </c>
      <c r="G108" s="513">
        <v>825</v>
      </c>
      <c r="H108" s="513"/>
      <c r="I108" s="513">
        <v>825</v>
      </c>
      <c r="J108" s="513"/>
      <c r="K108" s="513"/>
      <c r="L108" s="513"/>
      <c r="M108" s="513"/>
      <c r="N108" s="513"/>
      <c r="O108" s="513"/>
      <c r="P108" s="536"/>
      <c r="Q108" s="514"/>
    </row>
    <row r="109" spans="1:17" ht="14.45" customHeight="1" x14ac:dyDescent="0.2">
      <c r="A109" s="508" t="s">
        <v>1765</v>
      </c>
      <c r="B109" s="509" t="s">
        <v>1602</v>
      </c>
      <c r="C109" s="509" t="s">
        <v>1603</v>
      </c>
      <c r="D109" s="509" t="s">
        <v>1694</v>
      </c>
      <c r="E109" s="509" t="s">
        <v>1695</v>
      </c>
      <c r="F109" s="513"/>
      <c r="G109" s="513"/>
      <c r="H109" s="513"/>
      <c r="I109" s="513"/>
      <c r="J109" s="513">
        <v>2</v>
      </c>
      <c r="K109" s="513">
        <v>3536</v>
      </c>
      <c r="L109" s="513">
        <v>1</v>
      </c>
      <c r="M109" s="513">
        <v>1768</v>
      </c>
      <c r="N109" s="513">
        <v>1</v>
      </c>
      <c r="O109" s="513">
        <v>1791</v>
      </c>
      <c r="P109" s="536">
        <v>0.5065045248868778</v>
      </c>
      <c r="Q109" s="514">
        <v>1791</v>
      </c>
    </row>
    <row r="110" spans="1:17" ht="14.45" customHeight="1" x14ac:dyDescent="0.2">
      <c r="A110" s="508" t="s">
        <v>1765</v>
      </c>
      <c r="B110" s="509" t="s">
        <v>1602</v>
      </c>
      <c r="C110" s="509" t="s">
        <v>1603</v>
      </c>
      <c r="D110" s="509" t="s">
        <v>1699</v>
      </c>
      <c r="E110" s="509" t="s">
        <v>1700</v>
      </c>
      <c r="F110" s="513">
        <v>3</v>
      </c>
      <c r="G110" s="513">
        <v>813</v>
      </c>
      <c r="H110" s="513">
        <v>0.59691629955947134</v>
      </c>
      <c r="I110" s="513">
        <v>271</v>
      </c>
      <c r="J110" s="513">
        <v>5</v>
      </c>
      <c r="K110" s="513">
        <v>1362</v>
      </c>
      <c r="L110" s="513">
        <v>1</v>
      </c>
      <c r="M110" s="513">
        <v>272.39999999999998</v>
      </c>
      <c r="N110" s="513">
        <v>8</v>
      </c>
      <c r="O110" s="513">
        <v>2200</v>
      </c>
      <c r="P110" s="536">
        <v>1.6152716593245227</v>
      </c>
      <c r="Q110" s="514">
        <v>275</v>
      </c>
    </row>
    <row r="111" spans="1:17" ht="14.45" customHeight="1" x14ac:dyDescent="0.2">
      <c r="A111" s="508" t="s">
        <v>1765</v>
      </c>
      <c r="B111" s="509" t="s">
        <v>1602</v>
      </c>
      <c r="C111" s="509" t="s">
        <v>1603</v>
      </c>
      <c r="D111" s="509" t="s">
        <v>1705</v>
      </c>
      <c r="E111" s="509" t="s">
        <v>1706</v>
      </c>
      <c r="F111" s="513">
        <v>7</v>
      </c>
      <c r="G111" s="513">
        <v>329</v>
      </c>
      <c r="H111" s="513">
        <v>1.1666666666666667</v>
      </c>
      <c r="I111" s="513">
        <v>47</v>
      </c>
      <c r="J111" s="513">
        <v>6</v>
      </c>
      <c r="K111" s="513">
        <v>282</v>
      </c>
      <c r="L111" s="513">
        <v>1</v>
      </c>
      <c r="M111" s="513">
        <v>47</v>
      </c>
      <c r="N111" s="513">
        <v>11</v>
      </c>
      <c r="O111" s="513">
        <v>517</v>
      </c>
      <c r="P111" s="536">
        <v>1.8333333333333333</v>
      </c>
      <c r="Q111" s="514">
        <v>47</v>
      </c>
    </row>
    <row r="112" spans="1:17" ht="14.45" customHeight="1" x14ac:dyDescent="0.2">
      <c r="A112" s="508" t="s">
        <v>1765</v>
      </c>
      <c r="B112" s="509" t="s">
        <v>1602</v>
      </c>
      <c r="C112" s="509" t="s">
        <v>1603</v>
      </c>
      <c r="D112" s="509" t="s">
        <v>1709</v>
      </c>
      <c r="E112" s="509" t="s">
        <v>1710</v>
      </c>
      <c r="F112" s="513">
        <v>5</v>
      </c>
      <c r="G112" s="513">
        <v>1885</v>
      </c>
      <c r="H112" s="513">
        <v>2.5</v>
      </c>
      <c r="I112" s="513">
        <v>377</v>
      </c>
      <c r="J112" s="513">
        <v>2</v>
      </c>
      <c r="K112" s="513">
        <v>754</v>
      </c>
      <c r="L112" s="513">
        <v>1</v>
      </c>
      <c r="M112" s="513">
        <v>377</v>
      </c>
      <c r="N112" s="513">
        <v>6</v>
      </c>
      <c r="O112" s="513">
        <v>2274</v>
      </c>
      <c r="P112" s="536">
        <v>3.0159151193633953</v>
      </c>
      <c r="Q112" s="514">
        <v>379</v>
      </c>
    </row>
    <row r="113" spans="1:17" ht="14.45" customHeight="1" x14ac:dyDescent="0.2">
      <c r="A113" s="508" t="s">
        <v>1765</v>
      </c>
      <c r="B113" s="509" t="s">
        <v>1602</v>
      </c>
      <c r="C113" s="509" t="s">
        <v>1603</v>
      </c>
      <c r="D113" s="509" t="s">
        <v>1711</v>
      </c>
      <c r="E113" s="509" t="s">
        <v>1712</v>
      </c>
      <c r="F113" s="513">
        <v>1</v>
      </c>
      <c r="G113" s="513">
        <v>36</v>
      </c>
      <c r="H113" s="513"/>
      <c r="I113" s="513">
        <v>36</v>
      </c>
      <c r="J113" s="513"/>
      <c r="K113" s="513"/>
      <c r="L113" s="513"/>
      <c r="M113" s="513"/>
      <c r="N113" s="513"/>
      <c r="O113" s="513"/>
      <c r="P113" s="536"/>
      <c r="Q113" s="514"/>
    </row>
    <row r="114" spans="1:17" ht="14.45" customHeight="1" x14ac:dyDescent="0.2">
      <c r="A114" s="508" t="s">
        <v>1765</v>
      </c>
      <c r="B114" s="509" t="s">
        <v>1602</v>
      </c>
      <c r="C114" s="509" t="s">
        <v>1603</v>
      </c>
      <c r="D114" s="509" t="s">
        <v>1713</v>
      </c>
      <c r="E114" s="509" t="s">
        <v>1714</v>
      </c>
      <c r="F114" s="513"/>
      <c r="G114" s="513"/>
      <c r="H114" s="513"/>
      <c r="I114" s="513"/>
      <c r="J114" s="513">
        <v>1</v>
      </c>
      <c r="K114" s="513">
        <v>242</v>
      </c>
      <c r="L114" s="513">
        <v>1</v>
      </c>
      <c r="M114" s="513">
        <v>242</v>
      </c>
      <c r="N114" s="513"/>
      <c r="O114" s="513"/>
      <c r="P114" s="536"/>
      <c r="Q114" s="514"/>
    </row>
    <row r="115" spans="1:17" ht="14.45" customHeight="1" x14ac:dyDescent="0.2">
      <c r="A115" s="508" t="s">
        <v>1765</v>
      </c>
      <c r="B115" s="509" t="s">
        <v>1602</v>
      </c>
      <c r="C115" s="509" t="s">
        <v>1603</v>
      </c>
      <c r="D115" s="509" t="s">
        <v>1715</v>
      </c>
      <c r="E115" s="509" t="s">
        <v>1716</v>
      </c>
      <c r="F115" s="513">
        <v>161</v>
      </c>
      <c r="G115" s="513">
        <v>240373</v>
      </c>
      <c r="H115" s="513">
        <v>1.75</v>
      </c>
      <c r="I115" s="513">
        <v>1493</v>
      </c>
      <c r="J115" s="513">
        <v>92</v>
      </c>
      <c r="K115" s="513">
        <v>137356</v>
      </c>
      <c r="L115" s="513">
        <v>1</v>
      </c>
      <c r="M115" s="513">
        <v>1493</v>
      </c>
      <c r="N115" s="513">
        <v>133</v>
      </c>
      <c r="O115" s="513">
        <v>198968</v>
      </c>
      <c r="P115" s="536">
        <v>1.4485570342758962</v>
      </c>
      <c r="Q115" s="514">
        <v>1496</v>
      </c>
    </row>
    <row r="116" spans="1:17" ht="14.45" customHeight="1" x14ac:dyDescent="0.2">
      <c r="A116" s="508" t="s">
        <v>1765</v>
      </c>
      <c r="B116" s="509" t="s">
        <v>1602</v>
      </c>
      <c r="C116" s="509" t="s">
        <v>1603</v>
      </c>
      <c r="D116" s="509" t="s">
        <v>1717</v>
      </c>
      <c r="E116" s="509" t="s">
        <v>1718</v>
      </c>
      <c r="F116" s="513">
        <v>110</v>
      </c>
      <c r="G116" s="513">
        <v>35970</v>
      </c>
      <c r="H116" s="513">
        <v>0.23305084745762711</v>
      </c>
      <c r="I116" s="513">
        <v>327</v>
      </c>
      <c r="J116" s="513">
        <v>472</v>
      </c>
      <c r="K116" s="513">
        <v>154344</v>
      </c>
      <c r="L116" s="513">
        <v>1</v>
      </c>
      <c r="M116" s="513">
        <v>327</v>
      </c>
      <c r="N116" s="513">
        <v>440</v>
      </c>
      <c r="O116" s="513">
        <v>144760</v>
      </c>
      <c r="P116" s="536">
        <v>0.93790493961540455</v>
      </c>
      <c r="Q116" s="514">
        <v>329</v>
      </c>
    </row>
    <row r="117" spans="1:17" ht="14.45" customHeight="1" x14ac:dyDescent="0.2">
      <c r="A117" s="508" t="s">
        <v>1765</v>
      </c>
      <c r="B117" s="509" t="s">
        <v>1602</v>
      </c>
      <c r="C117" s="509" t="s">
        <v>1603</v>
      </c>
      <c r="D117" s="509" t="s">
        <v>1719</v>
      </c>
      <c r="E117" s="509" t="s">
        <v>1720</v>
      </c>
      <c r="F117" s="513">
        <v>47</v>
      </c>
      <c r="G117" s="513">
        <v>41689</v>
      </c>
      <c r="H117" s="513">
        <v>0.67067245817245813</v>
      </c>
      <c r="I117" s="513">
        <v>887</v>
      </c>
      <c r="J117" s="513">
        <v>70</v>
      </c>
      <c r="K117" s="513">
        <v>62160</v>
      </c>
      <c r="L117" s="513">
        <v>1</v>
      </c>
      <c r="M117" s="513">
        <v>888</v>
      </c>
      <c r="N117" s="513">
        <v>88</v>
      </c>
      <c r="O117" s="513">
        <v>78408</v>
      </c>
      <c r="P117" s="536">
        <v>1.2613899613899613</v>
      </c>
      <c r="Q117" s="514">
        <v>891</v>
      </c>
    </row>
    <row r="118" spans="1:17" ht="14.45" customHeight="1" x14ac:dyDescent="0.2">
      <c r="A118" s="508" t="s">
        <v>1765</v>
      </c>
      <c r="B118" s="509" t="s">
        <v>1602</v>
      </c>
      <c r="C118" s="509" t="s">
        <v>1603</v>
      </c>
      <c r="D118" s="509" t="s">
        <v>1721</v>
      </c>
      <c r="E118" s="509" t="s">
        <v>1722</v>
      </c>
      <c r="F118" s="513">
        <v>2</v>
      </c>
      <c r="G118" s="513">
        <v>662</v>
      </c>
      <c r="H118" s="513"/>
      <c r="I118" s="513">
        <v>331</v>
      </c>
      <c r="J118" s="513"/>
      <c r="K118" s="513"/>
      <c r="L118" s="513"/>
      <c r="M118" s="513"/>
      <c r="N118" s="513">
        <v>1</v>
      </c>
      <c r="O118" s="513">
        <v>334</v>
      </c>
      <c r="P118" s="536"/>
      <c r="Q118" s="514">
        <v>334</v>
      </c>
    </row>
    <row r="119" spans="1:17" ht="14.45" customHeight="1" x14ac:dyDescent="0.2">
      <c r="A119" s="508" t="s">
        <v>1765</v>
      </c>
      <c r="B119" s="509" t="s">
        <v>1602</v>
      </c>
      <c r="C119" s="509" t="s">
        <v>1603</v>
      </c>
      <c r="D119" s="509" t="s">
        <v>1723</v>
      </c>
      <c r="E119" s="509" t="s">
        <v>1724</v>
      </c>
      <c r="F119" s="513">
        <v>822</v>
      </c>
      <c r="G119" s="513">
        <v>213720</v>
      </c>
      <c r="H119" s="513">
        <v>0.45066074557657881</v>
      </c>
      <c r="I119" s="513">
        <v>260</v>
      </c>
      <c r="J119" s="513">
        <v>1817</v>
      </c>
      <c r="K119" s="513">
        <v>474237</v>
      </c>
      <c r="L119" s="513">
        <v>1</v>
      </c>
      <c r="M119" s="513">
        <v>261</v>
      </c>
      <c r="N119" s="513">
        <v>1900</v>
      </c>
      <c r="O119" s="513">
        <v>497800</v>
      </c>
      <c r="P119" s="536">
        <v>1.0496861274004348</v>
      </c>
      <c r="Q119" s="514">
        <v>262</v>
      </c>
    </row>
    <row r="120" spans="1:17" ht="14.45" customHeight="1" x14ac:dyDescent="0.2">
      <c r="A120" s="508" t="s">
        <v>1765</v>
      </c>
      <c r="B120" s="509" t="s">
        <v>1602</v>
      </c>
      <c r="C120" s="509" t="s">
        <v>1603</v>
      </c>
      <c r="D120" s="509" t="s">
        <v>1725</v>
      </c>
      <c r="E120" s="509" t="s">
        <v>1726</v>
      </c>
      <c r="F120" s="513">
        <v>5</v>
      </c>
      <c r="G120" s="513">
        <v>825</v>
      </c>
      <c r="H120" s="513">
        <v>5.8823529411764705E-2</v>
      </c>
      <c r="I120" s="513">
        <v>165</v>
      </c>
      <c r="J120" s="513">
        <v>85</v>
      </c>
      <c r="K120" s="513">
        <v>14025</v>
      </c>
      <c r="L120" s="513">
        <v>1</v>
      </c>
      <c r="M120" s="513">
        <v>165</v>
      </c>
      <c r="N120" s="513">
        <v>87</v>
      </c>
      <c r="O120" s="513">
        <v>14442</v>
      </c>
      <c r="P120" s="536">
        <v>1.0297326203208557</v>
      </c>
      <c r="Q120" s="514">
        <v>166</v>
      </c>
    </row>
    <row r="121" spans="1:17" ht="14.45" customHeight="1" x14ac:dyDescent="0.2">
      <c r="A121" s="508" t="s">
        <v>1765</v>
      </c>
      <c r="B121" s="509" t="s">
        <v>1602</v>
      </c>
      <c r="C121" s="509" t="s">
        <v>1603</v>
      </c>
      <c r="D121" s="509" t="s">
        <v>1729</v>
      </c>
      <c r="E121" s="509" t="s">
        <v>1730</v>
      </c>
      <c r="F121" s="513"/>
      <c r="G121" s="513"/>
      <c r="H121" s="513"/>
      <c r="I121" s="513"/>
      <c r="J121" s="513">
        <v>14</v>
      </c>
      <c r="K121" s="513">
        <v>2123</v>
      </c>
      <c r="L121" s="513">
        <v>1</v>
      </c>
      <c r="M121" s="513">
        <v>151.64285714285714</v>
      </c>
      <c r="N121" s="513">
        <v>14</v>
      </c>
      <c r="O121" s="513">
        <v>2128</v>
      </c>
      <c r="P121" s="536">
        <v>1.0023551577955723</v>
      </c>
      <c r="Q121" s="514">
        <v>152</v>
      </c>
    </row>
    <row r="122" spans="1:17" ht="14.45" customHeight="1" x14ac:dyDescent="0.2">
      <c r="A122" s="508" t="s">
        <v>1766</v>
      </c>
      <c r="B122" s="509" t="s">
        <v>1602</v>
      </c>
      <c r="C122" s="509" t="s">
        <v>1603</v>
      </c>
      <c r="D122" s="509" t="s">
        <v>1604</v>
      </c>
      <c r="E122" s="509" t="s">
        <v>1605</v>
      </c>
      <c r="F122" s="513">
        <v>3785</v>
      </c>
      <c r="G122" s="513">
        <v>654805</v>
      </c>
      <c r="H122" s="513">
        <v>0.94269717596111768</v>
      </c>
      <c r="I122" s="513">
        <v>173</v>
      </c>
      <c r="J122" s="513">
        <v>3992</v>
      </c>
      <c r="K122" s="513">
        <v>694608</v>
      </c>
      <c r="L122" s="513">
        <v>1</v>
      </c>
      <c r="M122" s="513">
        <v>174</v>
      </c>
      <c r="N122" s="513">
        <v>3937</v>
      </c>
      <c r="O122" s="513">
        <v>688975</v>
      </c>
      <c r="P122" s="536">
        <v>0.99189038997535306</v>
      </c>
      <c r="Q122" s="514">
        <v>175</v>
      </c>
    </row>
    <row r="123" spans="1:17" ht="14.45" customHeight="1" x14ac:dyDescent="0.2">
      <c r="A123" s="508" t="s">
        <v>1766</v>
      </c>
      <c r="B123" s="509" t="s">
        <v>1602</v>
      </c>
      <c r="C123" s="509" t="s">
        <v>1603</v>
      </c>
      <c r="D123" s="509" t="s">
        <v>1618</v>
      </c>
      <c r="E123" s="509" t="s">
        <v>1619</v>
      </c>
      <c r="F123" s="513">
        <v>5</v>
      </c>
      <c r="G123" s="513">
        <v>5350</v>
      </c>
      <c r="H123" s="513">
        <v>5</v>
      </c>
      <c r="I123" s="513">
        <v>1070</v>
      </c>
      <c r="J123" s="513">
        <v>1</v>
      </c>
      <c r="K123" s="513">
        <v>1070</v>
      </c>
      <c r="L123" s="513">
        <v>1</v>
      </c>
      <c r="M123" s="513">
        <v>1070</v>
      </c>
      <c r="N123" s="513">
        <v>2</v>
      </c>
      <c r="O123" s="513">
        <v>2146</v>
      </c>
      <c r="P123" s="536">
        <v>2.0056074766355141</v>
      </c>
      <c r="Q123" s="514">
        <v>1073</v>
      </c>
    </row>
    <row r="124" spans="1:17" ht="14.45" customHeight="1" x14ac:dyDescent="0.2">
      <c r="A124" s="508" t="s">
        <v>1766</v>
      </c>
      <c r="B124" s="509" t="s">
        <v>1602</v>
      </c>
      <c r="C124" s="509" t="s">
        <v>1603</v>
      </c>
      <c r="D124" s="509" t="s">
        <v>1620</v>
      </c>
      <c r="E124" s="509" t="s">
        <v>1621</v>
      </c>
      <c r="F124" s="513">
        <v>109</v>
      </c>
      <c r="G124" s="513">
        <v>5014</v>
      </c>
      <c r="H124" s="513">
        <v>0.94782608695652171</v>
      </c>
      <c r="I124" s="513">
        <v>46</v>
      </c>
      <c r="J124" s="513">
        <v>115</v>
      </c>
      <c r="K124" s="513">
        <v>5290</v>
      </c>
      <c r="L124" s="513">
        <v>1</v>
      </c>
      <c r="M124" s="513">
        <v>46</v>
      </c>
      <c r="N124" s="513">
        <v>85</v>
      </c>
      <c r="O124" s="513">
        <v>3995</v>
      </c>
      <c r="P124" s="536">
        <v>0.7551984877126654</v>
      </c>
      <c r="Q124" s="514">
        <v>47</v>
      </c>
    </row>
    <row r="125" spans="1:17" ht="14.45" customHeight="1" x14ac:dyDescent="0.2">
      <c r="A125" s="508" t="s">
        <v>1766</v>
      </c>
      <c r="B125" s="509" t="s">
        <v>1602</v>
      </c>
      <c r="C125" s="509" t="s">
        <v>1603</v>
      </c>
      <c r="D125" s="509" t="s">
        <v>1622</v>
      </c>
      <c r="E125" s="509" t="s">
        <v>1623</v>
      </c>
      <c r="F125" s="513">
        <v>32</v>
      </c>
      <c r="G125" s="513">
        <v>11104</v>
      </c>
      <c r="H125" s="513">
        <v>1.8823529411764706</v>
      </c>
      <c r="I125" s="513">
        <v>347</v>
      </c>
      <c r="J125" s="513">
        <v>17</v>
      </c>
      <c r="K125" s="513">
        <v>5899</v>
      </c>
      <c r="L125" s="513">
        <v>1</v>
      </c>
      <c r="M125" s="513">
        <v>347</v>
      </c>
      <c r="N125" s="513">
        <v>13</v>
      </c>
      <c r="O125" s="513">
        <v>4524</v>
      </c>
      <c r="P125" s="536">
        <v>0.76690964570266151</v>
      </c>
      <c r="Q125" s="514">
        <v>348</v>
      </c>
    </row>
    <row r="126" spans="1:17" ht="14.45" customHeight="1" x14ac:dyDescent="0.2">
      <c r="A126" s="508" t="s">
        <v>1766</v>
      </c>
      <c r="B126" s="509" t="s">
        <v>1602</v>
      </c>
      <c r="C126" s="509" t="s">
        <v>1603</v>
      </c>
      <c r="D126" s="509" t="s">
        <v>1624</v>
      </c>
      <c r="E126" s="509" t="s">
        <v>1625</v>
      </c>
      <c r="F126" s="513">
        <v>24</v>
      </c>
      <c r="G126" s="513">
        <v>1224</v>
      </c>
      <c r="H126" s="513"/>
      <c r="I126" s="513">
        <v>51</v>
      </c>
      <c r="J126" s="513"/>
      <c r="K126" s="513"/>
      <c r="L126" s="513"/>
      <c r="M126" s="513"/>
      <c r="N126" s="513"/>
      <c r="O126" s="513"/>
      <c r="P126" s="536"/>
      <c r="Q126" s="514"/>
    </row>
    <row r="127" spans="1:17" ht="14.45" customHeight="1" x14ac:dyDescent="0.2">
      <c r="A127" s="508" t="s">
        <v>1766</v>
      </c>
      <c r="B127" s="509" t="s">
        <v>1602</v>
      </c>
      <c r="C127" s="509" t="s">
        <v>1603</v>
      </c>
      <c r="D127" s="509" t="s">
        <v>1628</v>
      </c>
      <c r="E127" s="509" t="s">
        <v>1629</v>
      </c>
      <c r="F127" s="513">
        <v>40</v>
      </c>
      <c r="G127" s="513">
        <v>15080</v>
      </c>
      <c r="H127" s="513">
        <v>1.9047619047619047</v>
      </c>
      <c r="I127" s="513">
        <v>377</v>
      </c>
      <c r="J127" s="513">
        <v>21</v>
      </c>
      <c r="K127" s="513">
        <v>7917</v>
      </c>
      <c r="L127" s="513">
        <v>1</v>
      </c>
      <c r="M127" s="513">
        <v>377</v>
      </c>
      <c r="N127" s="513">
        <v>33</v>
      </c>
      <c r="O127" s="513">
        <v>12474</v>
      </c>
      <c r="P127" s="536">
        <v>1.5755968169761274</v>
      </c>
      <c r="Q127" s="514">
        <v>378</v>
      </c>
    </row>
    <row r="128" spans="1:17" ht="14.45" customHeight="1" x14ac:dyDescent="0.2">
      <c r="A128" s="508" t="s">
        <v>1766</v>
      </c>
      <c r="B128" s="509" t="s">
        <v>1602</v>
      </c>
      <c r="C128" s="509" t="s">
        <v>1603</v>
      </c>
      <c r="D128" s="509" t="s">
        <v>1630</v>
      </c>
      <c r="E128" s="509" t="s">
        <v>1631</v>
      </c>
      <c r="F128" s="513">
        <v>1</v>
      </c>
      <c r="G128" s="513">
        <v>34</v>
      </c>
      <c r="H128" s="513">
        <v>1</v>
      </c>
      <c r="I128" s="513">
        <v>34</v>
      </c>
      <c r="J128" s="513">
        <v>1</v>
      </c>
      <c r="K128" s="513">
        <v>34</v>
      </c>
      <c r="L128" s="513">
        <v>1</v>
      </c>
      <c r="M128" s="513">
        <v>34</v>
      </c>
      <c r="N128" s="513"/>
      <c r="O128" s="513"/>
      <c r="P128" s="536"/>
      <c r="Q128" s="514"/>
    </row>
    <row r="129" spans="1:17" ht="14.45" customHeight="1" x14ac:dyDescent="0.2">
      <c r="A129" s="508" t="s">
        <v>1766</v>
      </c>
      <c r="B129" s="509" t="s">
        <v>1602</v>
      </c>
      <c r="C129" s="509" t="s">
        <v>1603</v>
      </c>
      <c r="D129" s="509" t="s">
        <v>1632</v>
      </c>
      <c r="E129" s="509" t="s">
        <v>1633</v>
      </c>
      <c r="F129" s="513">
        <v>11</v>
      </c>
      <c r="G129" s="513">
        <v>5764</v>
      </c>
      <c r="H129" s="513">
        <v>2.2000000000000002</v>
      </c>
      <c r="I129" s="513">
        <v>524</v>
      </c>
      <c r="J129" s="513">
        <v>5</v>
      </c>
      <c r="K129" s="513">
        <v>2620</v>
      </c>
      <c r="L129" s="513">
        <v>1</v>
      </c>
      <c r="M129" s="513">
        <v>524</v>
      </c>
      <c r="N129" s="513">
        <v>10</v>
      </c>
      <c r="O129" s="513">
        <v>5250</v>
      </c>
      <c r="P129" s="536">
        <v>2.0038167938931299</v>
      </c>
      <c r="Q129" s="514">
        <v>525</v>
      </c>
    </row>
    <row r="130" spans="1:17" ht="14.45" customHeight="1" x14ac:dyDescent="0.2">
      <c r="A130" s="508" t="s">
        <v>1766</v>
      </c>
      <c r="B130" s="509" t="s">
        <v>1602</v>
      </c>
      <c r="C130" s="509" t="s">
        <v>1603</v>
      </c>
      <c r="D130" s="509" t="s">
        <v>1634</v>
      </c>
      <c r="E130" s="509" t="s">
        <v>1635</v>
      </c>
      <c r="F130" s="513">
        <v>28</v>
      </c>
      <c r="G130" s="513">
        <v>1596</v>
      </c>
      <c r="H130" s="513">
        <v>6.9090909090909092</v>
      </c>
      <c r="I130" s="513">
        <v>57</v>
      </c>
      <c r="J130" s="513">
        <v>4</v>
      </c>
      <c r="K130" s="513">
        <v>231</v>
      </c>
      <c r="L130" s="513">
        <v>1</v>
      </c>
      <c r="M130" s="513">
        <v>57.75</v>
      </c>
      <c r="N130" s="513">
        <v>15</v>
      </c>
      <c r="O130" s="513">
        <v>870</v>
      </c>
      <c r="P130" s="536">
        <v>3.7662337662337664</v>
      </c>
      <c r="Q130" s="514">
        <v>58</v>
      </c>
    </row>
    <row r="131" spans="1:17" ht="14.45" customHeight="1" x14ac:dyDescent="0.2">
      <c r="A131" s="508" t="s">
        <v>1766</v>
      </c>
      <c r="B131" s="509" t="s">
        <v>1602</v>
      </c>
      <c r="C131" s="509" t="s">
        <v>1603</v>
      </c>
      <c r="D131" s="509" t="s">
        <v>1636</v>
      </c>
      <c r="E131" s="509" t="s">
        <v>1637</v>
      </c>
      <c r="F131" s="513">
        <v>5</v>
      </c>
      <c r="G131" s="513">
        <v>1120</v>
      </c>
      <c r="H131" s="513"/>
      <c r="I131" s="513">
        <v>224</v>
      </c>
      <c r="J131" s="513"/>
      <c r="K131" s="513"/>
      <c r="L131" s="513"/>
      <c r="M131" s="513"/>
      <c r="N131" s="513">
        <v>3</v>
      </c>
      <c r="O131" s="513">
        <v>678</v>
      </c>
      <c r="P131" s="536"/>
      <c r="Q131" s="514">
        <v>226</v>
      </c>
    </row>
    <row r="132" spans="1:17" ht="14.45" customHeight="1" x14ac:dyDescent="0.2">
      <c r="A132" s="508" t="s">
        <v>1766</v>
      </c>
      <c r="B132" s="509" t="s">
        <v>1602</v>
      </c>
      <c r="C132" s="509" t="s">
        <v>1603</v>
      </c>
      <c r="D132" s="509" t="s">
        <v>1638</v>
      </c>
      <c r="E132" s="509" t="s">
        <v>1639</v>
      </c>
      <c r="F132" s="513">
        <v>5</v>
      </c>
      <c r="G132" s="513">
        <v>2765</v>
      </c>
      <c r="H132" s="513"/>
      <c r="I132" s="513">
        <v>553</v>
      </c>
      <c r="J132" s="513"/>
      <c r="K132" s="513"/>
      <c r="L132" s="513"/>
      <c r="M132" s="513"/>
      <c r="N132" s="513">
        <v>3</v>
      </c>
      <c r="O132" s="513">
        <v>1665</v>
      </c>
      <c r="P132" s="536"/>
      <c r="Q132" s="514">
        <v>555</v>
      </c>
    </row>
    <row r="133" spans="1:17" ht="14.45" customHeight="1" x14ac:dyDescent="0.2">
      <c r="A133" s="508" t="s">
        <v>1766</v>
      </c>
      <c r="B133" s="509" t="s">
        <v>1602</v>
      </c>
      <c r="C133" s="509" t="s">
        <v>1603</v>
      </c>
      <c r="D133" s="509" t="s">
        <v>1640</v>
      </c>
      <c r="E133" s="509" t="s">
        <v>1641</v>
      </c>
      <c r="F133" s="513">
        <v>1</v>
      </c>
      <c r="G133" s="513">
        <v>213</v>
      </c>
      <c r="H133" s="513">
        <v>0.49766355140186919</v>
      </c>
      <c r="I133" s="513">
        <v>213</v>
      </c>
      <c r="J133" s="513">
        <v>2</v>
      </c>
      <c r="K133" s="513">
        <v>428</v>
      </c>
      <c r="L133" s="513">
        <v>1</v>
      </c>
      <c r="M133" s="513">
        <v>214</v>
      </c>
      <c r="N133" s="513"/>
      <c r="O133" s="513"/>
      <c r="P133" s="536"/>
      <c r="Q133" s="514"/>
    </row>
    <row r="134" spans="1:17" ht="14.45" customHeight="1" x14ac:dyDescent="0.2">
      <c r="A134" s="508" t="s">
        <v>1766</v>
      </c>
      <c r="B134" s="509" t="s">
        <v>1602</v>
      </c>
      <c r="C134" s="509" t="s">
        <v>1603</v>
      </c>
      <c r="D134" s="509" t="s">
        <v>1642</v>
      </c>
      <c r="E134" s="509" t="s">
        <v>1643</v>
      </c>
      <c r="F134" s="513">
        <v>6</v>
      </c>
      <c r="G134" s="513">
        <v>846</v>
      </c>
      <c r="H134" s="513"/>
      <c r="I134" s="513">
        <v>141</v>
      </c>
      <c r="J134" s="513"/>
      <c r="K134" s="513"/>
      <c r="L134" s="513"/>
      <c r="M134" s="513"/>
      <c r="N134" s="513"/>
      <c r="O134" s="513"/>
      <c r="P134" s="536"/>
      <c r="Q134" s="514"/>
    </row>
    <row r="135" spans="1:17" ht="14.45" customHeight="1" x14ac:dyDescent="0.2">
      <c r="A135" s="508" t="s">
        <v>1766</v>
      </c>
      <c r="B135" s="509" t="s">
        <v>1602</v>
      </c>
      <c r="C135" s="509" t="s">
        <v>1603</v>
      </c>
      <c r="D135" s="509" t="s">
        <v>1648</v>
      </c>
      <c r="E135" s="509" t="s">
        <v>1649</v>
      </c>
      <c r="F135" s="513">
        <v>85</v>
      </c>
      <c r="G135" s="513">
        <v>1445</v>
      </c>
      <c r="H135" s="513">
        <v>3.2692307692307692</v>
      </c>
      <c r="I135" s="513">
        <v>17</v>
      </c>
      <c r="J135" s="513">
        <v>26</v>
      </c>
      <c r="K135" s="513">
        <v>442</v>
      </c>
      <c r="L135" s="513">
        <v>1</v>
      </c>
      <c r="M135" s="513">
        <v>17</v>
      </c>
      <c r="N135" s="513">
        <v>30</v>
      </c>
      <c r="O135" s="513">
        <v>510</v>
      </c>
      <c r="P135" s="536">
        <v>1.1538461538461537</v>
      </c>
      <c r="Q135" s="514">
        <v>17</v>
      </c>
    </row>
    <row r="136" spans="1:17" ht="14.45" customHeight="1" x14ac:dyDescent="0.2">
      <c r="A136" s="508" t="s">
        <v>1766</v>
      </c>
      <c r="B136" s="509" t="s">
        <v>1602</v>
      </c>
      <c r="C136" s="509" t="s">
        <v>1603</v>
      </c>
      <c r="D136" s="509" t="s">
        <v>1650</v>
      </c>
      <c r="E136" s="509" t="s">
        <v>1651</v>
      </c>
      <c r="F136" s="513"/>
      <c r="G136" s="513"/>
      <c r="H136" s="513"/>
      <c r="I136" s="513"/>
      <c r="J136" s="513"/>
      <c r="K136" s="513"/>
      <c r="L136" s="513"/>
      <c r="M136" s="513"/>
      <c r="N136" s="513">
        <v>2</v>
      </c>
      <c r="O136" s="513">
        <v>288</v>
      </c>
      <c r="P136" s="536"/>
      <c r="Q136" s="514">
        <v>144</v>
      </c>
    </row>
    <row r="137" spans="1:17" ht="14.45" customHeight="1" x14ac:dyDescent="0.2">
      <c r="A137" s="508" t="s">
        <v>1766</v>
      </c>
      <c r="B137" s="509" t="s">
        <v>1602</v>
      </c>
      <c r="C137" s="509" t="s">
        <v>1603</v>
      </c>
      <c r="D137" s="509" t="s">
        <v>1652</v>
      </c>
      <c r="E137" s="509" t="s">
        <v>1653</v>
      </c>
      <c r="F137" s="513">
        <v>18</v>
      </c>
      <c r="G137" s="513">
        <v>1170</v>
      </c>
      <c r="H137" s="513">
        <v>1.2857142857142858</v>
      </c>
      <c r="I137" s="513">
        <v>65</v>
      </c>
      <c r="J137" s="513">
        <v>14</v>
      </c>
      <c r="K137" s="513">
        <v>910</v>
      </c>
      <c r="L137" s="513">
        <v>1</v>
      </c>
      <c r="M137" s="513">
        <v>65</v>
      </c>
      <c r="N137" s="513">
        <v>11</v>
      </c>
      <c r="O137" s="513">
        <v>726</v>
      </c>
      <c r="P137" s="536">
        <v>0.79780219780219785</v>
      </c>
      <c r="Q137" s="514">
        <v>66</v>
      </c>
    </row>
    <row r="138" spans="1:17" ht="14.45" customHeight="1" x14ac:dyDescent="0.2">
      <c r="A138" s="508" t="s">
        <v>1766</v>
      </c>
      <c r="B138" s="509" t="s">
        <v>1602</v>
      </c>
      <c r="C138" s="509" t="s">
        <v>1603</v>
      </c>
      <c r="D138" s="509" t="s">
        <v>1658</v>
      </c>
      <c r="E138" s="509" t="s">
        <v>1659</v>
      </c>
      <c r="F138" s="513">
        <v>2066</v>
      </c>
      <c r="G138" s="513">
        <v>280976</v>
      </c>
      <c r="H138" s="513">
        <v>0.99609681044537479</v>
      </c>
      <c r="I138" s="513">
        <v>136</v>
      </c>
      <c r="J138" s="513">
        <v>2065</v>
      </c>
      <c r="K138" s="513">
        <v>282077</v>
      </c>
      <c r="L138" s="513">
        <v>1</v>
      </c>
      <c r="M138" s="513">
        <v>136.59903147699757</v>
      </c>
      <c r="N138" s="513">
        <v>2142</v>
      </c>
      <c r="O138" s="513">
        <v>295596</v>
      </c>
      <c r="P138" s="536">
        <v>1.0479266299627408</v>
      </c>
      <c r="Q138" s="514">
        <v>138</v>
      </c>
    </row>
    <row r="139" spans="1:17" ht="14.45" customHeight="1" x14ac:dyDescent="0.2">
      <c r="A139" s="508" t="s">
        <v>1766</v>
      </c>
      <c r="B139" s="509" t="s">
        <v>1602</v>
      </c>
      <c r="C139" s="509" t="s">
        <v>1603</v>
      </c>
      <c r="D139" s="509" t="s">
        <v>1660</v>
      </c>
      <c r="E139" s="509" t="s">
        <v>1661</v>
      </c>
      <c r="F139" s="513">
        <v>464</v>
      </c>
      <c r="G139" s="513">
        <v>42224</v>
      </c>
      <c r="H139" s="513">
        <v>1.0642201834862386</v>
      </c>
      <c r="I139" s="513">
        <v>91</v>
      </c>
      <c r="J139" s="513">
        <v>436</v>
      </c>
      <c r="K139" s="513">
        <v>39676</v>
      </c>
      <c r="L139" s="513">
        <v>1</v>
      </c>
      <c r="M139" s="513">
        <v>91</v>
      </c>
      <c r="N139" s="513">
        <v>342</v>
      </c>
      <c r="O139" s="513">
        <v>31464</v>
      </c>
      <c r="P139" s="536">
        <v>0.79302349027119667</v>
      </c>
      <c r="Q139" s="514">
        <v>92</v>
      </c>
    </row>
    <row r="140" spans="1:17" ht="14.45" customHeight="1" x14ac:dyDescent="0.2">
      <c r="A140" s="508" t="s">
        <v>1766</v>
      </c>
      <c r="B140" s="509" t="s">
        <v>1602</v>
      </c>
      <c r="C140" s="509" t="s">
        <v>1603</v>
      </c>
      <c r="D140" s="509" t="s">
        <v>1662</v>
      </c>
      <c r="E140" s="509" t="s">
        <v>1663</v>
      </c>
      <c r="F140" s="513">
        <v>4</v>
      </c>
      <c r="G140" s="513">
        <v>548</v>
      </c>
      <c r="H140" s="513">
        <v>1.3204819277108433</v>
      </c>
      <c r="I140" s="513">
        <v>137</v>
      </c>
      <c r="J140" s="513">
        <v>3</v>
      </c>
      <c r="K140" s="513">
        <v>415</v>
      </c>
      <c r="L140" s="513">
        <v>1</v>
      </c>
      <c r="M140" s="513">
        <v>138.33333333333334</v>
      </c>
      <c r="N140" s="513">
        <v>2</v>
      </c>
      <c r="O140" s="513">
        <v>280</v>
      </c>
      <c r="P140" s="536">
        <v>0.67469879518072284</v>
      </c>
      <c r="Q140" s="514">
        <v>140</v>
      </c>
    </row>
    <row r="141" spans="1:17" ht="14.45" customHeight="1" x14ac:dyDescent="0.2">
      <c r="A141" s="508" t="s">
        <v>1766</v>
      </c>
      <c r="B141" s="509" t="s">
        <v>1602</v>
      </c>
      <c r="C141" s="509" t="s">
        <v>1603</v>
      </c>
      <c r="D141" s="509" t="s">
        <v>1664</v>
      </c>
      <c r="E141" s="509" t="s">
        <v>1665</v>
      </c>
      <c r="F141" s="513">
        <v>104</v>
      </c>
      <c r="G141" s="513">
        <v>6864</v>
      </c>
      <c r="H141" s="513">
        <v>0.7735827792178519</v>
      </c>
      <c r="I141" s="513">
        <v>66</v>
      </c>
      <c r="J141" s="513">
        <v>134</v>
      </c>
      <c r="K141" s="513">
        <v>8873</v>
      </c>
      <c r="L141" s="513">
        <v>1</v>
      </c>
      <c r="M141" s="513">
        <v>66.21641791044776</v>
      </c>
      <c r="N141" s="513">
        <v>79</v>
      </c>
      <c r="O141" s="513">
        <v>5293</v>
      </c>
      <c r="P141" s="536">
        <v>0.59652879522145841</v>
      </c>
      <c r="Q141" s="514">
        <v>67</v>
      </c>
    </row>
    <row r="142" spans="1:17" ht="14.45" customHeight="1" x14ac:dyDescent="0.2">
      <c r="A142" s="508" t="s">
        <v>1766</v>
      </c>
      <c r="B142" s="509" t="s">
        <v>1602</v>
      </c>
      <c r="C142" s="509" t="s">
        <v>1603</v>
      </c>
      <c r="D142" s="509" t="s">
        <v>1666</v>
      </c>
      <c r="E142" s="509" t="s">
        <v>1667</v>
      </c>
      <c r="F142" s="513">
        <v>33</v>
      </c>
      <c r="G142" s="513">
        <v>10824</v>
      </c>
      <c r="H142" s="513">
        <v>1.736842105263158</v>
      </c>
      <c r="I142" s="513">
        <v>328</v>
      </c>
      <c r="J142" s="513">
        <v>19</v>
      </c>
      <c r="K142" s="513">
        <v>6232</v>
      </c>
      <c r="L142" s="513">
        <v>1</v>
      </c>
      <c r="M142" s="513">
        <v>328</v>
      </c>
      <c r="N142" s="513">
        <v>21</v>
      </c>
      <c r="O142" s="513">
        <v>6909</v>
      </c>
      <c r="P142" s="536">
        <v>1.108632862644416</v>
      </c>
      <c r="Q142" s="514">
        <v>329</v>
      </c>
    </row>
    <row r="143" spans="1:17" ht="14.45" customHeight="1" x14ac:dyDescent="0.2">
      <c r="A143" s="508" t="s">
        <v>1766</v>
      </c>
      <c r="B143" s="509" t="s">
        <v>1602</v>
      </c>
      <c r="C143" s="509" t="s">
        <v>1603</v>
      </c>
      <c r="D143" s="509" t="s">
        <v>1674</v>
      </c>
      <c r="E143" s="509" t="s">
        <v>1675</v>
      </c>
      <c r="F143" s="513">
        <v>243</v>
      </c>
      <c r="G143" s="513">
        <v>12393</v>
      </c>
      <c r="H143" s="513">
        <v>1.1462264150943395</v>
      </c>
      <c r="I143" s="513">
        <v>51</v>
      </c>
      <c r="J143" s="513">
        <v>212</v>
      </c>
      <c r="K143" s="513">
        <v>10812</v>
      </c>
      <c r="L143" s="513">
        <v>1</v>
      </c>
      <c r="M143" s="513">
        <v>51</v>
      </c>
      <c r="N143" s="513">
        <v>194</v>
      </c>
      <c r="O143" s="513">
        <v>10088</v>
      </c>
      <c r="P143" s="536">
        <v>0.93303736588975217</v>
      </c>
      <c r="Q143" s="514">
        <v>52</v>
      </c>
    </row>
    <row r="144" spans="1:17" ht="14.45" customHeight="1" x14ac:dyDescent="0.2">
      <c r="A144" s="508" t="s">
        <v>1766</v>
      </c>
      <c r="B144" s="509" t="s">
        <v>1602</v>
      </c>
      <c r="C144" s="509" t="s">
        <v>1603</v>
      </c>
      <c r="D144" s="509" t="s">
        <v>1682</v>
      </c>
      <c r="E144" s="509" t="s">
        <v>1683</v>
      </c>
      <c r="F144" s="513">
        <v>3</v>
      </c>
      <c r="G144" s="513">
        <v>621</v>
      </c>
      <c r="H144" s="513">
        <v>0.375</v>
      </c>
      <c r="I144" s="513">
        <v>207</v>
      </c>
      <c r="J144" s="513">
        <v>8</v>
      </c>
      <c r="K144" s="513">
        <v>1656</v>
      </c>
      <c r="L144" s="513">
        <v>1</v>
      </c>
      <c r="M144" s="513">
        <v>207</v>
      </c>
      <c r="N144" s="513">
        <v>3</v>
      </c>
      <c r="O144" s="513">
        <v>627</v>
      </c>
      <c r="P144" s="536">
        <v>0.37862318840579712</v>
      </c>
      <c r="Q144" s="514">
        <v>209</v>
      </c>
    </row>
    <row r="145" spans="1:17" ht="14.45" customHeight="1" x14ac:dyDescent="0.2">
      <c r="A145" s="508" t="s">
        <v>1766</v>
      </c>
      <c r="B145" s="509" t="s">
        <v>1602</v>
      </c>
      <c r="C145" s="509" t="s">
        <v>1603</v>
      </c>
      <c r="D145" s="509" t="s">
        <v>1688</v>
      </c>
      <c r="E145" s="509" t="s">
        <v>1689</v>
      </c>
      <c r="F145" s="513">
        <v>13</v>
      </c>
      <c r="G145" s="513">
        <v>7956</v>
      </c>
      <c r="H145" s="513">
        <v>1.8571428571428572</v>
      </c>
      <c r="I145" s="513">
        <v>612</v>
      </c>
      <c r="J145" s="513">
        <v>7</v>
      </c>
      <c r="K145" s="513">
        <v>4284</v>
      </c>
      <c r="L145" s="513">
        <v>1</v>
      </c>
      <c r="M145" s="513">
        <v>612</v>
      </c>
      <c r="N145" s="513">
        <v>11</v>
      </c>
      <c r="O145" s="513">
        <v>6765</v>
      </c>
      <c r="P145" s="536">
        <v>1.5791316526610644</v>
      </c>
      <c r="Q145" s="514">
        <v>615</v>
      </c>
    </row>
    <row r="146" spans="1:17" ht="14.45" customHeight="1" x14ac:dyDescent="0.2">
      <c r="A146" s="508" t="s">
        <v>1766</v>
      </c>
      <c r="B146" s="509" t="s">
        <v>1602</v>
      </c>
      <c r="C146" s="509" t="s">
        <v>1603</v>
      </c>
      <c r="D146" s="509" t="s">
        <v>1699</v>
      </c>
      <c r="E146" s="509" t="s">
        <v>1700</v>
      </c>
      <c r="F146" s="513">
        <v>1</v>
      </c>
      <c r="G146" s="513">
        <v>271</v>
      </c>
      <c r="H146" s="513">
        <v>0.49724770642201838</v>
      </c>
      <c r="I146" s="513">
        <v>271</v>
      </c>
      <c r="J146" s="513">
        <v>2</v>
      </c>
      <c r="K146" s="513">
        <v>545</v>
      </c>
      <c r="L146" s="513">
        <v>1</v>
      </c>
      <c r="M146" s="513">
        <v>272.5</v>
      </c>
      <c r="N146" s="513"/>
      <c r="O146" s="513"/>
      <c r="P146" s="536"/>
      <c r="Q146" s="514"/>
    </row>
    <row r="147" spans="1:17" ht="14.45" customHeight="1" x14ac:dyDescent="0.2">
      <c r="A147" s="508" t="s">
        <v>1766</v>
      </c>
      <c r="B147" s="509" t="s">
        <v>1602</v>
      </c>
      <c r="C147" s="509" t="s">
        <v>1603</v>
      </c>
      <c r="D147" s="509" t="s">
        <v>1705</v>
      </c>
      <c r="E147" s="509" t="s">
        <v>1706</v>
      </c>
      <c r="F147" s="513"/>
      <c r="G147" s="513"/>
      <c r="H147" s="513"/>
      <c r="I147" s="513"/>
      <c r="J147" s="513"/>
      <c r="K147" s="513"/>
      <c r="L147" s="513"/>
      <c r="M147" s="513"/>
      <c r="N147" s="513">
        <v>2</v>
      </c>
      <c r="O147" s="513">
        <v>94</v>
      </c>
      <c r="P147" s="536"/>
      <c r="Q147" s="514">
        <v>47</v>
      </c>
    </row>
    <row r="148" spans="1:17" ht="14.45" customHeight="1" x14ac:dyDescent="0.2">
      <c r="A148" s="508" t="s">
        <v>1766</v>
      </c>
      <c r="B148" s="509" t="s">
        <v>1602</v>
      </c>
      <c r="C148" s="509" t="s">
        <v>1603</v>
      </c>
      <c r="D148" s="509" t="s">
        <v>1715</v>
      </c>
      <c r="E148" s="509" t="s">
        <v>1716</v>
      </c>
      <c r="F148" s="513"/>
      <c r="G148" s="513"/>
      <c r="H148" s="513"/>
      <c r="I148" s="513"/>
      <c r="J148" s="513">
        <v>5</v>
      </c>
      <c r="K148" s="513">
        <v>7465</v>
      </c>
      <c r="L148" s="513">
        <v>1</v>
      </c>
      <c r="M148" s="513">
        <v>1493</v>
      </c>
      <c r="N148" s="513">
        <v>5</v>
      </c>
      <c r="O148" s="513">
        <v>7480</v>
      </c>
      <c r="P148" s="536">
        <v>1.0020093770931011</v>
      </c>
      <c r="Q148" s="514">
        <v>1496</v>
      </c>
    </row>
    <row r="149" spans="1:17" ht="14.45" customHeight="1" x14ac:dyDescent="0.2">
      <c r="A149" s="508" t="s">
        <v>1766</v>
      </c>
      <c r="B149" s="509" t="s">
        <v>1602</v>
      </c>
      <c r="C149" s="509" t="s">
        <v>1603</v>
      </c>
      <c r="D149" s="509" t="s">
        <v>1717</v>
      </c>
      <c r="E149" s="509" t="s">
        <v>1718</v>
      </c>
      <c r="F149" s="513">
        <v>1</v>
      </c>
      <c r="G149" s="513">
        <v>327</v>
      </c>
      <c r="H149" s="513">
        <v>0.25</v>
      </c>
      <c r="I149" s="513">
        <v>327</v>
      </c>
      <c r="J149" s="513">
        <v>4</v>
      </c>
      <c r="K149" s="513">
        <v>1308</v>
      </c>
      <c r="L149" s="513">
        <v>1</v>
      </c>
      <c r="M149" s="513">
        <v>327</v>
      </c>
      <c r="N149" s="513">
        <v>5</v>
      </c>
      <c r="O149" s="513">
        <v>1645</v>
      </c>
      <c r="P149" s="536">
        <v>1.2576452599388379</v>
      </c>
      <c r="Q149" s="514">
        <v>329</v>
      </c>
    </row>
    <row r="150" spans="1:17" ht="14.45" customHeight="1" x14ac:dyDescent="0.2">
      <c r="A150" s="508" t="s">
        <v>1766</v>
      </c>
      <c r="B150" s="509" t="s">
        <v>1602</v>
      </c>
      <c r="C150" s="509" t="s">
        <v>1603</v>
      </c>
      <c r="D150" s="509" t="s">
        <v>1723</v>
      </c>
      <c r="E150" s="509" t="s">
        <v>1724</v>
      </c>
      <c r="F150" s="513">
        <v>616</v>
      </c>
      <c r="G150" s="513">
        <v>160160</v>
      </c>
      <c r="H150" s="513">
        <v>0.45454803462466298</v>
      </c>
      <c r="I150" s="513">
        <v>260</v>
      </c>
      <c r="J150" s="513">
        <v>1350</v>
      </c>
      <c r="K150" s="513">
        <v>352350</v>
      </c>
      <c r="L150" s="513">
        <v>1</v>
      </c>
      <c r="M150" s="513">
        <v>261</v>
      </c>
      <c r="N150" s="513">
        <v>1389</v>
      </c>
      <c r="O150" s="513">
        <v>363918</v>
      </c>
      <c r="P150" s="536">
        <v>1.0328309919114518</v>
      </c>
      <c r="Q150" s="514">
        <v>262</v>
      </c>
    </row>
    <row r="151" spans="1:17" ht="14.45" customHeight="1" x14ac:dyDescent="0.2">
      <c r="A151" s="508" t="s">
        <v>1766</v>
      </c>
      <c r="B151" s="509" t="s">
        <v>1602</v>
      </c>
      <c r="C151" s="509" t="s">
        <v>1603</v>
      </c>
      <c r="D151" s="509" t="s">
        <v>1725</v>
      </c>
      <c r="E151" s="509" t="s">
        <v>1726</v>
      </c>
      <c r="F151" s="513">
        <v>4</v>
      </c>
      <c r="G151" s="513">
        <v>660</v>
      </c>
      <c r="H151" s="513">
        <v>8.6956521739130432E-2</v>
      </c>
      <c r="I151" s="513">
        <v>165</v>
      </c>
      <c r="J151" s="513">
        <v>46</v>
      </c>
      <c r="K151" s="513">
        <v>7590</v>
      </c>
      <c r="L151" s="513">
        <v>1</v>
      </c>
      <c r="M151" s="513">
        <v>165</v>
      </c>
      <c r="N151" s="513">
        <v>67</v>
      </c>
      <c r="O151" s="513">
        <v>11122</v>
      </c>
      <c r="P151" s="536">
        <v>1.4653491436100132</v>
      </c>
      <c r="Q151" s="514">
        <v>166</v>
      </c>
    </row>
    <row r="152" spans="1:17" ht="14.45" customHeight="1" x14ac:dyDescent="0.2">
      <c r="A152" s="508" t="s">
        <v>1766</v>
      </c>
      <c r="B152" s="509" t="s">
        <v>1602</v>
      </c>
      <c r="C152" s="509" t="s">
        <v>1603</v>
      </c>
      <c r="D152" s="509" t="s">
        <v>1729</v>
      </c>
      <c r="E152" s="509" t="s">
        <v>1730</v>
      </c>
      <c r="F152" s="513"/>
      <c r="G152" s="513"/>
      <c r="H152" s="513"/>
      <c r="I152" s="513"/>
      <c r="J152" s="513"/>
      <c r="K152" s="513"/>
      <c r="L152" s="513"/>
      <c r="M152" s="513"/>
      <c r="N152" s="513">
        <v>3</v>
      </c>
      <c r="O152" s="513">
        <v>456</v>
      </c>
      <c r="P152" s="536"/>
      <c r="Q152" s="514">
        <v>152</v>
      </c>
    </row>
    <row r="153" spans="1:17" ht="14.45" customHeight="1" x14ac:dyDescent="0.2">
      <c r="A153" s="508" t="s">
        <v>1767</v>
      </c>
      <c r="B153" s="509" t="s">
        <v>1602</v>
      </c>
      <c r="C153" s="509" t="s">
        <v>1603</v>
      </c>
      <c r="D153" s="509" t="s">
        <v>1604</v>
      </c>
      <c r="E153" s="509" t="s">
        <v>1605</v>
      </c>
      <c r="F153" s="513">
        <v>668</v>
      </c>
      <c r="G153" s="513">
        <v>115564</v>
      </c>
      <c r="H153" s="513">
        <v>1.0410045760818649</v>
      </c>
      <c r="I153" s="513">
        <v>173</v>
      </c>
      <c r="J153" s="513">
        <v>638</v>
      </c>
      <c r="K153" s="513">
        <v>111012</v>
      </c>
      <c r="L153" s="513">
        <v>1</v>
      </c>
      <c r="M153" s="513">
        <v>174</v>
      </c>
      <c r="N153" s="513">
        <v>592</v>
      </c>
      <c r="O153" s="513">
        <v>103600</v>
      </c>
      <c r="P153" s="536">
        <v>0.93323244333945876</v>
      </c>
      <c r="Q153" s="514">
        <v>175</v>
      </c>
    </row>
    <row r="154" spans="1:17" ht="14.45" customHeight="1" x14ac:dyDescent="0.2">
      <c r="A154" s="508" t="s">
        <v>1767</v>
      </c>
      <c r="B154" s="509" t="s">
        <v>1602</v>
      </c>
      <c r="C154" s="509" t="s">
        <v>1603</v>
      </c>
      <c r="D154" s="509" t="s">
        <v>1606</v>
      </c>
      <c r="E154" s="509" t="s">
        <v>1607</v>
      </c>
      <c r="F154" s="513"/>
      <c r="G154" s="513"/>
      <c r="H154" s="513"/>
      <c r="I154" s="513"/>
      <c r="J154" s="513">
        <v>1</v>
      </c>
      <c r="K154" s="513">
        <v>193</v>
      </c>
      <c r="L154" s="513">
        <v>1</v>
      </c>
      <c r="M154" s="513">
        <v>193</v>
      </c>
      <c r="N154" s="513"/>
      <c r="O154" s="513"/>
      <c r="P154" s="536"/>
      <c r="Q154" s="514"/>
    </row>
    <row r="155" spans="1:17" ht="14.45" customHeight="1" x14ac:dyDescent="0.2">
      <c r="A155" s="508" t="s">
        <v>1767</v>
      </c>
      <c r="B155" s="509" t="s">
        <v>1602</v>
      </c>
      <c r="C155" s="509" t="s">
        <v>1603</v>
      </c>
      <c r="D155" s="509" t="s">
        <v>1612</v>
      </c>
      <c r="E155" s="509" t="s">
        <v>1613</v>
      </c>
      <c r="F155" s="513"/>
      <c r="G155" s="513"/>
      <c r="H155" s="513"/>
      <c r="I155" s="513"/>
      <c r="J155" s="513">
        <v>1</v>
      </c>
      <c r="K155" s="513">
        <v>256</v>
      </c>
      <c r="L155" s="513">
        <v>1</v>
      </c>
      <c r="M155" s="513">
        <v>256</v>
      </c>
      <c r="N155" s="513"/>
      <c r="O155" s="513"/>
      <c r="P155" s="536"/>
      <c r="Q155" s="514"/>
    </row>
    <row r="156" spans="1:17" ht="14.45" customHeight="1" x14ac:dyDescent="0.2">
      <c r="A156" s="508" t="s">
        <v>1767</v>
      </c>
      <c r="B156" s="509" t="s">
        <v>1602</v>
      </c>
      <c r="C156" s="509" t="s">
        <v>1603</v>
      </c>
      <c r="D156" s="509" t="s">
        <v>1618</v>
      </c>
      <c r="E156" s="509" t="s">
        <v>1619</v>
      </c>
      <c r="F156" s="513">
        <v>1</v>
      </c>
      <c r="G156" s="513">
        <v>1070</v>
      </c>
      <c r="H156" s="513">
        <v>0.125</v>
      </c>
      <c r="I156" s="513">
        <v>1070</v>
      </c>
      <c r="J156" s="513">
        <v>8</v>
      </c>
      <c r="K156" s="513">
        <v>8560</v>
      </c>
      <c r="L156" s="513">
        <v>1</v>
      </c>
      <c r="M156" s="513">
        <v>1070</v>
      </c>
      <c r="N156" s="513">
        <v>5</v>
      </c>
      <c r="O156" s="513">
        <v>5365</v>
      </c>
      <c r="P156" s="536">
        <v>0.62675233644859818</v>
      </c>
      <c r="Q156" s="514">
        <v>1073</v>
      </c>
    </row>
    <row r="157" spans="1:17" ht="14.45" customHeight="1" x14ac:dyDescent="0.2">
      <c r="A157" s="508" t="s">
        <v>1767</v>
      </c>
      <c r="B157" s="509" t="s">
        <v>1602</v>
      </c>
      <c r="C157" s="509" t="s">
        <v>1603</v>
      </c>
      <c r="D157" s="509" t="s">
        <v>1620</v>
      </c>
      <c r="E157" s="509" t="s">
        <v>1621</v>
      </c>
      <c r="F157" s="513">
        <v>208</v>
      </c>
      <c r="G157" s="513">
        <v>9568</v>
      </c>
      <c r="H157" s="513">
        <v>0.6797385620915033</v>
      </c>
      <c r="I157" s="513">
        <v>46</v>
      </c>
      <c r="J157" s="513">
        <v>306</v>
      </c>
      <c r="K157" s="513">
        <v>14076</v>
      </c>
      <c r="L157" s="513">
        <v>1</v>
      </c>
      <c r="M157" s="513">
        <v>46</v>
      </c>
      <c r="N157" s="513">
        <v>319</v>
      </c>
      <c r="O157" s="513">
        <v>14993</v>
      </c>
      <c r="P157" s="536">
        <v>1.0651463483944303</v>
      </c>
      <c r="Q157" s="514">
        <v>47</v>
      </c>
    </row>
    <row r="158" spans="1:17" ht="14.45" customHeight="1" x14ac:dyDescent="0.2">
      <c r="A158" s="508" t="s">
        <v>1767</v>
      </c>
      <c r="B158" s="509" t="s">
        <v>1602</v>
      </c>
      <c r="C158" s="509" t="s">
        <v>1603</v>
      </c>
      <c r="D158" s="509" t="s">
        <v>1622</v>
      </c>
      <c r="E158" s="509" t="s">
        <v>1623</v>
      </c>
      <c r="F158" s="513">
        <v>31</v>
      </c>
      <c r="G158" s="513">
        <v>10757</v>
      </c>
      <c r="H158" s="513">
        <v>1.0689655172413792</v>
      </c>
      <c r="I158" s="513">
        <v>347</v>
      </c>
      <c r="J158" s="513">
        <v>29</v>
      </c>
      <c r="K158" s="513">
        <v>10063</v>
      </c>
      <c r="L158" s="513">
        <v>1</v>
      </c>
      <c r="M158" s="513">
        <v>347</v>
      </c>
      <c r="N158" s="513">
        <v>25</v>
      </c>
      <c r="O158" s="513">
        <v>8700</v>
      </c>
      <c r="P158" s="536">
        <v>0.86455331412103742</v>
      </c>
      <c r="Q158" s="514">
        <v>348</v>
      </c>
    </row>
    <row r="159" spans="1:17" ht="14.45" customHeight="1" x14ac:dyDescent="0.2">
      <c r="A159" s="508" t="s">
        <v>1767</v>
      </c>
      <c r="B159" s="509" t="s">
        <v>1602</v>
      </c>
      <c r="C159" s="509" t="s">
        <v>1603</v>
      </c>
      <c r="D159" s="509" t="s">
        <v>1628</v>
      </c>
      <c r="E159" s="509" t="s">
        <v>1629</v>
      </c>
      <c r="F159" s="513">
        <v>78</v>
      </c>
      <c r="G159" s="513">
        <v>29406</v>
      </c>
      <c r="H159" s="513">
        <v>3.3913043478260869</v>
      </c>
      <c r="I159" s="513">
        <v>377</v>
      </c>
      <c r="J159" s="513">
        <v>23</v>
      </c>
      <c r="K159" s="513">
        <v>8671</v>
      </c>
      <c r="L159" s="513">
        <v>1</v>
      </c>
      <c r="M159" s="513">
        <v>377</v>
      </c>
      <c r="N159" s="513">
        <v>23</v>
      </c>
      <c r="O159" s="513">
        <v>8694</v>
      </c>
      <c r="P159" s="536">
        <v>1.0026525198938991</v>
      </c>
      <c r="Q159" s="514">
        <v>378</v>
      </c>
    </row>
    <row r="160" spans="1:17" ht="14.45" customHeight="1" x14ac:dyDescent="0.2">
      <c r="A160" s="508" t="s">
        <v>1767</v>
      </c>
      <c r="B160" s="509" t="s">
        <v>1602</v>
      </c>
      <c r="C160" s="509" t="s">
        <v>1603</v>
      </c>
      <c r="D160" s="509" t="s">
        <v>1630</v>
      </c>
      <c r="E160" s="509" t="s">
        <v>1631</v>
      </c>
      <c r="F160" s="513">
        <v>10</v>
      </c>
      <c r="G160" s="513">
        <v>340</v>
      </c>
      <c r="H160" s="513">
        <v>1.4285714285714286</v>
      </c>
      <c r="I160" s="513">
        <v>34</v>
      </c>
      <c r="J160" s="513">
        <v>7</v>
      </c>
      <c r="K160" s="513">
        <v>238</v>
      </c>
      <c r="L160" s="513">
        <v>1</v>
      </c>
      <c r="M160" s="513">
        <v>34</v>
      </c>
      <c r="N160" s="513">
        <v>2</v>
      </c>
      <c r="O160" s="513">
        <v>68</v>
      </c>
      <c r="P160" s="536">
        <v>0.2857142857142857</v>
      </c>
      <c r="Q160" s="514">
        <v>34</v>
      </c>
    </row>
    <row r="161" spans="1:17" ht="14.45" customHeight="1" x14ac:dyDescent="0.2">
      <c r="A161" s="508" t="s">
        <v>1767</v>
      </c>
      <c r="B161" s="509" t="s">
        <v>1602</v>
      </c>
      <c r="C161" s="509" t="s">
        <v>1603</v>
      </c>
      <c r="D161" s="509" t="s">
        <v>1632</v>
      </c>
      <c r="E161" s="509" t="s">
        <v>1633</v>
      </c>
      <c r="F161" s="513"/>
      <c r="G161" s="513"/>
      <c r="H161" s="513"/>
      <c r="I161" s="513"/>
      <c r="J161" s="513"/>
      <c r="K161" s="513"/>
      <c r="L161" s="513"/>
      <c r="M161" s="513"/>
      <c r="N161" s="513">
        <v>3</v>
      </c>
      <c r="O161" s="513">
        <v>1575</v>
      </c>
      <c r="P161" s="536"/>
      <c r="Q161" s="514">
        <v>525</v>
      </c>
    </row>
    <row r="162" spans="1:17" ht="14.45" customHeight="1" x14ac:dyDescent="0.2">
      <c r="A162" s="508" t="s">
        <v>1767</v>
      </c>
      <c r="B162" s="509" t="s">
        <v>1602</v>
      </c>
      <c r="C162" s="509" t="s">
        <v>1603</v>
      </c>
      <c r="D162" s="509" t="s">
        <v>1634</v>
      </c>
      <c r="E162" s="509" t="s">
        <v>1635</v>
      </c>
      <c r="F162" s="513">
        <v>2</v>
      </c>
      <c r="G162" s="513">
        <v>114</v>
      </c>
      <c r="H162" s="513"/>
      <c r="I162" s="513">
        <v>57</v>
      </c>
      <c r="J162" s="513"/>
      <c r="K162" s="513"/>
      <c r="L162" s="513"/>
      <c r="M162" s="513"/>
      <c r="N162" s="513">
        <v>3</v>
      </c>
      <c r="O162" s="513">
        <v>174</v>
      </c>
      <c r="P162" s="536"/>
      <c r="Q162" s="514">
        <v>58</v>
      </c>
    </row>
    <row r="163" spans="1:17" ht="14.45" customHeight="1" x14ac:dyDescent="0.2">
      <c r="A163" s="508" t="s">
        <v>1767</v>
      </c>
      <c r="B163" s="509" t="s">
        <v>1602</v>
      </c>
      <c r="C163" s="509" t="s">
        <v>1603</v>
      </c>
      <c r="D163" s="509" t="s">
        <v>1636</v>
      </c>
      <c r="E163" s="509" t="s">
        <v>1637</v>
      </c>
      <c r="F163" s="513">
        <v>1</v>
      </c>
      <c r="G163" s="513">
        <v>224</v>
      </c>
      <c r="H163" s="513"/>
      <c r="I163" s="513">
        <v>224</v>
      </c>
      <c r="J163" s="513"/>
      <c r="K163" s="513"/>
      <c r="L163" s="513"/>
      <c r="M163" s="513"/>
      <c r="N163" s="513"/>
      <c r="O163" s="513"/>
      <c r="P163" s="536"/>
      <c r="Q163" s="514"/>
    </row>
    <row r="164" spans="1:17" ht="14.45" customHeight="1" x14ac:dyDescent="0.2">
      <c r="A164" s="508" t="s">
        <v>1767</v>
      </c>
      <c r="B164" s="509" t="s">
        <v>1602</v>
      </c>
      <c r="C164" s="509" t="s">
        <v>1603</v>
      </c>
      <c r="D164" s="509" t="s">
        <v>1638</v>
      </c>
      <c r="E164" s="509" t="s">
        <v>1639</v>
      </c>
      <c r="F164" s="513">
        <v>1</v>
      </c>
      <c r="G164" s="513">
        <v>553</v>
      </c>
      <c r="H164" s="513"/>
      <c r="I164" s="513">
        <v>553</v>
      </c>
      <c r="J164" s="513"/>
      <c r="K164" s="513"/>
      <c r="L164" s="513"/>
      <c r="M164" s="513"/>
      <c r="N164" s="513"/>
      <c r="O164" s="513"/>
      <c r="P164" s="536"/>
      <c r="Q164" s="514"/>
    </row>
    <row r="165" spans="1:17" ht="14.45" customHeight="1" x14ac:dyDescent="0.2">
      <c r="A165" s="508" t="s">
        <v>1767</v>
      </c>
      <c r="B165" s="509" t="s">
        <v>1602</v>
      </c>
      <c r="C165" s="509" t="s">
        <v>1603</v>
      </c>
      <c r="D165" s="509" t="s">
        <v>1648</v>
      </c>
      <c r="E165" s="509" t="s">
        <v>1649</v>
      </c>
      <c r="F165" s="513">
        <v>68</v>
      </c>
      <c r="G165" s="513">
        <v>1156</v>
      </c>
      <c r="H165" s="513">
        <v>2.6153846153846154</v>
      </c>
      <c r="I165" s="513">
        <v>17</v>
      </c>
      <c r="J165" s="513">
        <v>26</v>
      </c>
      <c r="K165" s="513">
        <v>442</v>
      </c>
      <c r="L165" s="513">
        <v>1</v>
      </c>
      <c r="M165" s="513">
        <v>17</v>
      </c>
      <c r="N165" s="513">
        <v>26</v>
      </c>
      <c r="O165" s="513">
        <v>442</v>
      </c>
      <c r="P165" s="536">
        <v>1</v>
      </c>
      <c r="Q165" s="514">
        <v>17</v>
      </c>
    </row>
    <row r="166" spans="1:17" ht="14.45" customHeight="1" x14ac:dyDescent="0.2">
      <c r="A166" s="508" t="s">
        <v>1767</v>
      </c>
      <c r="B166" s="509" t="s">
        <v>1602</v>
      </c>
      <c r="C166" s="509" t="s">
        <v>1603</v>
      </c>
      <c r="D166" s="509" t="s">
        <v>1652</v>
      </c>
      <c r="E166" s="509" t="s">
        <v>1653</v>
      </c>
      <c r="F166" s="513">
        <v>4</v>
      </c>
      <c r="G166" s="513">
        <v>260</v>
      </c>
      <c r="H166" s="513"/>
      <c r="I166" s="513">
        <v>65</v>
      </c>
      <c r="J166" s="513"/>
      <c r="K166" s="513"/>
      <c r="L166" s="513"/>
      <c r="M166" s="513"/>
      <c r="N166" s="513"/>
      <c r="O166" s="513"/>
      <c r="P166" s="536"/>
      <c r="Q166" s="514"/>
    </row>
    <row r="167" spans="1:17" ht="14.45" customHeight="1" x14ac:dyDescent="0.2">
      <c r="A167" s="508" t="s">
        <v>1767</v>
      </c>
      <c r="B167" s="509" t="s">
        <v>1602</v>
      </c>
      <c r="C167" s="509" t="s">
        <v>1603</v>
      </c>
      <c r="D167" s="509" t="s">
        <v>1656</v>
      </c>
      <c r="E167" s="509" t="s">
        <v>1657</v>
      </c>
      <c r="F167" s="513"/>
      <c r="G167" s="513"/>
      <c r="H167" s="513"/>
      <c r="I167" s="513"/>
      <c r="J167" s="513">
        <v>2</v>
      </c>
      <c r="K167" s="513">
        <v>86</v>
      </c>
      <c r="L167" s="513">
        <v>1</v>
      </c>
      <c r="M167" s="513">
        <v>43</v>
      </c>
      <c r="N167" s="513"/>
      <c r="O167" s="513"/>
      <c r="P167" s="536"/>
      <c r="Q167" s="514"/>
    </row>
    <row r="168" spans="1:17" ht="14.45" customHeight="1" x14ac:dyDescent="0.2">
      <c r="A168" s="508" t="s">
        <v>1767</v>
      </c>
      <c r="B168" s="509" t="s">
        <v>1602</v>
      </c>
      <c r="C168" s="509" t="s">
        <v>1603</v>
      </c>
      <c r="D168" s="509" t="s">
        <v>1658</v>
      </c>
      <c r="E168" s="509" t="s">
        <v>1659</v>
      </c>
      <c r="F168" s="513">
        <v>169</v>
      </c>
      <c r="G168" s="513">
        <v>22984</v>
      </c>
      <c r="H168" s="513">
        <v>1.0324319468152008</v>
      </c>
      <c r="I168" s="513">
        <v>136</v>
      </c>
      <c r="J168" s="513">
        <v>163</v>
      </c>
      <c r="K168" s="513">
        <v>22262</v>
      </c>
      <c r="L168" s="513">
        <v>1</v>
      </c>
      <c r="M168" s="513">
        <v>136.57668711656441</v>
      </c>
      <c r="N168" s="513">
        <v>244</v>
      </c>
      <c r="O168" s="513">
        <v>33672</v>
      </c>
      <c r="P168" s="536">
        <v>1.5125325667055969</v>
      </c>
      <c r="Q168" s="514">
        <v>138</v>
      </c>
    </row>
    <row r="169" spans="1:17" ht="14.45" customHeight="1" x14ac:dyDescent="0.2">
      <c r="A169" s="508" t="s">
        <v>1767</v>
      </c>
      <c r="B169" s="509" t="s">
        <v>1602</v>
      </c>
      <c r="C169" s="509" t="s">
        <v>1603</v>
      </c>
      <c r="D169" s="509" t="s">
        <v>1660</v>
      </c>
      <c r="E169" s="509" t="s">
        <v>1661</v>
      </c>
      <c r="F169" s="513">
        <v>31</v>
      </c>
      <c r="G169" s="513">
        <v>2821</v>
      </c>
      <c r="H169" s="513">
        <v>1.9375</v>
      </c>
      <c r="I169" s="513">
        <v>91</v>
      </c>
      <c r="J169" s="513">
        <v>16</v>
      </c>
      <c r="K169" s="513">
        <v>1456</v>
      </c>
      <c r="L169" s="513">
        <v>1</v>
      </c>
      <c r="M169" s="513">
        <v>91</v>
      </c>
      <c r="N169" s="513">
        <v>14</v>
      </c>
      <c r="O169" s="513">
        <v>1288</v>
      </c>
      <c r="P169" s="536">
        <v>0.88461538461538458</v>
      </c>
      <c r="Q169" s="514">
        <v>92</v>
      </c>
    </row>
    <row r="170" spans="1:17" ht="14.45" customHeight="1" x14ac:dyDescent="0.2">
      <c r="A170" s="508" t="s">
        <v>1767</v>
      </c>
      <c r="B170" s="509" t="s">
        <v>1602</v>
      </c>
      <c r="C170" s="509" t="s">
        <v>1603</v>
      </c>
      <c r="D170" s="509" t="s">
        <v>1662</v>
      </c>
      <c r="E170" s="509" t="s">
        <v>1663</v>
      </c>
      <c r="F170" s="513">
        <v>1</v>
      </c>
      <c r="G170" s="513">
        <v>137</v>
      </c>
      <c r="H170" s="513"/>
      <c r="I170" s="513">
        <v>137</v>
      </c>
      <c r="J170" s="513"/>
      <c r="K170" s="513"/>
      <c r="L170" s="513"/>
      <c r="M170" s="513"/>
      <c r="N170" s="513"/>
      <c r="O170" s="513"/>
      <c r="P170" s="536"/>
      <c r="Q170" s="514"/>
    </row>
    <row r="171" spans="1:17" ht="14.45" customHeight="1" x14ac:dyDescent="0.2">
      <c r="A171" s="508" t="s">
        <v>1767</v>
      </c>
      <c r="B171" s="509" t="s">
        <v>1602</v>
      </c>
      <c r="C171" s="509" t="s">
        <v>1603</v>
      </c>
      <c r="D171" s="509" t="s">
        <v>1664</v>
      </c>
      <c r="E171" s="509" t="s">
        <v>1665</v>
      </c>
      <c r="F171" s="513">
        <v>11</v>
      </c>
      <c r="G171" s="513">
        <v>726</v>
      </c>
      <c r="H171" s="513">
        <v>3.63</v>
      </c>
      <c r="I171" s="513">
        <v>66</v>
      </c>
      <c r="J171" s="513">
        <v>3</v>
      </c>
      <c r="K171" s="513">
        <v>200</v>
      </c>
      <c r="L171" s="513">
        <v>1</v>
      </c>
      <c r="M171" s="513">
        <v>66.666666666666671</v>
      </c>
      <c r="N171" s="513">
        <v>11</v>
      </c>
      <c r="O171" s="513">
        <v>737</v>
      </c>
      <c r="P171" s="536">
        <v>3.6850000000000001</v>
      </c>
      <c r="Q171" s="514">
        <v>67</v>
      </c>
    </row>
    <row r="172" spans="1:17" ht="14.45" customHeight="1" x14ac:dyDescent="0.2">
      <c r="A172" s="508" t="s">
        <v>1767</v>
      </c>
      <c r="B172" s="509" t="s">
        <v>1602</v>
      </c>
      <c r="C172" s="509" t="s">
        <v>1603</v>
      </c>
      <c r="D172" s="509" t="s">
        <v>1666</v>
      </c>
      <c r="E172" s="509" t="s">
        <v>1667</v>
      </c>
      <c r="F172" s="513">
        <v>7</v>
      </c>
      <c r="G172" s="513">
        <v>2296</v>
      </c>
      <c r="H172" s="513"/>
      <c r="I172" s="513">
        <v>328</v>
      </c>
      <c r="J172" s="513"/>
      <c r="K172" s="513"/>
      <c r="L172" s="513"/>
      <c r="M172" s="513"/>
      <c r="N172" s="513">
        <v>3</v>
      </c>
      <c r="O172" s="513">
        <v>987</v>
      </c>
      <c r="P172" s="536"/>
      <c r="Q172" s="514">
        <v>329</v>
      </c>
    </row>
    <row r="173" spans="1:17" ht="14.45" customHeight="1" x14ac:dyDescent="0.2">
      <c r="A173" s="508" t="s">
        <v>1767</v>
      </c>
      <c r="B173" s="509" t="s">
        <v>1602</v>
      </c>
      <c r="C173" s="509" t="s">
        <v>1603</v>
      </c>
      <c r="D173" s="509" t="s">
        <v>1674</v>
      </c>
      <c r="E173" s="509" t="s">
        <v>1675</v>
      </c>
      <c r="F173" s="513">
        <v>25</v>
      </c>
      <c r="G173" s="513">
        <v>1275</v>
      </c>
      <c r="H173" s="513">
        <v>0.83333333333333337</v>
      </c>
      <c r="I173" s="513">
        <v>51</v>
      </c>
      <c r="J173" s="513">
        <v>30</v>
      </c>
      <c r="K173" s="513">
        <v>1530</v>
      </c>
      <c r="L173" s="513">
        <v>1</v>
      </c>
      <c r="M173" s="513">
        <v>51</v>
      </c>
      <c r="N173" s="513">
        <v>42</v>
      </c>
      <c r="O173" s="513">
        <v>2184</v>
      </c>
      <c r="P173" s="536">
        <v>1.4274509803921569</v>
      </c>
      <c r="Q173" s="514">
        <v>52</v>
      </c>
    </row>
    <row r="174" spans="1:17" ht="14.45" customHeight="1" x14ac:dyDescent="0.2">
      <c r="A174" s="508" t="s">
        <v>1767</v>
      </c>
      <c r="B174" s="509" t="s">
        <v>1602</v>
      </c>
      <c r="C174" s="509" t="s">
        <v>1603</v>
      </c>
      <c r="D174" s="509" t="s">
        <v>1682</v>
      </c>
      <c r="E174" s="509" t="s">
        <v>1683</v>
      </c>
      <c r="F174" s="513">
        <v>1</v>
      </c>
      <c r="G174" s="513">
        <v>207</v>
      </c>
      <c r="H174" s="513"/>
      <c r="I174" s="513">
        <v>207</v>
      </c>
      <c r="J174" s="513"/>
      <c r="K174" s="513"/>
      <c r="L174" s="513"/>
      <c r="M174" s="513"/>
      <c r="N174" s="513"/>
      <c r="O174" s="513"/>
      <c r="P174" s="536"/>
      <c r="Q174" s="514"/>
    </row>
    <row r="175" spans="1:17" ht="14.45" customHeight="1" x14ac:dyDescent="0.2">
      <c r="A175" s="508" t="s">
        <v>1767</v>
      </c>
      <c r="B175" s="509" t="s">
        <v>1602</v>
      </c>
      <c r="C175" s="509" t="s">
        <v>1603</v>
      </c>
      <c r="D175" s="509" t="s">
        <v>1688</v>
      </c>
      <c r="E175" s="509" t="s">
        <v>1689</v>
      </c>
      <c r="F175" s="513"/>
      <c r="G175" s="513"/>
      <c r="H175" s="513"/>
      <c r="I175" s="513"/>
      <c r="J175" s="513"/>
      <c r="K175" s="513"/>
      <c r="L175" s="513"/>
      <c r="M175" s="513"/>
      <c r="N175" s="513">
        <v>1</v>
      </c>
      <c r="O175" s="513">
        <v>615</v>
      </c>
      <c r="P175" s="536"/>
      <c r="Q175" s="514">
        <v>615</v>
      </c>
    </row>
    <row r="176" spans="1:17" ht="14.45" customHeight="1" x14ac:dyDescent="0.2">
      <c r="A176" s="508" t="s">
        <v>1767</v>
      </c>
      <c r="B176" s="509" t="s">
        <v>1602</v>
      </c>
      <c r="C176" s="509" t="s">
        <v>1603</v>
      </c>
      <c r="D176" s="509" t="s">
        <v>1715</v>
      </c>
      <c r="E176" s="509" t="s">
        <v>1716</v>
      </c>
      <c r="F176" s="513">
        <v>1</v>
      </c>
      <c r="G176" s="513">
        <v>1493</v>
      </c>
      <c r="H176" s="513"/>
      <c r="I176" s="513">
        <v>1493</v>
      </c>
      <c r="J176" s="513"/>
      <c r="K176" s="513"/>
      <c r="L176" s="513"/>
      <c r="M176" s="513"/>
      <c r="N176" s="513"/>
      <c r="O176" s="513"/>
      <c r="P176" s="536"/>
      <c r="Q176" s="514"/>
    </row>
    <row r="177" spans="1:17" ht="14.45" customHeight="1" x14ac:dyDescent="0.2">
      <c r="A177" s="508" t="s">
        <v>1767</v>
      </c>
      <c r="B177" s="509" t="s">
        <v>1602</v>
      </c>
      <c r="C177" s="509" t="s">
        <v>1603</v>
      </c>
      <c r="D177" s="509" t="s">
        <v>1717</v>
      </c>
      <c r="E177" s="509" t="s">
        <v>1718</v>
      </c>
      <c r="F177" s="513">
        <v>2</v>
      </c>
      <c r="G177" s="513">
        <v>654</v>
      </c>
      <c r="H177" s="513">
        <v>0.25</v>
      </c>
      <c r="I177" s="513">
        <v>327</v>
      </c>
      <c r="J177" s="513">
        <v>8</v>
      </c>
      <c r="K177" s="513">
        <v>2616</v>
      </c>
      <c r="L177" s="513">
        <v>1</v>
      </c>
      <c r="M177" s="513">
        <v>327</v>
      </c>
      <c r="N177" s="513">
        <v>5</v>
      </c>
      <c r="O177" s="513">
        <v>1645</v>
      </c>
      <c r="P177" s="536">
        <v>0.62882262996941896</v>
      </c>
      <c r="Q177" s="514">
        <v>329</v>
      </c>
    </row>
    <row r="178" spans="1:17" ht="14.45" customHeight="1" x14ac:dyDescent="0.2">
      <c r="A178" s="508" t="s">
        <v>1767</v>
      </c>
      <c r="B178" s="509" t="s">
        <v>1602</v>
      </c>
      <c r="C178" s="509" t="s">
        <v>1603</v>
      </c>
      <c r="D178" s="509" t="s">
        <v>1723</v>
      </c>
      <c r="E178" s="509" t="s">
        <v>1724</v>
      </c>
      <c r="F178" s="513">
        <v>42</v>
      </c>
      <c r="G178" s="513">
        <v>10920</v>
      </c>
      <c r="H178" s="513">
        <v>0.38384477486027629</v>
      </c>
      <c r="I178" s="513">
        <v>260</v>
      </c>
      <c r="J178" s="513">
        <v>109</v>
      </c>
      <c r="K178" s="513">
        <v>28449</v>
      </c>
      <c r="L178" s="513">
        <v>1</v>
      </c>
      <c r="M178" s="513">
        <v>261</v>
      </c>
      <c r="N178" s="513">
        <v>171</v>
      </c>
      <c r="O178" s="513">
        <v>44802</v>
      </c>
      <c r="P178" s="536">
        <v>1.5748180955393862</v>
      </c>
      <c r="Q178" s="514">
        <v>262</v>
      </c>
    </row>
    <row r="179" spans="1:17" ht="14.45" customHeight="1" x14ac:dyDescent="0.2">
      <c r="A179" s="508" t="s">
        <v>1767</v>
      </c>
      <c r="B179" s="509" t="s">
        <v>1602</v>
      </c>
      <c r="C179" s="509" t="s">
        <v>1603</v>
      </c>
      <c r="D179" s="509" t="s">
        <v>1725</v>
      </c>
      <c r="E179" s="509" t="s">
        <v>1726</v>
      </c>
      <c r="F179" s="513"/>
      <c r="G179" s="513"/>
      <c r="H179" s="513"/>
      <c r="I179" s="513"/>
      <c r="J179" s="513">
        <v>6</v>
      </c>
      <c r="K179" s="513">
        <v>990</v>
      </c>
      <c r="L179" s="513">
        <v>1</v>
      </c>
      <c r="M179" s="513">
        <v>165</v>
      </c>
      <c r="N179" s="513">
        <v>8</v>
      </c>
      <c r="O179" s="513">
        <v>1328</v>
      </c>
      <c r="P179" s="536">
        <v>1.3414141414141414</v>
      </c>
      <c r="Q179" s="514">
        <v>166</v>
      </c>
    </row>
    <row r="180" spans="1:17" ht="14.45" customHeight="1" x14ac:dyDescent="0.2">
      <c r="A180" s="508" t="s">
        <v>1768</v>
      </c>
      <c r="B180" s="509" t="s">
        <v>1602</v>
      </c>
      <c r="C180" s="509" t="s">
        <v>1603</v>
      </c>
      <c r="D180" s="509" t="s">
        <v>1604</v>
      </c>
      <c r="E180" s="509" t="s">
        <v>1605</v>
      </c>
      <c r="F180" s="513">
        <v>1909</v>
      </c>
      <c r="G180" s="513">
        <v>330257</v>
      </c>
      <c r="H180" s="513">
        <v>0.91251381520778074</v>
      </c>
      <c r="I180" s="513">
        <v>173</v>
      </c>
      <c r="J180" s="513">
        <v>2080</v>
      </c>
      <c r="K180" s="513">
        <v>361920</v>
      </c>
      <c r="L180" s="513">
        <v>1</v>
      </c>
      <c r="M180" s="513">
        <v>174</v>
      </c>
      <c r="N180" s="513">
        <v>2092</v>
      </c>
      <c r="O180" s="513">
        <v>366100</v>
      </c>
      <c r="P180" s="536">
        <v>1.0115495137046862</v>
      </c>
      <c r="Q180" s="514">
        <v>175</v>
      </c>
    </row>
    <row r="181" spans="1:17" ht="14.45" customHeight="1" x14ac:dyDescent="0.2">
      <c r="A181" s="508" t="s">
        <v>1768</v>
      </c>
      <c r="B181" s="509" t="s">
        <v>1602</v>
      </c>
      <c r="C181" s="509" t="s">
        <v>1603</v>
      </c>
      <c r="D181" s="509" t="s">
        <v>1618</v>
      </c>
      <c r="E181" s="509" t="s">
        <v>1619</v>
      </c>
      <c r="F181" s="513"/>
      <c r="G181" s="513"/>
      <c r="H181" s="513"/>
      <c r="I181" s="513"/>
      <c r="J181" s="513">
        <v>9</v>
      </c>
      <c r="K181" s="513">
        <v>9630</v>
      </c>
      <c r="L181" s="513">
        <v>1</v>
      </c>
      <c r="M181" s="513">
        <v>1070</v>
      </c>
      <c r="N181" s="513"/>
      <c r="O181" s="513"/>
      <c r="P181" s="536"/>
      <c r="Q181" s="514"/>
    </row>
    <row r="182" spans="1:17" ht="14.45" customHeight="1" x14ac:dyDescent="0.2">
      <c r="A182" s="508" t="s">
        <v>1768</v>
      </c>
      <c r="B182" s="509" t="s">
        <v>1602</v>
      </c>
      <c r="C182" s="509" t="s">
        <v>1603</v>
      </c>
      <c r="D182" s="509" t="s">
        <v>1620</v>
      </c>
      <c r="E182" s="509" t="s">
        <v>1621</v>
      </c>
      <c r="F182" s="513">
        <v>64</v>
      </c>
      <c r="G182" s="513">
        <v>2944</v>
      </c>
      <c r="H182" s="513">
        <v>1.6</v>
      </c>
      <c r="I182" s="513">
        <v>46</v>
      </c>
      <c r="J182" s="513">
        <v>40</v>
      </c>
      <c r="K182" s="513">
        <v>1840</v>
      </c>
      <c r="L182" s="513">
        <v>1</v>
      </c>
      <c r="M182" s="513">
        <v>46</v>
      </c>
      <c r="N182" s="513">
        <v>36</v>
      </c>
      <c r="O182" s="513">
        <v>1692</v>
      </c>
      <c r="P182" s="536">
        <v>0.91956521739130437</v>
      </c>
      <c r="Q182" s="514">
        <v>47</v>
      </c>
    </row>
    <row r="183" spans="1:17" ht="14.45" customHeight="1" x14ac:dyDescent="0.2">
      <c r="A183" s="508" t="s">
        <v>1768</v>
      </c>
      <c r="B183" s="509" t="s">
        <v>1602</v>
      </c>
      <c r="C183" s="509" t="s">
        <v>1603</v>
      </c>
      <c r="D183" s="509" t="s">
        <v>1622</v>
      </c>
      <c r="E183" s="509" t="s">
        <v>1623</v>
      </c>
      <c r="F183" s="513">
        <v>24</v>
      </c>
      <c r="G183" s="513">
        <v>8328</v>
      </c>
      <c r="H183" s="513">
        <v>1.7142857142857142</v>
      </c>
      <c r="I183" s="513">
        <v>347</v>
      </c>
      <c r="J183" s="513">
        <v>14</v>
      </c>
      <c r="K183" s="513">
        <v>4858</v>
      </c>
      <c r="L183" s="513">
        <v>1</v>
      </c>
      <c r="M183" s="513">
        <v>347</v>
      </c>
      <c r="N183" s="513">
        <v>4</v>
      </c>
      <c r="O183" s="513">
        <v>1392</v>
      </c>
      <c r="P183" s="536">
        <v>0.28653766982297241</v>
      </c>
      <c r="Q183" s="514">
        <v>348</v>
      </c>
    </row>
    <row r="184" spans="1:17" ht="14.45" customHeight="1" x14ac:dyDescent="0.2">
      <c r="A184" s="508" t="s">
        <v>1768</v>
      </c>
      <c r="B184" s="509" t="s">
        <v>1602</v>
      </c>
      <c r="C184" s="509" t="s">
        <v>1603</v>
      </c>
      <c r="D184" s="509" t="s">
        <v>1624</v>
      </c>
      <c r="E184" s="509" t="s">
        <v>1625</v>
      </c>
      <c r="F184" s="513">
        <v>8</v>
      </c>
      <c r="G184" s="513">
        <v>408</v>
      </c>
      <c r="H184" s="513">
        <v>8</v>
      </c>
      <c r="I184" s="513">
        <v>51</v>
      </c>
      <c r="J184" s="513">
        <v>1</v>
      </c>
      <c r="K184" s="513">
        <v>51</v>
      </c>
      <c r="L184" s="513">
        <v>1</v>
      </c>
      <c r="M184" s="513">
        <v>51</v>
      </c>
      <c r="N184" s="513">
        <v>10</v>
      </c>
      <c r="O184" s="513">
        <v>510</v>
      </c>
      <c r="P184" s="536">
        <v>10</v>
      </c>
      <c r="Q184" s="514">
        <v>51</v>
      </c>
    </row>
    <row r="185" spans="1:17" ht="14.45" customHeight="1" x14ac:dyDescent="0.2">
      <c r="A185" s="508" t="s">
        <v>1768</v>
      </c>
      <c r="B185" s="509" t="s">
        <v>1602</v>
      </c>
      <c r="C185" s="509" t="s">
        <v>1603</v>
      </c>
      <c r="D185" s="509" t="s">
        <v>1628</v>
      </c>
      <c r="E185" s="509" t="s">
        <v>1629</v>
      </c>
      <c r="F185" s="513">
        <v>27</v>
      </c>
      <c r="G185" s="513">
        <v>10179</v>
      </c>
      <c r="H185" s="513">
        <v>0.55102040816326525</v>
      </c>
      <c r="I185" s="513">
        <v>377</v>
      </c>
      <c r="J185" s="513">
        <v>49</v>
      </c>
      <c r="K185" s="513">
        <v>18473</v>
      </c>
      <c r="L185" s="513">
        <v>1</v>
      </c>
      <c r="M185" s="513">
        <v>377</v>
      </c>
      <c r="N185" s="513">
        <v>24</v>
      </c>
      <c r="O185" s="513">
        <v>9072</v>
      </c>
      <c r="P185" s="536">
        <v>0.49109511178476695</v>
      </c>
      <c r="Q185" s="514">
        <v>378</v>
      </c>
    </row>
    <row r="186" spans="1:17" ht="14.45" customHeight="1" x14ac:dyDescent="0.2">
      <c r="A186" s="508" t="s">
        <v>1768</v>
      </c>
      <c r="B186" s="509" t="s">
        <v>1602</v>
      </c>
      <c r="C186" s="509" t="s">
        <v>1603</v>
      </c>
      <c r="D186" s="509" t="s">
        <v>1630</v>
      </c>
      <c r="E186" s="509" t="s">
        <v>1631</v>
      </c>
      <c r="F186" s="513">
        <v>75</v>
      </c>
      <c r="G186" s="513">
        <v>2550</v>
      </c>
      <c r="H186" s="513">
        <v>1.1194029850746268</v>
      </c>
      <c r="I186" s="513">
        <v>34</v>
      </c>
      <c r="J186" s="513">
        <v>67</v>
      </c>
      <c r="K186" s="513">
        <v>2278</v>
      </c>
      <c r="L186" s="513">
        <v>1</v>
      </c>
      <c r="M186" s="513">
        <v>34</v>
      </c>
      <c r="N186" s="513">
        <v>41</v>
      </c>
      <c r="O186" s="513">
        <v>1394</v>
      </c>
      <c r="P186" s="536">
        <v>0.61194029850746268</v>
      </c>
      <c r="Q186" s="514">
        <v>34</v>
      </c>
    </row>
    <row r="187" spans="1:17" ht="14.45" customHeight="1" x14ac:dyDescent="0.2">
      <c r="A187" s="508" t="s">
        <v>1768</v>
      </c>
      <c r="B187" s="509" t="s">
        <v>1602</v>
      </c>
      <c r="C187" s="509" t="s">
        <v>1603</v>
      </c>
      <c r="D187" s="509" t="s">
        <v>1632</v>
      </c>
      <c r="E187" s="509" t="s">
        <v>1633</v>
      </c>
      <c r="F187" s="513">
        <v>2</v>
      </c>
      <c r="G187" s="513">
        <v>1048</v>
      </c>
      <c r="H187" s="513">
        <v>0.5</v>
      </c>
      <c r="I187" s="513">
        <v>524</v>
      </c>
      <c r="J187" s="513">
        <v>4</v>
      </c>
      <c r="K187" s="513">
        <v>2096</v>
      </c>
      <c r="L187" s="513">
        <v>1</v>
      </c>
      <c r="M187" s="513">
        <v>524</v>
      </c>
      <c r="N187" s="513">
        <v>5</v>
      </c>
      <c r="O187" s="513">
        <v>2625</v>
      </c>
      <c r="P187" s="536">
        <v>1.2523854961832062</v>
      </c>
      <c r="Q187" s="514">
        <v>525</v>
      </c>
    </row>
    <row r="188" spans="1:17" ht="14.45" customHeight="1" x14ac:dyDescent="0.2">
      <c r="A188" s="508" t="s">
        <v>1768</v>
      </c>
      <c r="B188" s="509" t="s">
        <v>1602</v>
      </c>
      <c r="C188" s="509" t="s">
        <v>1603</v>
      </c>
      <c r="D188" s="509" t="s">
        <v>1634</v>
      </c>
      <c r="E188" s="509" t="s">
        <v>1635</v>
      </c>
      <c r="F188" s="513">
        <v>8</v>
      </c>
      <c r="G188" s="513">
        <v>456</v>
      </c>
      <c r="H188" s="513">
        <v>1.5833333333333333</v>
      </c>
      <c r="I188" s="513">
        <v>57</v>
      </c>
      <c r="J188" s="513">
        <v>5</v>
      </c>
      <c r="K188" s="513">
        <v>288</v>
      </c>
      <c r="L188" s="513">
        <v>1</v>
      </c>
      <c r="M188" s="513">
        <v>57.6</v>
      </c>
      <c r="N188" s="513">
        <v>10</v>
      </c>
      <c r="O188" s="513">
        <v>580</v>
      </c>
      <c r="P188" s="536">
        <v>2.0138888888888888</v>
      </c>
      <c r="Q188" s="514">
        <v>58</v>
      </c>
    </row>
    <row r="189" spans="1:17" ht="14.45" customHeight="1" x14ac:dyDescent="0.2">
      <c r="A189" s="508" t="s">
        <v>1768</v>
      </c>
      <c r="B189" s="509" t="s">
        <v>1602</v>
      </c>
      <c r="C189" s="509" t="s">
        <v>1603</v>
      </c>
      <c r="D189" s="509" t="s">
        <v>1636</v>
      </c>
      <c r="E189" s="509" t="s">
        <v>1637</v>
      </c>
      <c r="F189" s="513"/>
      <c r="G189" s="513"/>
      <c r="H189" s="513"/>
      <c r="I189" s="513"/>
      <c r="J189" s="513">
        <v>2</v>
      </c>
      <c r="K189" s="513">
        <v>450</v>
      </c>
      <c r="L189" s="513">
        <v>1</v>
      </c>
      <c r="M189" s="513">
        <v>225</v>
      </c>
      <c r="N189" s="513">
        <v>3</v>
      </c>
      <c r="O189" s="513">
        <v>678</v>
      </c>
      <c r="P189" s="536">
        <v>1.5066666666666666</v>
      </c>
      <c r="Q189" s="514">
        <v>226</v>
      </c>
    </row>
    <row r="190" spans="1:17" ht="14.45" customHeight="1" x14ac:dyDescent="0.2">
      <c r="A190" s="508" t="s">
        <v>1768</v>
      </c>
      <c r="B190" s="509" t="s">
        <v>1602</v>
      </c>
      <c r="C190" s="509" t="s">
        <v>1603</v>
      </c>
      <c r="D190" s="509" t="s">
        <v>1638</v>
      </c>
      <c r="E190" s="509" t="s">
        <v>1639</v>
      </c>
      <c r="F190" s="513"/>
      <c r="G190" s="513"/>
      <c r="H190" s="513"/>
      <c r="I190" s="513"/>
      <c r="J190" s="513">
        <v>2</v>
      </c>
      <c r="K190" s="513">
        <v>1108</v>
      </c>
      <c r="L190" s="513">
        <v>1</v>
      </c>
      <c r="M190" s="513">
        <v>554</v>
      </c>
      <c r="N190" s="513">
        <v>3</v>
      </c>
      <c r="O190" s="513">
        <v>1665</v>
      </c>
      <c r="P190" s="536">
        <v>1.5027075812274369</v>
      </c>
      <c r="Q190" s="514">
        <v>555</v>
      </c>
    </row>
    <row r="191" spans="1:17" ht="14.45" customHeight="1" x14ac:dyDescent="0.2">
      <c r="A191" s="508" t="s">
        <v>1768</v>
      </c>
      <c r="B191" s="509" t="s">
        <v>1602</v>
      </c>
      <c r="C191" s="509" t="s">
        <v>1603</v>
      </c>
      <c r="D191" s="509" t="s">
        <v>1648</v>
      </c>
      <c r="E191" s="509" t="s">
        <v>1649</v>
      </c>
      <c r="F191" s="513">
        <v>230</v>
      </c>
      <c r="G191" s="513">
        <v>3910</v>
      </c>
      <c r="H191" s="513">
        <v>2.0909090909090908</v>
      </c>
      <c r="I191" s="513">
        <v>17</v>
      </c>
      <c r="J191" s="513">
        <v>110</v>
      </c>
      <c r="K191" s="513">
        <v>1870</v>
      </c>
      <c r="L191" s="513">
        <v>1</v>
      </c>
      <c r="M191" s="513">
        <v>17</v>
      </c>
      <c r="N191" s="513">
        <v>70</v>
      </c>
      <c r="O191" s="513">
        <v>1190</v>
      </c>
      <c r="P191" s="536">
        <v>0.63636363636363635</v>
      </c>
      <c r="Q191" s="514">
        <v>17</v>
      </c>
    </row>
    <row r="192" spans="1:17" ht="14.45" customHeight="1" x14ac:dyDescent="0.2">
      <c r="A192" s="508" t="s">
        <v>1768</v>
      </c>
      <c r="B192" s="509" t="s">
        <v>1602</v>
      </c>
      <c r="C192" s="509" t="s">
        <v>1603</v>
      </c>
      <c r="D192" s="509" t="s">
        <v>1650</v>
      </c>
      <c r="E192" s="509" t="s">
        <v>1651</v>
      </c>
      <c r="F192" s="513">
        <v>2</v>
      </c>
      <c r="G192" s="513">
        <v>286</v>
      </c>
      <c r="H192" s="513">
        <v>2</v>
      </c>
      <c r="I192" s="513">
        <v>143</v>
      </c>
      <c r="J192" s="513">
        <v>1</v>
      </c>
      <c r="K192" s="513">
        <v>143</v>
      </c>
      <c r="L192" s="513">
        <v>1</v>
      </c>
      <c r="M192" s="513">
        <v>143</v>
      </c>
      <c r="N192" s="513"/>
      <c r="O192" s="513"/>
      <c r="P192" s="536"/>
      <c r="Q192" s="514"/>
    </row>
    <row r="193" spans="1:17" ht="14.45" customHeight="1" x14ac:dyDescent="0.2">
      <c r="A193" s="508" t="s">
        <v>1768</v>
      </c>
      <c r="B193" s="509" t="s">
        <v>1602</v>
      </c>
      <c r="C193" s="509" t="s">
        <v>1603</v>
      </c>
      <c r="D193" s="509" t="s">
        <v>1652</v>
      </c>
      <c r="E193" s="509" t="s">
        <v>1653</v>
      </c>
      <c r="F193" s="513">
        <v>5</v>
      </c>
      <c r="G193" s="513">
        <v>325</v>
      </c>
      <c r="H193" s="513">
        <v>1.6666666666666667</v>
      </c>
      <c r="I193" s="513">
        <v>65</v>
      </c>
      <c r="J193" s="513">
        <v>3</v>
      </c>
      <c r="K193" s="513">
        <v>195</v>
      </c>
      <c r="L193" s="513">
        <v>1</v>
      </c>
      <c r="M193" s="513">
        <v>65</v>
      </c>
      <c r="N193" s="513">
        <v>1</v>
      </c>
      <c r="O193" s="513">
        <v>66</v>
      </c>
      <c r="P193" s="536">
        <v>0.33846153846153848</v>
      </c>
      <c r="Q193" s="514">
        <v>66</v>
      </c>
    </row>
    <row r="194" spans="1:17" ht="14.45" customHeight="1" x14ac:dyDescent="0.2">
      <c r="A194" s="508" t="s">
        <v>1768</v>
      </c>
      <c r="B194" s="509" t="s">
        <v>1602</v>
      </c>
      <c r="C194" s="509" t="s">
        <v>1603</v>
      </c>
      <c r="D194" s="509" t="s">
        <v>1658</v>
      </c>
      <c r="E194" s="509" t="s">
        <v>1659</v>
      </c>
      <c r="F194" s="513">
        <v>635</v>
      </c>
      <c r="G194" s="513">
        <v>86360</v>
      </c>
      <c r="H194" s="513">
        <v>1.0178440940056102</v>
      </c>
      <c r="I194" s="513">
        <v>136</v>
      </c>
      <c r="J194" s="513">
        <v>621</v>
      </c>
      <c r="K194" s="513">
        <v>84846</v>
      </c>
      <c r="L194" s="513">
        <v>1</v>
      </c>
      <c r="M194" s="513">
        <v>136.62801932367151</v>
      </c>
      <c r="N194" s="513">
        <v>685</v>
      </c>
      <c r="O194" s="513">
        <v>94530</v>
      </c>
      <c r="P194" s="536">
        <v>1.1141361997029913</v>
      </c>
      <c r="Q194" s="514">
        <v>138</v>
      </c>
    </row>
    <row r="195" spans="1:17" ht="14.45" customHeight="1" x14ac:dyDescent="0.2">
      <c r="A195" s="508" t="s">
        <v>1768</v>
      </c>
      <c r="B195" s="509" t="s">
        <v>1602</v>
      </c>
      <c r="C195" s="509" t="s">
        <v>1603</v>
      </c>
      <c r="D195" s="509" t="s">
        <v>1660</v>
      </c>
      <c r="E195" s="509" t="s">
        <v>1661</v>
      </c>
      <c r="F195" s="513">
        <v>319</v>
      </c>
      <c r="G195" s="513">
        <v>29029</v>
      </c>
      <c r="H195" s="513">
        <v>0.97256097560975607</v>
      </c>
      <c r="I195" s="513">
        <v>91</v>
      </c>
      <c r="J195" s="513">
        <v>328</v>
      </c>
      <c r="K195" s="513">
        <v>29848</v>
      </c>
      <c r="L195" s="513">
        <v>1</v>
      </c>
      <c r="M195" s="513">
        <v>91</v>
      </c>
      <c r="N195" s="513">
        <v>293</v>
      </c>
      <c r="O195" s="513">
        <v>26956</v>
      </c>
      <c r="P195" s="536">
        <v>0.90310908603591533</v>
      </c>
      <c r="Q195" s="514">
        <v>92</v>
      </c>
    </row>
    <row r="196" spans="1:17" ht="14.45" customHeight="1" x14ac:dyDescent="0.2">
      <c r="A196" s="508" t="s">
        <v>1768</v>
      </c>
      <c r="B196" s="509" t="s">
        <v>1602</v>
      </c>
      <c r="C196" s="509" t="s">
        <v>1603</v>
      </c>
      <c r="D196" s="509" t="s">
        <v>1662</v>
      </c>
      <c r="E196" s="509" t="s">
        <v>1663</v>
      </c>
      <c r="F196" s="513">
        <v>10</v>
      </c>
      <c r="G196" s="513">
        <v>1370</v>
      </c>
      <c r="H196" s="513"/>
      <c r="I196" s="513">
        <v>137</v>
      </c>
      <c r="J196" s="513"/>
      <c r="K196" s="513"/>
      <c r="L196" s="513"/>
      <c r="M196" s="513"/>
      <c r="N196" s="513">
        <v>1</v>
      </c>
      <c r="O196" s="513">
        <v>140</v>
      </c>
      <c r="P196" s="536"/>
      <c r="Q196" s="514">
        <v>140</v>
      </c>
    </row>
    <row r="197" spans="1:17" ht="14.45" customHeight="1" x14ac:dyDescent="0.2">
      <c r="A197" s="508" t="s">
        <v>1768</v>
      </c>
      <c r="B197" s="509" t="s">
        <v>1602</v>
      </c>
      <c r="C197" s="509" t="s">
        <v>1603</v>
      </c>
      <c r="D197" s="509" t="s">
        <v>1664</v>
      </c>
      <c r="E197" s="509" t="s">
        <v>1665</v>
      </c>
      <c r="F197" s="513">
        <v>36</v>
      </c>
      <c r="G197" s="513">
        <v>2376</v>
      </c>
      <c r="H197" s="513">
        <v>1.5549738219895288</v>
      </c>
      <c r="I197" s="513">
        <v>66</v>
      </c>
      <c r="J197" s="513">
        <v>23</v>
      </c>
      <c r="K197" s="513">
        <v>1528</v>
      </c>
      <c r="L197" s="513">
        <v>1</v>
      </c>
      <c r="M197" s="513">
        <v>66.434782608695656</v>
      </c>
      <c r="N197" s="513">
        <v>19</v>
      </c>
      <c r="O197" s="513">
        <v>1273</v>
      </c>
      <c r="P197" s="536">
        <v>0.83311518324607325</v>
      </c>
      <c r="Q197" s="514">
        <v>67</v>
      </c>
    </row>
    <row r="198" spans="1:17" ht="14.45" customHeight="1" x14ac:dyDescent="0.2">
      <c r="A198" s="508" t="s">
        <v>1768</v>
      </c>
      <c r="B198" s="509" t="s">
        <v>1602</v>
      </c>
      <c r="C198" s="509" t="s">
        <v>1603</v>
      </c>
      <c r="D198" s="509" t="s">
        <v>1666</v>
      </c>
      <c r="E198" s="509" t="s">
        <v>1667</v>
      </c>
      <c r="F198" s="513">
        <v>9</v>
      </c>
      <c r="G198" s="513">
        <v>2952</v>
      </c>
      <c r="H198" s="513">
        <v>0.2</v>
      </c>
      <c r="I198" s="513">
        <v>328</v>
      </c>
      <c r="J198" s="513">
        <v>45</v>
      </c>
      <c r="K198" s="513">
        <v>14760</v>
      </c>
      <c r="L198" s="513">
        <v>1</v>
      </c>
      <c r="M198" s="513">
        <v>328</v>
      </c>
      <c r="N198" s="513">
        <v>31</v>
      </c>
      <c r="O198" s="513">
        <v>10199</v>
      </c>
      <c r="P198" s="536">
        <v>0.69098915989159893</v>
      </c>
      <c r="Q198" s="514">
        <v>329</v>
      </c>
    </row>
    <row r="199" spans="1:17" ht="14.45" customHeight="1" x14ac:dyDescent="0.2">
      <c r="A199" s="508" t="s">
        <v>1768</v>
      </c>
      <c r="B199" s="509" t="s">
        <v>1602</v>
      </c>
      <c r="C199" s="509" t="s">
        <v>1603</v>
      </c>
      <c r="D199" s="509" t="s">
        <v>1674</v>
      </c>
      <c r="E199" s="509" t="s">
        <v>1675</v>
      </c>
      <c r="F199" s="513">
        <v>45</v>
      </c>
      <c r="G199" s="513">
        <v>2295</v>
      </c>
      <c r="H199" s="513">
        <v>0.73770491803278693</v>
      </c>
      <c r="I199" s="513">
        <v>51</v>
      </c>
      <c r="J199" s="513">
        <v>61</v>
      </c>
      <c r="K199" s="513">
        <v>3111</v>
      </c>
      <c r="L199" s="513">
        <v>1</v>
      </c>
      <c r="M199" s="513">
        <v>51</v>
      </c>
      <c r="N199" s="513">
        <v>53</v>
      </c>
      <c r="O199" s="513">
        <v>2756</v>
      </c>
      <c r="P199" s="536">
        <v>0.88588878174220509</v>
      </c>
      <c r="Q199" s="514">
        <v>52</v>
      </c>
    </row>
    <row r="200" spans="1:17" ht="14.45" customHeight="1" x14ac:dyDescent="0.2">
      <c r="A200" s="508" t="s">
        <v>1768</v>
      </c>
      <c r="B200" s="509" t="s">
        <v>1602</v>
      </c>
      <c r="C200" s="509" t="s">
        <v>1603</v>
      </c>
      <c r="D200" s="509" t="s">
        <v>1682</v>
      </c>
      <c r="E200" s="509" t="s">
        <v>1683</v>
      </c>
      <c r="F200" s="513">
        <v>2</v>
      </c>
      <c r="G200" s="513">
        <v>414</v>
      </c>
      <c r="H200" s="513">
        <v>1</v>
      </c>
      <c r="I200" s="513">
        <v>207</v>
      </c>
      <c r="J200" s="513">
        <v>2</v>
      </c>
      <c r="K200" s="513">
        <v>414</v>
      </c>
      <c r="L200" s="513">
        <v>1</v>
      </c>
      <c r="M200" s="513">
        <v>207</v>
      </c>
      <c r="N200" s="513">
        <v>3</v>
      </c>
      <c r="O200" s="513">
        <v>627</v>
      </c>
      <c r="P200" s="536">
        <v>1.5144927536231885</v>
      </c>
      <c r="Q200" s="514">
        <v>209</v>
      </c>
    </row>
    <row r="201" spans="1:17" ht="14.45" customHeight="1" x14ac:dyDescent="0.2">
      <c r="A201" s="508" t="s">
        <v>1768</v>
      </c>
      <c r="B201" s="509" t="s">
        <v>1602</v>
      </c>
      <c r="C201" s="509" t="s">
        <v>1603</v>
      </c>
      <c r="D201" s="509" t="s">
        <v>1688</v>
      </c>
      <c r="E201" s="509" t="s">
        <v>1689</v>
      </c>
      <c r="F201" s="513">
        <v>5</v>
      </c>
      <c r="G201" s="513">
        <v>3060</v>
      </c>
      <c r="H201" s="513">
        <v>1</v>
      </c>
      <c r="I201" s="513">
        <v>612</v>
      </c>
      <c r="J201" s="513">
        <v>5</v>
      </c>
      <c r="K201" s="513">
        <v>3060</v>
      </c>
      <c r="L201" s="513">
        <v>1</v>
      </c>
      <c r="M201" s="513">
        <v>612</v>
      </c>
      <c r="N201" s="513">
        <v>6</v>
      </c>
      <c r="O201" s="513">
        <v>3690</v>
      </c>
      <c r="P201" s="536">
        <v>1.2058823529411764</v>
      </c>
      <c r="Q201" s="514">
        <v>615</v>
      </c>
    </row>
    <row r="202" spans="1:17" ht="14.45" customHeight="1" x14ac:dyDescent="0.2">
      <c r="A202" s="508" t="s">
        <v>1768</v>
      </c>
      <c r="B202" s="509" t="s">
        <v>1602</v>
      </c>
      <c r="C202" s="509" t="s">
        <v>1603</v>
      </c>
      <c r="D202" s="509" t="s">
        <v>1690</v>
      </c>
      <c r="E202" s="509" t="s">
        <v>1691</v>
      </c>
      <c r="F202" s="513">
        <v>1</v>
      </c>
      <c r="G202" s="513">
        <v>825</v>
      </c>
      <c r="H202" s="513">
        <v>1</v>
      </c>
      <c r="I202" s="513">
        <v>825</v>
      </c>
      <c r="J202" s="513">
        <v>1</v>
      </c>
      <c r="K202" s="513">
        <v>825</v>
      </c>
      <c r="L202" s="513">
        <v>1</v>
      </c>
      <c r="M202" s="513">
        <v>825</v>
      </c>
      <c r="N202" s="513">
        <v>1</v>
      </c>
      <c r="O202" s="513">
        <v>826</v>
      </c>
      <c r="P202" s="536">
        <v>1.0012121212121212</v>
      </c>
      <c r="Q202" s="514">
        <v>826</v>
      </c>
    </row>
    <row r="203" spans="1:17" ht="14.45" customHeight="1" x14ac:dyDescent="0.2">
      <c r="A203" s="508" t="s">
        <v>1768</v>
      </c>
      <c r="B203" s="509" t="s">
        <v>1602</v>
      </c>
      <c r="C203" s="509" t="s">
        <v>1603</v>
      </c>
      <c r="D203" s="509" t="s">
        <v>1713</v>
      </c>
      <c r="E203" s="509" t="s">
        <v>1714</v>
      </c>
      <c r="F203" s="513">
        <v>3</v>
      </c>
      <c r="G203" s="513">
        <v>726</v>
      </c>
      <c r="H203" s="513">
        <v>0.33333333333333331</v>
      </c>
      <c r="I203" s="513">
        <v>242</v>
      </c>
      <c r="J203" s="513">
        <v>9</v>
      </c>
      <c r="K203" s="513">
        <v>2178</v>
      </c>
      <c r="L203" s="513">
        <v>1</v>
      </c>
      <c r="M203" s="513">
        <v>242</v>
      </c>
      <c r="N203" s="513">
        <v>6</v>
      </c>
      <c r="O203" s="513">
        <v>1452</v>
      </c>
      <c r="P203" s="536">
        <v>0.66666666666666663</v>
      </c>
      <c r="Q203" s="514">
        <v>242</v>
      </c>
    </row>
    <row r="204" spans="1:17" ht="14.45" customHeight="1" x14ac:dyDescent="0.2">
      <c r="A204" s="508" t="s">
        <v>1768</v>
      </c>
      <c r="B204" s="509" t="s">
        <v>1602</v>
      </c>
      <c r="C204" s="509" t="s">
        <v>1603</v>
      </c>
      <c r="D204" s="509" t="s">
        <v>1715</v>
      </c>
      <c r="E204" s="509" t="s">
        <v>1716</v>
      </c>
      <c r="F204" s="513"/>
      <c r="G204" s="513"/>
      <c r="H204" s="513"/>
      <c r="I204" s="513"/>
      <c r="J204" s="513">
        <v>1</v>
      </c>
      <c r="K204" s="513">
        <v>1493</v>
      </c>
      <c r="L204" s="513">
        <v>1</v>
      </c>
      <c r="M204" s="513">
        <v>1493</v>
      </c>
      <c r="N204" s="513"/>
      <c r="O204" s="513"/>
      <c r="P204" s="536"/>
      <c r="Q204" s="514"/>
    </row>
    <row r="205" spans="1:17" ht="14.45" customHeight="1" x14ac:dyDescent="0.2">
      <c r="A205" s="508" t="s">
        <v>1768</v>
      </c>
      <c r="B205" s="509" t="s">
        <v>1602</v>
      </c>
      <c r="C205" s="509" t="s">
        <v>1603</v>
      </c>
      <c r="D205" s="509" t="s">
        <v>1717</v>
      </c>
      <c r="E205" s="509" t="s">
        <v>1718</v>
      </c>
      <c r="F205" s="513"/>
      <c r="G205" s="513"/>
      <c r="H205" s="513"/>
      <c r="I205" s="513"/>
      <c r="J205" s="513">
        <v>9</v>
      </c>
      <c r="K205" s="513">
        <v>2943</v>
      </c>
      <c r="L205" s="513">
        <v>1</v>
      </c>
      <c r="M205" s="513">
        <v>327</v>
      </c>
      <c r="N205" s="513"/>
      <c r="O205" s="513"/>
      <c r="P205" s="536"/>
      <c r="Q205" s="514"/>
    </row>
    <row r="206" spans="1:17" ht="14.45" customHeight="1" x14ac:dyDescent="0.2">
      <c r="A206" s="508" t="s">
        <v>1768</v>
      </c>
      <c r="B206" s="509" t="s">
        <v>1602</v>
      </c>
      <c r="C206" s="509" t="s">
        <v>1603</v>
      </c>
      <c r="D206" s="509" t="s">
        <v>1723</v>
      </c>
      <c r="E206" s="509" t="s">
        <v>1724</v>
      </c>
      <c r="F206" s="513">
        <v>173</v>
      </c>
      <c r="G206" s="513">
        <v>44980</v>
      </c>
      <c r="H206" s="513">
        <v>0.48959421804249392</v>
      </c>
      <c r="I206" s="513">
        <v>260</v>
      </c>
      <c r="J206" s="513">
        <v>352</v>
      </c>
      <c r="K206" s="513">
        <v>91872</v>
      </c>
      <c r="L206" s="513">
        <v>1</v>
      </c>
      <c r="M206" s="513">
        <v>261</v>
      </c>
      <c r="N206" s="513">
        <v>448</v>
      </c>
      <c r="O206" s="513">
        <v>117376</v>
      </c>
      <c r="P206" s="536">
        <v>1.2776036224312086</v>
      </c>
      <c r="Q206" s="514">
        <v>262</v>
      </c>
    </row>
    <row r="207" spans="1:17" ht="14.45" customHeight="1" x14ac:dyDescent="0.2">
      <c r="A207" s="508" t="s">
        <v>1768</v>
      </c>
      <c r="B207" s="509" t="s">
        <v>1602</v>
      </c>
      <c r="C207" s="509" t="s">
        <v>1603</v>
      </c>
      <c r="D207" s="509" t="s">
        <v>1725</v>
      </c>
      <c r="E207" s="509" t="s">
        <v>1726</v>
      </c>
      <c r="F207" s="513"/>
      <c r="G207" s="513"/>
      <c r="H207" s="513"/>
      <c r="I207" s="513"/>
      <c r="J207" s="513">
        <v>16</v>
      </c>
      <c r="K207" s="513">
        <v>2640</v>
      </c>
      <c r="L207" s="513">
        <v>1</v>
      </c>
      <c r="M207" s="513">
        <v>165</v>
      </c>
      <c r="N207" s="513">
        <v>21</v>
      </c>
      <c r="O207" s="513">
        <v>3486</v>
      </c>
      <c r="P207" s="536">
        <v>1.3204545454545455</v>
      </c>
      <c r="Q207" s="514">
        <v>166</v>
      </c>
    </row>
    <row r="208" spans="1:17" ht="14.45" customHeight="1" x14ac:dyDescent="0.2">
      <c r="A208" s="508" t="s">
        <v>1768</v>
      </c>
      <c r="B208" s="509" t="s">
        <v>1602</v>
      </c>
      <c r="C208" s="509" t="s">
        <v>1603</v>
      </c>
      <c r="D208" s="509" t="s">
        <v>1729</v>
      </c>
      <c r="E208" s="509" t="s">
        <v>1730</v>
      </c>
      <c r="F208" s="513"/>
      <c r="G208" s="513"/>
      <c r="H208" s="513"/>
      <c r="I208" s="513"/>
      <c r="J208" s="513">
        <v>2</v>
      </c>
      <c r="K208" s="513">
        <v>303</v>
      </c>
      <c r="L208" s="513">
        <v>1</v>
      </c>
      <c r="M208" s="513">
        <v>151.5</v>
      </c>
      <c r="N208" s="513">
        <v>3</v>
      </c>
      <c r="O208" s="513">
        <v>456</v>
      </c>
      <c r="P208" s="536">
        <v>1.504950495049505</v>
      </c>
      <c r="Q208" s="514">
        <v>152</v>
      </c>
    </row>
    <row r="209" spans="1:17" ht="14.45" customHeight="1" x14ac:dyDescent="0.2">
      <c r="A209" s="508" t="s">
        <v>1769</v>
      </c>
      <c r="B209" s="509" t="s">
        <v>1602</v>
      </c>
      <c r="C209" s="509" t="s">
        <v>1603</v>
      </c>
      <c r="D209" s="509" t="s">
        <v>1604</v>
      </c>
      <c r="E209" s="509" t="s">
        <v>1605</v>
      </c>
      <c r="F209" s="513">
        <v>1343</v>
      </c>
      <c r="G209" s="513">
        <v>232339</v>
      </c>
      <c r="H209" s="513">
        <v>0.96549646362646591</v>
      </c>
      <c r="I209" s="513">
        <v>173</v>
      </c>
      <c r="J209" s="513">
        <v>1383</v>
      </c>
      <c r="K209" s="513">
        <v>240642</v>
      </c>
      <c r="L209" s="513">
        <v>1</v>
      </c>
      <c r="M209" s="513">
        <v>174</v>
      </c>
      <c r="N209" s="513">
        <v>1719</v>
      </c>
      <c r="O209" s="513">
        <v>300825</v>
      </c>
      <c r="P209" s="536">
        <v>1.2500934998878002</v>
      </c>
      <c r="Q209" s="514">
        <v>175</v>
      </c>
    </row>
    <row r="210" spans="1:17" ht="14.45" customHeight="1" x14ac:dyDescent="0.2">
      <c r="A210" s="508" t="s">
        <v>1769</v>
      </c>
      <c r="B210" s="509" t="s">
        <v>1602</v>
      </c>
      <c r="C210" s="509" t="s">
        <v>1603</v>
      </c>
      <c r="D210" s="509" t="s">
        <v>1606</v>
      </c>
      <c r="E210" s="509" t="s">
        <v>1607</v>
      </c>
      <c r="F210" s="513"/>
      <c r="G210" s="513"/>
      <c r="H210" s="513"/>
      <c r="I210" s="513"/>
      <c r="J210" s="513"/>
      <c r="K210" s="513"/>
      <c r="L210" s="513"/>
      <c r="M210" s="513"/>
      <c r="N210" s="513">
        <v>1</v>
      </c>
      <c r="O210" s="513">
        <v>195</v>
      </c>
      <c r="P210" s="536"/>
      <c r="Q210" s="514">
        <v>195</v>
      </c>
    </row>
    <row r="211" spans="1:17" ht="14.45" customHeight="1" x14ac:dyDescent="0.2">
      <c r="A211" s="508" t="s">
        <v>1769</v>
      </c>
      <c r="B211" s="509" t="s">
        <v>1602</v>
      </c>
      <c r="C211" s="509" t="s">
        <v>1603</v>
      </c>
      <c r="D211" s="509" t="s">
        <v>1618</v>
      </c>
      <c r="E211" s="509" t="s">
        <v>1619</v>
      </c>
      <c r="F211" s="513">
        <v>33</v>
      </c>
      <c r="G211" s="513">
        <v>35310</v>
      </c>
      <c r="H211" s="513">
        <v>0.86842105263157898</v>
      </c>
      <c r="I211" s="513">
        <v>1070</v>
      </c>
      <c r="J211" s="513">
        <v>38</v>
      </c>
      <c r="K211" s="513">
        <v>40660</v>
      </c>
      <c r="L211" s="513">
        <v>1</v>
      </c>
      <c r="M211" s="513">
        <v>1070</v>
      </c>
      <c r="N211" s="513">
        <v>52</v>
      </c>
      <c r="O211" s="513">
        <v>55796</v>
      </c>
      <c r="P211" s="536">
        <v>1.3722577471716675</v>
      </c>
      <c r="Q211" s="514">
        <v>1073</v>
      </c>
    </row>
    <row r="212" spans="1:17" ht="14.45" customHeight="1" x14ac:dyDescent="0.2">
      <c r="A212" s="508" t="s">
        <v>1769</v>
      </c>
      <c r="B212" s="509" t="s">
        <v>1602</v>
      </c>
      <c r="C212" s="509" t="s">
        <v>1603</v>
      </c>
      <c r="D212" s="509" t="s">
        <v>1620</v>
      </c>
      <c r="E212" s="509" t="s">
        <v>1621</v>
      </c>
      <c r="F212" s="513">
        <v>130</v>
      </c>
      <c r="G212" s="513">
        <v>5980</v>
      </c>
      <c r="H212" s="513">
        <v>0.18181818181818182</v>
      </c>
      <c r="I212" s="513">
        <v>46</v>
      </c>
      <c r="J212" s="513">
        <v>715</v>
      </c>
      <c r="K212" s="513">
        <v>32890</v>
      </c>
      <c r="L212" s="513">
        <v>1</v>
      </c>
      <c r="M212" s="513">
        <v>46</v>
      </c>
      <c r="N212" s="513">
        <v>1191</v>
      </c>
      <c r="O212" s="513">
        <v>55977</v>
      </c>
      <c r="P212" s="536">
        <v>1.7019458802067498</v>
      </c>
      <c r="Q212" s="514">
        <v>47</v>
      </c>
    </row>
    <row r="213" spans="1:17" ht="14.45" customHeight="1" x14ac:dyDescent="0.2">
      <c r="A213" s="508" t="s">
        <v>1769</v>
      </c>
      <c r="B213" s="509" t="s">
        <v>1602</v>
      </c>
      <c r="C213" s="509" t="s">
        <v>1603</v>
      </c>
      <c r="D213" s="509" t="s">
        <v>1622</v>
      </c>
      <c r="E213" s="509" t="s">
        <v>1623</v>
      </c>
      <c r="F213" s="513">
        <v>83</v>
      </c>
      <c r="G213" s="513">
        <v>28801</v>
      </c>
      <c r="H213" s="513">
        <v>0.84693877551020413</v>
      </c>
      <c r="I213" s="513">
        <v>347</v>
      </c>
      <c r="J213" s="513">
        <v>98</v>
      </c>
      <c r="K213" s="513">
        <v>34006</v>
      </c>
      <c r="L213" s="513">
        <v>1</v>
      </c>
      <c r="M213" s="513">
        <v>347</v>
      </c>
      <c r="N213" s="513">
        <v>100</v>
      </c>
      <c r="O213" s="513">
        <v>34800</v>
      </c>
      <c r="P213" s="536">
        <v>1.0233488207963302</v>
      </c>
      <c r="Q213" s="514">
        <v>348</v>
      </c>
    </row>
    <row r="214" spans="1:17" ht="14.45" customHeight="1" x14ac:dyDescent="0.2">
      <c r="A214" s="508" t="s">
        <v>1769</v>
      </c>
      <c r="B214" s="509" t="s">
        <v>1602</v>
      </c>
      <c r="C214" s="509" t="s">
        <v>1603</v>
      </c>
      <c r="D214" s="509" t="s">
        <v>1624</v>
      </c>
      <c r="E214" s="509" t="s">
        <v>1625</v>
      </c>
      <c r="F214" s="513">
        <v>9</v>
      </c>
      <c r="G214" s="513">
        <v>459</v>
      </c>
      <c r="H214" s="513">
        <v>1.125</v>
      </c>
      <c r="I214" s="513">
        <v>51</v>
      </c>
      <c r="J214" s="513">
        <v>8</v>
      </c>
      <c r="K214" s="513">
        <v>408</v>
      </c>
      <c r="L214" s="513">
        <v>1</v>
      </c>
      <c r="M214" s="513">
        <v>51</v>
      </c>
      <c r="N214" s="513">
        <v>4</v>
      </c>
      <c r="O214" s="513">
        <v>204</v>
      </c>
      <c r="P214" s="536">
        <v>0.5</v>
      </c>
      <c r="Q214" s="514">
        <v>51</v>
      </c>
    </row>
    <row r="215" spans="1:17" ht="14.45" customHeight="1" x14ac:dyDescent="0.2">
      <c r="A215" s="508" t="s">
        <v>1769</v>
      </c>
      <c r="B215" s="509" t="s">
        <v>1602</v>
      </c>
      <c r="C215" s="509" t="s">
        <v>1603</v>
      </c>
      <c r="D215" s="509" t="s">
        <v>1628</v>
      </c>
      <c r="E215" s="509" t="s">
        <v>1629</v>
      </c>
      <c r="F215" s="513">
        <v>223</v>
      </c>
      <c r="G215" s="513">
        <v>84071</v>
      </c>
      <c r="H215" s="513">
        <v>0.75084175084175087</v>
      </c>
      <c r="I215" s="513">
        <v>377</v>
      </c>
      <c r="J215" s="513">
        <v>297</v>
      </c>
      <c r="K215" s="513">
        <v>111969</v>
      </c>
      <c r="L215" s="513">
        <v>1</v>
      </c>
      <c r="M215" s="513">
        <v>377</v>
      </c>
      <c r="N215" s="513">
        <v>323</v>
      </c>
      <c r="O215" s="513">
        <v>122094</v>
      </c>
      <c r="P215" s="536">
        <v>1.0904268145647456</v>
      </c>
      <c r="Q215" s="514">
        <v>378</v>
      </c>
    </row>
    <row r="216" spans="1:17" ht="14.45" customHeight="1" x14ac:dyDescent="0.2">
      <c r="A216" s="508" t="s">
        <v>1769</v>
      </c>
      <c r="B216" s="509" t="s">
        <v>1602</v>
      </c>
      <c r="C216" s="509" t="s">
        <v>1603</v>
      </c>
      <c r="D216" s="509" t="s">
        <v>1630</v>
      </c>
      <c r="E216" s="509" t="s">
        <v>1631</v>
      </c>
      <c r="F216" s="513">
        <v>172</v>
      </c>
      <c r="G216" s="513">
        <v>5848</v>
      </c>
      <c r="H216" s="513">
        <v>0.94505494505494503</v>
      </c>
      <c r="I216" s="513">
        <v>34</v>
      </c>
      <c r="J216" s="513">
        <v>182</v>
      </c>
      <c r="K216" s="513">
        <v>6188</v>
      </c>
      <c r="L216" s="513">
        <v>1</v>
      </c>
      <c r="M216" s="513">
        <v>34</v>
      </c>
      <c r="N216" s="513">
        <v>208</v>
      </c>
      <c r="O216" s="513">
        <v>7072</v>
      </c>
      <c r="P216" s="536">
        <v>1.1428571428571428</v>
      </c>
      <c r="Q216" s="514">
        <v>34</v>
      </c>
    </row>
    <row r="217" spans="1:17" ht="14.45" customHeight="1" x14ac:dyDescent="0.2">
      <c r="A217" s="508" t="s">
        <v>1769</v>
      </c>
      <c r="B217" s="509" t="s">
        <v>1602</v>
      </c>
      <c r="C217" s="509" t="s">
        <v>1603</v>
      </c>
      <c r="D217" s="509" t="s">
        <v>1632</v>
      </c>
      <c r="E217" s="509" t="s">
        <v>1633</v>
      </c>
      <c r="F217" s="513">
        <v>70</v>
      </c>
      <c r="G217" s="513">
        <v>36680</v>
      </c>
      <c r="H217" s="513">
        <v>1.1475409836065573</v>
      </c>
      <c r="I217" s="513">
        <v>524</v>
      </c>
      <c r="J217" s="513">
        <v>61</v>
      </c>
      <c r="K217" s="513">
        <v>31964</v>
      </c>
      <c r="L217" s="513">
        <v>1</v>
      </c>
      <c r="M217" s="513">
        <v>524</v>
      </c>
      <c r="N217" s="513">
        <v>83</v>
      </c>
      <c r="O217" s="513">
        <v>43575</v>
      </c>
      <c r="P217" s="536">
        <v>1.3632524089600802</v>
      </c>
      <c r="Q217" s="514">
        <v>525</v>
      </c>
    </row>
    <row r="218" spans="1:17" ht="14.45" customHeight="1" x14ac:dyDescent="0.2">
      <c r="A218" s="508" t="s">
        <v>1769</v>
      </c>
      <c r="B218" s="509" t="s">
        <v>1602</v>
      </c>
      <c r="C218" s="509" t="s">
        <v>1603</v>
      </c>
      <c r="D218" s="509" t="s">
        <v>1634</v>
      </c>
      <c r="E218" s="509" t="s">
        <v>1635</v>
      </c>
      <c r="F218" s="513">
        <v>96</v>
      </c>
      <c r="G218" s="513">
        <v>5472</v>
      </c>
      <c r="H218" s="513">
        <v>0.79143766271333527</v>
      </c>
      <c r="I218" s="513">
        <v>57</v>
      </c>
      <c r="J218" s="513">
        <v>121</v>
      </c>
      <c r="K218" s="513">
        <v>6914</v>
      </c>
      <c r="L218" s="513">
        <v>1</v>
      </c>
      <c r="M218" s="513">
        <v>57.140495867768593</v>
      </c>
      <c r="N218" s="513">
        <v>151</v>
      </c>
      <c r="O218" s="513">
        <v>8758</v>
      </c>
      <c r="P218" s="536">
        <v>1.2667052357535435</v>
      </c>
      <c r="Q218" s="514">
        <v>58</v>
      </c>
    </row>
    <row r="219" spans="1:17" ht="14.45" customHeight="1" x14ac:dyDescent="0.2">
      <c r="A219" s="508" t="s">
        <v>1769</v>
      </c>
      <c r="B219" s="509" t="s">
        <v>1602</v>
      </c>
      <c r="C219" s="509" t="s">
        <v>1603</v>
      </c>
      <c r="D219" s="509" t="s">
        <v>1636</v>
      </c>
      <c r="E219" s="509" t="s">
        <v>1637</v>
      </c>
      <c r="F219" s="513">
        <v>8</v>
      </c>
      <c r="G219" s="513">
        <v>1792</v>
      </c>
      <c r="H219" s="513"/>
      <c r="I219" s="513">
        <v>224</v>
      </c>
      <c r="J219" s="513"/>
      <c r="K219" s="513"/>
      <c r="L219" s="513"/>
      <c r="M219" s="513"/>
      <c r="N219" s="513">
        <v>2</v>
      </c>
      <c r="O219" s="513">
        <v>452</v>
      </c>
      <c r="P219" s="536"/>
      <c r="Q219" s="514">
        <v>226</v>
      </c>
    </row>
    <row r="220" spans="1:17" ht="14.45" customHeight="1" x14ac:dyDescent="0.2">
      <c r="A220" s="508" t="s">
        <v>1769</v>
      </c>
      <c r="B220" s="509" t="s">
        <v>1602</v>
      </c>
      <c r="C220" s="509" t="s">
        <v>1603</v>
      </c>
      <c r="D220" s="509" t="s">
        <v>1638</v>
      </c>
      <c r="E220" s="509" t="s">
        <v>1639</v>
      </c>
      <c r="F220" s="513">
        <v>9</v>
      </c>
      <c r="G220" s="513">
        <v>4977</v>
      </c>
      <c r="H220" s="513"/>
      <c r="I220" s="513">
        <v>553</v>
      </c>
      <c r="J220" s="513"/>
      <c r="K220" s="513"/>
      <c r="L220" s="513"/>
      <c r="M220" s="513"/>
      <c r="N220" s="513">
        <v>2</v>
      </c>
      <c r="O220" s="513">
        <v>1110</v>
      </c>
      <c r="P220" s="536"/>
      <c r="Q220" s="514">
        <v>555</v>
      </c>
    </row>
    <row r="221" spans="1:17" ht="14.45" customHeight="1" x14ac:dyDescent="0.2">
      <c r="A221" s="508" t="s">
        <v>1769</v>
      </c>
      <c r="B221" s="509" t="s">
        <v>1602</v>
      </c>
      <c r="C221" s="509" t="s">
        <v>1603</v>
      </c>
      <c r="D221" s="509" t="s">
        <v>1640</v>
      </c>
      <c r="E221" s="509" t="s">
        <v>1641</v>
      </c>
      <c r="F221" s="513"/>
      <c r="G221" s="513"/>
      <c r="H221" s="513"/>
      <c r="I221" s="513"/>
      <c r="J221" s="513">
        <v>4</v>
      </c>
      <c r="K221" s="513">
        <v>856</v>
      </c>
      <c r="L221" s="513">
        <v>1</v>
      </c>
      <c r="M221" s="513">
        <v>214</v>
      </c>
      <c r="N221" s="513"/>
      <c r="O221" s="513"/>
      <c r="P221" s="536"/>
      <c r="Q221" s="514"/>
    </row>
    <row r="222" spans="1:17" ht="14.45" customHeight="1" x14ac:dyDescent="0.2">
      <c r="A222" s="508" t="s">
        <v>1769</v>
      </c>
      <c r="B222" s="509" t="s">
        <v>1602</v>
      </c>
      <c r="C222" s="509" t="s">
        <v>1603</v>
      </c>
      <c r="D222" s="509" t="s">
        <v>1642</v>
      </c>
      <c r="E222" s="509" t="s">
        <v>1643</v>
      </c>
      <c r="F222" s="513"/>
      <c r="G222" s="513"/>
      <c r="H222" s="513"/>
      <c r="I222" s="513"/>
      <c r="J222" s="513"/>
      <c r="K222" s="513"/>
      <c r="L222" s="513"/>
      <c r="M222" s="513"/>
      <c r="N222" s="513">
        <v>2</v>
      </c>
      <c r="O222" s="513">
        <v>286</v>
      </c>
      <c r="P222" s="536"/>
      <c r="Q222" s="514">
        <v>143</v>
      </c>
    </row>
    <row r="223" spans="1:17" ht="14.45" customHeight="1" x14ac:dyDescent="0.2">
      <c r="A223" s="508" t="s">
        <v>1769</v>
      </c>
      <c r="B223" s="509" t="s">
        <v>1602</v>
      </c>
      <c r="C223" s="509" t="s">
        <v>1603</v>
      </c>
      <c r="D223" s="509" t="s">
        <v>1648</v>
      </c>
      <c r="E223" s="509" t="s">
        <v>1649</v>
      </c>
      <c r="F223" s="513">
        <v>575</v>
      </c>
      <c r="G223" s="513">
        <v>9775</v>
      </c>
      <c r="H223" s="513">
        <v>1.3434579439252337</v>
      </c>
      <c r="I223" s="513">
        <v>17</v>
      </c>
      <c r="J223" s="513">
        <v>428</v>
      </c>
      <c r="K223" s="513">
        <v>7276</v>
      </c>
      <c r="L223" s="513">
        <v>1</v>
      </c>
      <c r="M223" s="513">
        <v>17</v>
      </c>
      <c r="N223" s="513">
        <v>473</v>
      </c>
      <c r="O223" s="513">
        <v>8041</v>
      </c>
      <c r="P223" s="536">
        <v>1.1051401869158879</v>
      </c>
      <c r="Q223" s="514">
        <v>17</v>
      </c>
    </row>
    <row r="224" spans="1:17" ht="14.45" customHeight="1" x14ac:dyDescent="0.2">
      <c r="A224" s="508" t="s">
        <v>1769</v>
      </c>
      <c r="B224" s="509" t="s">
        <v>1602</v>
      </c>
      <c r="C224" s="509" t="s">
        <v>1603</v>
      </c>
      <c r="D224" s="509" t="s">
        <v>1650</v>
      </c>
      <c r="E224" s="509" t="s">
        <v>1651</v>
      </c>
      <c r="F224" s="513">
        <v>205</v>
      </c>
      <c r="G224" s="513">
        <v>29315</v>
      </c>
      <c r="H224" s="513">
        <v>1.2349397590361446</v>
      </c>
      <c r="I224" s="513">
        <v>143</v>
      </c>
      <c r="J224" s="513">
        <v>166</v>
      </c>
      <c r="K224" s="513">
        <v>23738</v>
      </c>
      <c r="L224" s="513">
        <v>1</v>
      </c>
      <c r="M224" s="513">
        <v>143</v>
      </c>
      <c r="N224" s="513">
        <v>165</v>
      </c>
      <c r="O224" s="513">
        <v>23760</v>
      </c>
      <c r="P224" s="536">
        <v>1.0009267840593141</v>
      </c>
      <c r="Q224" s="514">
        <v>144</v>
      </c>
    </row>
    <row r="225" spans="1:17" ht="14.45" customHeight="1" x14ac:dyDescent="0.2">
      <c r="A225" s="508" t="s">
        <v>1769</v>
      </c>
      <c r="B225" s="509" t="s">
        <v>1602</v>
      </c>
      <c r="C225" s="509" t="s">
        <v>1603</v>
      </c>
      <c r="D225" s="509" t="s">
        <v>1652</v>
      </c>
      <c r="E225" s="509" t="s">
        <v>1653</v>
      </c>
      <c r="F225" s="513">
        <v>168</v>
      </c>
      <c r="G225" s="513">
        <v>10920</v>
      </c>
      <c r="H225" s="513">
        <v>1.4</v>
      </c>
      <c r="I225" s="513">
        <v>65</v>
      </c>
      <c r="J225" s="513">
        <v>120</v>
      </c>
      <c r="K225" s="513">
        <v>7800</v>
      </c>
      <c r="L225" s="513">
        <v>1</v>
      </c>
      <c r="M225" s="513">
        <v>65</v>
      </c>
      <c r="N225" s="513">
        <v>122</v>
      </c>
      <c r="O225" s="513">
        <v>8052</v>
      </c>
      <c r="P225" s="536">
        <v>1.0323076923076924</v>
      </c>
      <c r="Q225" s="514">
        <v>66</v>
      </c>
    </row>
    <row r="226" spans="1:17" ht="14.45" customHeight="1" x14ac:dyDescent="0.2">
      <c r="A226" s="508" t="s">
        <v>1769</v>
      </c>
      <c r="B226" s="509" t="s">
        <v>1602</v>
      </c>
      <c r="C226" s="509" t="s">
        <v>1603</v>
      </c>
      <c r="D226" s="509" t="s">
        <v>1658</v>
      </c>
      <c r="E226" s="509" t="s">
        <v>1659</v>
      </c>
      <c r="F226" s="513">
        <v>1866</v>
      </c>
      <c r="G226" s="513">
        <v>253776</v>
      </c>
      <c r="H226" s="513">
        <v>0.75046575860988063</v>
      </c>
      <c r="I226" s="513">
        <v>136</v>
      </c>
      <c r="J226" s="513">
        <v>2474</v>
      </c>
      <c r="K226" s="513">
        <v>338158</v>
      </c>
      <c r="L226" s="513">
        <v>1</v>
      </c>
      <c r="M226" s="513">
        <v>136.68472109943411</v>
      </c>
      <c r="N226" s="513">
        <v>4159</v>
      </c>
      <c r="O226" s="513">
        <v>573942</v>
      </c>
      <c r="P226" s="536">
        <v>1.6972598607751406</v>
      </c>
      <c r="Q226" s="514">
        <v>138</v>
      </c>
    </row>
    <row r="227" spans="1:17" ht="14.45" customHeight="1" x14ac:dyDescent="0.2">
      <c r="A227" s="508" t="s">
        <v>1769</v>
      </c>
      <c r="B227" s="509" t="s">
        <v>1602</v>
      </c>
      <c r="C227" s="509" t="s">
        <v>1603</v>
      </c>
      <c r="D227" s="509" t="s">
        <v>1660</v>
      </c>
      <c r="E227" s="509" t="s">
        <v>1661</v>
      </c>
      <c r="F227" s="513">
        <v>921</v>
      </c>
      <c r="G227" s="513">
        <v>83811</v>
      </c>
      <c r="H227" s="513">
        <v>1.1356350184956843</v>
      </c>
      <c r="I227" s="513">
        <v>91</v>
      </c>
      <c r="J227" s="513">
        <v>811</v>
      </c>
      <c r="K227" s="513">
        <v>73801</v>
      </c>
      <c r="L227" s="513">
        <v>1</v>
      </c>
      <c r="M227" s="513">
        <v>91</v>
      </c>
      <c r="N227" s="513">
        <v>1050</v>
      </c>
      <c r="O227" s="513">
        <v>96600</v>
      </c>
      <c r="P227" s="536">
        <v>1.3089253533149958</v>
      </c>
      <c r="Q227" s="514">
        <v>92</v>
      </c>
    </row>
    <row r="228" spans="1:17" ht="14.45" customHeight="1" x14ac:dyDescent="0.2">
      <c r="A228" s="508" t="s">
        <v>1769</v>
      </c>
      <c r="B228" s="509" t="s">
        <v>1602</v>
      </c>
      <c r="C228" s="509" t="s">
        <v>1603</v>
      </c>
      <c r="D228" s="509" t="s">
        <v>1662</v>
      </c>
      <c r="E228" s="509" t="s">
        <v>1663</v>
      </c>
      <c r="F228" s="513">
        <v>6</v>
      </c>
      <c r="G228" s="513">
        <v>822</v>
      </c>
      <c r="H228" s="513">
        <v>0.45717463848720802</v>
      </c>
      <c r="I228" s="513">
        <v>137</v>
      </c>
      <c r="J228" s="513">
        <v>13</v>
      </c>
      <c r="K228" s="513">
        <v>1798</v>
      </c>
      <c r="L228" s="513">
        <v>1</v>
      </c>
      <c r="M228" s="513">
        <v>138.30769230769232</v>
      </c>
      <c r="N228" s="513">
        <v>1</v>
      </c>
      <c r="O228" s="513">
        <v>140</v>
      </c>
      <c r="P228" s="536">
        <v>7.7864293659621803E-2</v>
      </c>
      <c r="Q228" s="514">
        <v>140</v>
      </c>
    </row>
    <row r="229" spans="1:17" ht="14.45" customHeight="1" x14ac:dyDescent="0.2">
      <c r="A229" s="508" t="s">
        <v>1769</v>
      </c>
      <c r="B229" s="509" t="s">
        <v>1602</v>
      </c>
      <c r="C229" s="509" t="s">
        <v>1603</v>
      </c>
      <c r="D229" s="509" t="s">
        <v>1664</v>
      </c>
      <c r="E229" s="509" t="s">
        <v>1665</v>
      </c>
      <c r="F229" s="513">
        <v>153</v>
      </c>
      <c r="G229" s="513">
        <v>10098</v>
      </c>
      <c r="H229" s="513">
        <v>0.8183807439824945</v>
      </c>
      <c r="I229" s="513">
        <v>66</v>
      </c>
      <c r="J229" s="513">
        <v>186</v>
      </c>
      <c r="K229" s="513">
        <v>12339</v>
      </c>
      <c r="L229" s="513">
        <v>1</v>
      </c>
      <c r="M229" s="513">
        <v>66.338709677419359</v>
      </c>
      <c r="N229" s="513">
        <v>268</v>
      </c>
      <c r="O229" s="513">
        <v>17956</v>
      </c>
      <c r="P229" s="536">
        <v>1.4552232757922037</v>
      </c>
      <c r="Q229" s="514">
        <v>67</v>
      </c>
    </row>
    <row r="230" spans="1:17" ht="14.45" customHeight="1" x14ac:dyDescent="0.2">
      <c r="A230" s="508" t="s">
        <v>1769</v>
      </c>
      <c r="B230" s="509" t="s">
        <v>1602</v>
      </c>
      <c r="C230" s="509" t="s">
        <v>1603</v>
      </c>
      <c r="D230" s="509" t="s">
        <v>1666</v>
      </c>
      <c r="E230" s="509" t="s">
        <v>1667</v>
      </c>
      <c r="F230" s="513">
        <v>226</v>
      </c>
      <c r="G230" s="513">
        <v>74128</v>
      </c>
      <c r="H230" s="513">
        <v>1.1649484536082475</v>
      </c>
      <c r="I230" s="513">
        <v>328</v>
      </c>
      <c r="J230" s="513">
        <v>194</v>
      </c>
      <c r="K230" s="513">
        <v>63632</v>
      </c>
      <c r="L230" s="513">
        <v>1</v>
      </c>
      <c r="M230" s="513">
        <v>328</v>
      </c>
      <c r="N230" s="513">
        <v>300</v>
      </c>
      <c r="O230" s="513">
        <v>98700</v>
      </c>
      <c r="P230" s="536">
        <v>1.5511063615790797</v>
      </c>
      <c r="Q230" s="514">
        <v>329</v>
      </c>
    </row>
    <row r="231" spans="1:17" ht="14.45" customHeight="1" x14ac:dyDescent="0.2">
      <c r="A231" s="508" t="s">
        <v>1769</v>
      </c>
      <c r="B231" s="509" t="s">
        <v>1602</v>
      </c>
      <c r="C231" s="509" t="s">
        <v>1603</v>
      </c>
      <c r="D231" s="509" t="s">
        <v>1670</v>
      </c>
      <c r="E231" s="509" t="s">
        <v>1671</v>
      </c>
      <c r="F231" s="513"/>
      <c r="G231" s="513"/>
      <c r="H231" s="513"/>
      <c r="I231" s="513"/>
      <c r="J231" s="513"/>
      <c r="K231" s="513"/>
      <c r="L231" s="513"/>
      <c r="M231" s="513"/>
      <c r="N231" s="513">
        <v>1</v>
      </c>
      <c r="O231" s="513">
        <v>227</v>
      </c>
      <c r="P231" s="536"/>
      <c r="Q231" s="514">
        <v>227</v>
      </c>
    </row>
    <row r="232" spans="1:17" ht="14.45" customHeight="1" x14ac:dyDescent="0.2">
      <c r="A232" s="508" t="s">
        <v>1769</v>
      </c>
      <c r="B232" s="509" t="s">
        <v>1602</v>
      </c>
      <c r="C232" s="509" t="s">
        <v>1603</v>
      </c>
      <c r="D232" s="509" t="s">
        <v>1672</v>
      </c>
      <c r="E232" s="509" t="s">
        <v>1673</v>
      </c>
      <c r="F232" s="513"/>
      <c r="G232" s="513"/>
      <c r="H232" s="513"/>
      <c r="I232" s="513"/>
      <c r="J232" s="513"/>
      <c r="K232" s="513"/>
      <c r="L232" s="513"/>
      <c r="M232" s="513"/>
      <c r="N232" s="513">
        <v>1</v>
      </c>
      <c r="O232" s="513">
        <v>72</v>
      </c>
      <c r="P232" s="536"/>
      <c r="Q232" s="514">
        <v>72</v>
      </c>
    </row>
    <row r="233" spans="1:17" ht="14.45" customHeight="1" x14ac:dyDescent="0.2">
      <c r="A233" s="508" t="s">
        <v>1769</v>
      </c>
      <c r="B233" s="509" t="s">
        <v>1602</v>
      </c>
      <c r="C233" s="509" t="s">
        <v>1603</v>
      </c>
      <c r="D233" s="509" t="s">
        <v>1674</v>
      </c>
      <c r="E233" s="509" t="s">
        <v>1675</v>
      </c>
      <c r="F233" s="513">
        <v>176</v>
      </c>
      <c r="G233" s="513">
        <v>8976</v>
      </c>
      <c r="H233" s="513">
        <v>0.78222222222222226</v>
      </c>
      <c r="I233" s="513">
        <v>51</v>
      </c>
      <c r="J233" s="513">
        <v>225</v>
      </c>
      <c r="K233" s="513">
        <v>11475</v>
      </c>
      <c r="L233" s="513">
        <v>1</v>
      </c>
      <c r="M233" s="513">
        <v>51</v>
      </c>
      <c r="N233" s="513">
        <v>370</v>
      </c>
      <c r="O233" s="513">
        <v>19240</v>
      </c>
      <c r="P233" s="536">
        <v>1.6766884531590414</v>
      </c>
      <c r="Q233" s="514">
        <v>52</v>
      </c>
    </row>
    <row r="234" spans="1:17" ht="14.45" customHeight="1" x14ac:dyDescent="0.2">
      <c r="A234" s="508" t="s">
        <v>1769</v>
      </c>
      <c r="B234" s="509" t="s">
        <v>1602</v>
      </c>
      <c r="C234" s="509" t="s">
        <v>1603</v>
      </c>
      <c r="D234" s="509" t="s">
        <v>1676</v>
      </c>
      <c r="E234" s="509" t="s">
        <v>1677</v>
      </c>
      <c r="F234" s="513"/>
      <c r="G234" s="513"/>
      <c r="H234" s="513"/>
      <c r="I234" s="513"/>
      <c r="J234" s="513"/>
      <c r="K234" s="513"/>
      <c r="L234" s="513"/>
      <c r="M234" s="513"/>
      <c r="N234" s="513">
        <v>1</v>
      </c>
      <c r="O234" s="513">
        <v>131</v>
      </c>
      <c r="P234" s="536"/>
      <c r="Q234" s="514">
        <v>131</v>
      </c>
    </row>
    <row r="235" spans="1:17" ht="14.45" customHeight="1" x14ac:dyDescent="0.2">
      <c r="A235" s="508" t="s">
        <v>1769</v>
      </c>
      <c r="B235" s="509" t="s">
        <v>1602</v>
      </c>
      <c r="C235" s="509" t="s">
        <v>1603</v>
      </c>
      <c r="D235" s="509" t="s">
        <v>1678</v>
      </c>
      <c r="E235" s="509" t="s">
        <v>1679</v>
      </c>
      <c r="F235" s="513"/>
      <c r="G235" s="513"/>
      <c r="H235" s="513"/>
      <c r="I235" s="513"/>
      <c r="J235" s="513"/>
      <c r="K235" s="513"/>
      <c r="L235" s="513"/>
      <c r="M235" s="513"/>
      <c r="N235" s="513">
        <v>1</v>
      </c>
      <c r="O235" s="513">
        <v>54</v>
      </c>
      <c r="P235" s="536"/>
      <c r="Q235" s="514">
        <v>54</v>
      </c>
    </row>
    <row r="236" spans="1:17" ht="14.45" customHeight="1" x14ac:dyDescent="0.2">
      <c r="A236" s="508" t="s">
        <v>1769</v>
      </c>
      <c r="B236" s="509" t="s">
        <v>1602</v>
      </c>
      <c r="C236" s="509" t="s">
        <v>1603</v>
      </c>
      <c r="D236" s="509" t="s">
        <v>1682</v>
      </c>
      <c r="E236" s="509" t="s">
        <v>1683</v>
      </c>
      <c r="F236" s="513">
        <v>25</v>
      </c>
      <c r="G236" s="513">
        <v>5175</v>
      </c>
      <c r="H236" s="513">
        <v>0.8928571428571429</v>
      </c>
      <c r="I236" s="513">
        <v>207</v>
      </c>
      <c r="J236" s="513">
        <v>28</v>
      </c>
      <c r="K236" s="513">
        <v>5796</v>
      </c>
      <c r="L236" s="513">
        <v>1</v>
      </c>
      <c r="M236" s="513">
        <v>207</v>
      </c>
      <c r="N236" s="513">
        <v>9</v>
      </c>
      <c r="O236" s="513">
        <v>1881</v>
      </c>
      <c r="P236" s="536">
        <v>0.3245341614906832</v>
      </c>
      <c r="Q236" s="514">
        <v>209</v>
      </c>
    </row>
    <row r="237" spans="1:17" ht="14.45" customHeight="1" x14ac:dyDescent="0.2">
      <c r="A237" s="508" t="s">
        <v>1769</v>
      </c>
      <c r="B237" s="509" t="s">
        <v>1602</v>
      </c>
      <c r="C237" s="509" t="s">
        <v>1603</v>
      </c>
      <c r="D237" s="509" t="s">
        <v>1684</v>
      </c>
      <c r="E237" s="509" t="s">
        <v>1685</v>
      </c>
      <c r="F237" s="513"/>
      <c r="G237" s="513"/>
      <c r="H237" s="513"/>
      <c r="I237" s="513"/>
      <c r="J237" s="513">
        <v>1</v>
      </c>
      <c r="K237" s="513">
        <v>763</v>
      </c>
      <c r="L237" s="513">
        <v>1</v>
      </c>
      <c r="M237" s="513">
        <v>763</v>
      </c>
      <c r="N237" s="513">
        <v>3</v>
      </c>
      <c r="O237" s="513">
        <v>2292</v>
      </c>
      <c r="P237" s="536">
        <v>3.0039318479685453</v>
      </c>
      <c r="Q237" s="514">
        <v>764</v>
      </c>
    </row>
    <row r="238" spans="1:17" ht="14.45" customHeight="1" x14ac:dyDescent="0.2">
      <c r="A238" s="508" t="s">
        <v>1769</v>
      </c>
      <c r="B238" s="509" t="s">
        <v>1602</v>
      </c>
      <c r="C238" s="509" t="s">
        <v>1603</v>
      </c>
      <c r="D238" s="509" t="s">
        <v>1688</v>
      </c>
      <c r="E238" s="509" t="s">
        <v>1689</v>
      </c>
      <c r="F238" s="513">
        <v>47</v>
      </c>
      <c r="G238" s="513">
        <v>28764</v>
      </c>
      <c r="H238" s="513">
        <v>1.0930232558139534</v>
      </c>
      <c r="I238" s="513">
        <v>612</v>
      </c>
      <c r="J238" s="513">
        <v>43</v>
      </c>
      <c r="K238" s="513">
        <v>26316</v>
      </c>
      <c r="L238" s="513">
        <v>1</v>
      </c>
      <c r="M238" s="513">
        <v>612</v>
      </c>
      <c r="N238" s="513">
        <v>95</v>
      </c>
      <c r="O238" s="513">
        <v>58425</v>
      </c>
      <c r="P238" s="536">
        <v>2.2201322389420883</v>
      </c>
      <c r="Q238" s="514">
        <v>615</v>
      </c>
    </row>
    <row r="239" spans="1:17" ht="14.45" customHeight="1" x14ac:dyDescent="0.2">
      <c r="A239" s="508" t="s">
        <v>1769</v>
      </c>
      <c r="B239" s="509" t="s">
        <v>1602</v>
      </c>
      <c r="C239" s="509" t="s">
        <v>1603</v>
      </c>
      <c r="D239" s="509" t="s">
        <v>1690</v>
      </c>
      <c r="E239" s="509" t="s">
        <v>1691</v>
      </c>
      <c r="F239" s="513"/>
      <c r="G239" s="513"/>
      <c r="H239" s="513"/>
      <c r="I239" s="513"/>
      <c r="J239" s="513"/>
      <c r="K239" s="513"/>
      <c r="L239" s="513"/>
      <c r="M239" s="513"/>
      <c r="N239" s="513">
        <v>4</v>
      </c>
      <c r="O239" s="513">
        <v>3304</v>
      </c>
      <c r="P239" s="536"/>
      <c r="Q239" s="514">
        <v>826</v>
      </c>
    </row>
    <row r="240" spans="1:17" ht="14.45" customHeight="1" x14ac:dyDescent="0.2">
      <c r="A240" s="508" t="s">
        <v>1769</v>
      </c>
      <c r="B240" s="509" t="s">
        <v>1602</v>
      </c>
      <c r="C240" s="509" t="s">
        <v>1603</v>
      </c>
      <c r="D240" s="509" t="s">
        <v>1692</v>
      </c>
      <c r="E240" s="509" t="s">
        <v>1693</v>
      </c>
      <c r="F240" s="513"/>
      <c r="G240" s="513"/>
      <c r="H240" s="513"/>
      <c r="I240" s="513"/>
      <c r="J240" s="513">
        <v>1</v>
      </c>
      <c r="K240" s="513">
        <v>431</v>
      </c>
      <c r="L240" s="513">
        <v>1</v>
      </c>
      <c r="M240" s="513">
        <v>431</v>
      </c>
      <c r="N240" s="513"/>
      <c r="O240" s="513"/>
      <c r="P240" s="536"/>
      <c r="Q240" s="514"/>
    </row>
    <row r="241" spans="1:17" ht="14.45" customHeight="1" x14ac:dyDescent="0.2">
      <c r="A241" s="508" t="s">
        <v>1769</v>
      </c>
      <c r="B241" s="509" t="s">
        <v>1602</v>
      </c>
      <c r="C241" s="509" t="s">
        <v>1603</v>
      </c>
      <c r="D241" s="509" t="s">
        <v>1699</v>
      </c>
      <c r="E241" s="509" t="s">
        <v>1700</v>
      </c>
      <c r="F241" s="513"/>
      <c r="G241" s="513"/>
      <c r="H241" s="513"/>
      <c r="I241" s="513"/>
      <c r="J241" s="513">
        <v>4</v>
      </c>
      <c r="K241" s="513">
        <v>1089</v>
      </c>
      <c r="L241" s="513">
        <v>1</v>
      </c>
      <c r="M241" s="513">
        <v>272.25</v>
      </c>
      <c r="N241" s="513"/>
      <c r="O241" s="513"/>
      <c r="P241" s="536"/>
      <c r="Q241" s="514"/>
    </row>
    <row r="242" spans="1:17" ht="14.45" customHeight="1" x14ac:dyDescent="0.2">
      <c r="A242" s="508" t="s">
        <v>1769</v>
      </c>
      <c r="B242" s="509" t="s">
        <v>1602</v>
      </c>
      <c r="C242" s="509" t="s">
        <v>1603</v>
      </c>
      <c r="D242" s="509" t="s">
        <v>1762</v>
      </c>
      <c r="E242" s="509" t="s">
        <v>1763</v>
      </c>
      <c r="F242" s="513"/>
      <c r="G242" s="513"/>
      <c r="H242" s="513"/>
      <c r="I242" s="513"/>
      <c r="J242" s="513"/>
      <c r="K242" s="513"/>
      <c r="L242" s="513"/>
      <c r="M242" s="513"/>
      <c r="N242" s="513">
        <v>4</v>
      </c>
      <c r="O242" s="513">
        <v>208</v>
      </c>
      <c r="P242" s="536"/>
      <c r="Q242" s="514">
        <v>52</v>
      </c>
    </row>
    <row r="243" spans="1:17" ht="14.45" customHeight="1" x14ac:dyDescent="0.2">
      <c r="A243" s="508" t="s">
        <v>1769</v>
      </c>
      <c r="B243" s="509" t="s">
        <v>1602</v>
      </c>
      <c r="C243" s="509" t="s">
        <v>1603</v>
      </c>
      <c r="D243" s="509" t="s">
        <v>1709</v>
      </c>
      <c r="E243" s="509" t="s">
        <v>1710</v>
      </c>
      <c r="F243" s="513">
        <v>14</v>
      </c>
      <c r="G243" s="513">
        <v>5278</v>
      </c>
      <c r="H243" s="513">
        <v>1.75</v>
      </c>
      <c r="I243" s="513">
        <v>377</v>
      </c>
      <c r="J243" s="513">
        <v>8</v>
      </c>
      <c r="K243" s="513">
        <v>3016</v>
      </c>
      <c r="L243" s="513">
        <v>1</v>
      </c>
      <c r="M243" s="513">
        <v>377</v>
      </c>
      <c r="N243" s="513">
        <v>6</v>
      </c>
      <c r="O243" s="513">
        <v>2274</v>
      </c>
      <c r="P243" s="536">
        <v>0.75397877984084882</v>
      </c>
      <c r="Q243" s="514">
        <v>379</v>
      </c>
    </row>
    <row r="244" spans="1:17" ht="14.45" customHeight="1" x14ac:dyDescent="0.2">
      <c r="A244" s="508" t="s">
        <v>1769</v>
      </c>
      <c r="B244" s="509" t="s">
        <v>1602</v>
      </c>
      <c r="C244" s="509" t="s">
        <v>1603</v>
      </c>
      <c r="D244" s="509" t="s">
        <v>1713</v>
      </c>
      <c r="E244" s="509" t="s">
        <v>1714</v>
      </c>
      <c r="F244" s="513">
        <v>4</v>
      </c>
      <c r="G244" s="513">
        <v>968</v>
      </c>
      <c r="H244" s="513">
        <v>4</v>
      </c>
      <c r="I244" s="513">
        <v>242</v>
      </c>
      <c r="J244" s="513">
        <v>1</v>
      </c>
      <c r="K244" s="513">
        <v>242</v>
      </c>
      <c r="L244" s="513">
        <v>1</v>
      </c>
      <c r="M244" s="513">
        <v>242</v>
      </c>
      <c r="N244" s="513">
        <v>2</v>
      </c>
      <c r="O244" s="513">
        <v>484</v>
      </c>
      <c r="P244" s="536">
        <v>2</v>
      </c>
      <c r="Q244" s="514">
        <v>242</v>
      </c>
    </row>
    <row r="245" spans="1:17" ht="14.45" customHeight="1" x14ac:dyDescent="0.2">
      <c r="A245" s="508" t="s">
        <v>1769</v>
      </c>
      <c r="B245" s="509" t="s">
        <v>1602</v>
      </c>
      <c r="C245" s="509" t="s">
        <v>1603</v>
      </c>
      <c r="D245" s="509" t="s">
        <v>1715</v>
      </c>
      <c r="E245" s="509" t="s">
        <v>1716</v>
      </c>
      <c r="F245" s="513">
        <v>36</v>
      </c>
      <c r="G245" s="513">
        <v>53748</v>
      </c>
      <c r="H245" s="513">
        <v>0.65454545454545454</v>
      </c>
      <c r="I245" s="513">
        <v>1493</v>
      </c>
      <c r="J245" s="513">
        <v>55</v>
      </c>
      <c r="K245" s="513">
        <v>82115</v>
      </c>
      <c r="L245" s="513">
        <v>1</v>
      </c>
      <c r="M245" s="513">
        <v>1493</v>
      </c>
      <c r="N245" s="513">
        <v>42</v>
      </c>
      <c r="O245" s="513">
        <v>62832</v>
      </c>
      <c r="P245" s="536">
        <v>0.76517079705291358</v>
      </c>
      <c r="Q245" s="514">
        <v>1496</v>
      </c>
    </row>
    <row r="246" spans="1:17" ht="14.45" customHeight="1" x14ac:dyDescent="0.2">
      <c r="A246" s="508" t="s">
        <v>1769</v>
      </c>
      <c r="B246" s="509" t="s">
        <v>1602</v>
      </c>
      <c r="C246" s="509" t="s">
        <v>1603</v>
      </c>
      <c r="D246" s="509" t="s">
        <v>1717</v>
      </c>
      <c r="E246" s="509" t="s">
        <v>1718</v>
      </c>
      <c r="F246" s="513">
        <v>19</v>
      </c>
      <c r="G246" s="513">
        <v>6213</v>
      </c>
      <c r="H246" s="513">
        <v>0.34545454545454546</v>
      </c>
      <c r="I246" s="513">
        <v>327</v>
      </c>
      <c r="J246" s="513">
        <v>55</v>
      </c>
      <c r="K246" s="513">
        <v>17985</v>
      </c>
      <c r="L246" s="513">
        <v>1</v>
      </c>
      <c r="M246" s="513">
        <v>327</v>
      </c>
      <c r="N246" s="513">
        <v>52</v>
      </c>
      <c r="O246" s="513">
        <v>17108</v>
      </c>
      <c r="P246" s="536">
        <v>0.95123714206283017</v>
      </c>
      <c r="Q246" s="514">
        <v>329</v>
      </c>
    </row>
    <row r="247" spans="1:17" ht="14.45" customHeight="1" x14ac:dyDescent="0.2">
      <c r="A247" s="508" t="s">
        <v>1769</v>
      </c>
      <c r="B247" s="509" t="s">
        <v>1602</v>
      </c>
      <c r="C247" s="509" t="s">
        <v>1603</v>
      </c>
      <c r="D247" s="509" t="s">
        <v>1719</v>
      </c>
      <c r="E247" s="509" t="s">
        <v>1720</v>
      </c>
      <c r="F247" s="513">
        <v>14</v>
      </c>
      <c r="G247" s="513">
        <v>12418</v>
      </c>
      <c r="H247" s="513">
        <v>0.63564701064701068</v>
      </c>
      <c r="I247" s="513">
        <v>887</v>
      </c>
      <c r="J247" s="513">
        <v>22</v>
      </c>
      <c r="K247" s="513">
        <v>19536</v>
      </c>
      <c r="L247" s="513">
        <v>1</v>
      </c>
      <c r="M247" s="513">
        <v>888</v>
      </c>
      <c r="N247" s="513">
        <v>20</v>
      </c>
      <c r="O247" s="513">
        <v>17820</v>
      </c>
      <c r="P247" s="536">
        <v>0.91216216216216217</v>
      </c>
      <c r="Q247" s="514">
        <v>891</v>
      </c>
    </row>
    <row r="248" spans="1:17" ht="14.45" customHeight="1" x14ac:dyDescent="0.2">
      <c r="A248" s="508" t="s">
        <v>1769</v>
      </c>
      <c r="B248" s="509" t="s">
        <v>1602</v>
      </c>
      <c r="C248" s="509" t="s">
        <v>1603</v>
      </c>
      <c r="D248" s="509" t="s">
        <v>1723</v>
      </c>
      <c r="E248" s="509" t="s">
        <v>1724</v>
      </c>
      <c r="F248" s="513">
        <v>592</v>
      </c>
      <c r="G248" s="513">
        <v>153920</v>
      </c>
      <c r="H248" s="513">
        <v>0.36583858608330244</v>
      </c>
      <c r="I248" s="513">
        <v>260</v>
      </c>
      <c r="J248" s="513">
        <v>1612</v>
      </c>
      <c r="K248" s="513">
        <v>420732</v>
      </c>
      <c r="L248" s="513">
        <v>1</v>
      </c>
      <c r="M248" s="513">
        <v>261</v>
      </c>
      <c r="N248" s="513">
        <v>2512</v>
      </c>
      <c r="O248" s="513">
        <v>658144</v>
      </c>
      <c r="P248" s="536">
        <v>1.5642832016580626</v>
      </c>
      <c r="Q248" s="514">
        <v>262</v>
      </c>
    </row>
    <row r="249" spans="1:17" ht="14.45" customHeight="1" x14ac:dyDescent="0.2">
      <c r="A249" s="508" t="s">
        <v>1769</v>
      </c>
      <c r="B249" s="509" t="s">
        <v>1602</v>
      </c>
      <c r="C249" s="509" t="s">
        <v>1603</v>
      </c>
      <c r="D249" s="509" t="s">
        <v>1725</v>
      </c>
      <c r="E249" s="509" t="s">
        <v>1726</v>
      </c>
      <c r="F249" s="513">
        <v>13</v>
      </c>
      <c r="G249" s="513">
        <v>2145</v>
      </c>
      <c r="H249" s="513">
        <v>8.1250000000000003E-2</v>
      </c>
      <c r="I249" s="513">
        <v>165</v>
      </c>
      <c r="J249" s="513">
        <v>160</v>
      </c>
      <c r="K249" s="513">
        <v>26400</v>
      </c>
      <c r="L249" s="513">
        <v>1</v>
      </c>
      <c r="M249" s="513">
        <v>165</v>
      </c>
      <c r="N249" s="513">
        <v>249</v>
      </c>
      <c r="O249" s="513">
        <v>41334</v>
      </c>
      <c r="P249" s="536">
        <v>1.5656818181818182</v>
      </c>
      <c r="Q249" s="514">
        <v>166</v>
      </c>
    </row>
    <row r="250" spans="1:17" ht="14.45" customHeight="1" x14ac:dyDescent="0.2">
      <c r="A250" s="508" t="s">
        <v>1769</v>
      </c>
      <c r="B250" s="509" t="s">
        <v>1602</v>
      </c>
      <c r="C250" s="509" t="s">
        <v>1603</v>
      </c>
      <c r="D250" s="509" t="s">
        <v>1729</v>
      </c>
      <c r="E250" s="509" t="s">
        <v>1730</v>
      </c>
      <c r="F250" s="513"/>
      <c r="G250" s="513"/>
      <c r="H250" s="513"/>
      <c r="I250" s="513"/>
      <c r="J250" s="513"/>
      <c r="K250" s="513"/>
      <c r="L250" s="513"/>
      <c r="M250" s="513"/>
      <c r="N250" s="513">
        <v>2</v>
      </c>
      <c r="O250" s="513">
        <v>304</v>
      </c>
      <c r="P250" s="536"/>
      <c r="Q250" s="514">
        <v>152</v>
      </c>
    </row>
    <row r="251" spans="1:17" ht="14.45" customHeight="1" x14ac:dyDescent="0.2">
      <c r="A251" s="508" t="s">
        <v>1770</v>
      </c>
      <c r="B251" s="509" t="s">
        <v>1602</v>
      </c>
      <c r="C251" s="509" t="s">
        <v>1603</v>
      </c>
      <c r="D251" s="509" t="s">
        <v>1604</v>
      </c>
      <c r="E251" s="509" t="s">
        <v>1605</v>
      </c>
      <c r="F251" s="513">
        <v>272</v>
      </c>
      <c r="G251" s="513">
        <v>47056</v>
      </c>
      <c r="H251" s="513">
        <v>0.59436655298724261</v>
      </c>
      <c r="I251" s="513">
        <v>173</v>
      </c>
      <c r="J251" s="513">
        <v>455</v>
      </c>
      <c r="K251" s="513">
        <v>79170</v>
      </c>
      <c r="L251" s="513">
        <v>1</v>
      </c>
      <c r="M251" s="513">
        <v>174</v>
      </c>
      <c r="N251" s="513">
        <v>610</v>
      </c>
      <c r="O251" s="513">
        <v>106750</v>
      </c>
      <c r="P251" s="536">
        <v>1.3483642793987622</v>
      </c>
      <c r="Q251" s="514">
        <v>175</v>
      </c>
    </row>
    <row r="252" spans="1:17" ht="14.45" customHeight="1" x14ac:dyDescent="0.2">
      <c r="A252" s="508" t="s">
        <v>1770</v>
      </c>
      <c r="B252" s="509" t="s">
        <v>1602</v>
      </c>
      <c r="C252" s="509" t="s">
        <v>1603</v>
      </c>
      <c r="D252" s="509" t="s">
        <v>1606</v>
      </c>
      <c r="E252" s="509" t="s">
        <v>1607</v>
      </c>
      <c r="F252" s="513"/>
      <c r="G252" s="513"/>
      <c r="H252" s="513"/>
      <c r="I252" s="513"/>
      <c r="J252" s="513">
        <v>6</v>
      </c>
      <c r="K252" s="513">
        <v>1158</v>
      </c>
      <c r="L252" s="513">
        <v>1</v>
      </c>
      <c r="M252" s="513">
        <v>193</v>
      </c>
      <c r="N252" s="513">
        <v>1</v>
      </c>
      <c r="O252" s="513">
        <v>195</v>
      </c>
      <c r="P252" s="536">
        <v>0.16839378238341968</v>
      </c>
      <c r="Q252" s="514">
        <v>195</v>
      </c>
    </row>
    <row r="253" spans="1:17" ht="14.45" customHeight="1" x14ac:dyDescent="0.2">
      <c r="A253" s="508" t="s">
        <v>1770</v>
      </c>
      <c r="B253" s="509" t="s">
        <v>1602</v>
      </c>
      <c r="C253" s="509" t="s">
        <v>1603</v>
      </c>
      <c r="D253" s="509" t="s">
        <v>1608</v>
      </c>
      <c r="E253" s="509" t="s">
        <v>1609</v>
      </c>
      <c r="F253" s="513"/>
      <c r="G253" s="513"/>
      <c r="H253" s="513"/>
      <c r="I253" s="513"/>
      <c r="J253" s="513"/>
      <c r="K253" s="513"/>
      <c r="L253" s="513"/>
      <c r="M253" s="513"/>
      <c r="N253" s="513">
        <v>1</v>
      </c>
      <c r="O253" s="513">
        <v>77</v>
      </c>
      <c r="P253" s="536"/>
      <c r="Q253" s="514">
        <v>77</v>
      </c>
    </row>
    <row r="254" spans="1:17" ht="14.45" customHeight="1" x14ac:dyDescent="0.2">
      <c r="A254" s="508" t="s">
        <v>1770</v>
      </c>
      <c r="B254" s="509" t="s">
        <v>1602</v>
      </c>
      <c r="C254" s="509" t="s">
        <v>1603</v>
      </c>
      <c r="D254" s="509" t="s">
        <v>1612</v>
      </c>
      <c r="E254" s="509" t="s">
        <v>1613</v>
      </c>
      <c r="F254" s="513"/>
      <c r="G254" s="513"/>
      <c r="H254" s="513"/>
      <c r="I254" s="513"/>
      <c r="J254" s="513">
        <v>3</v>
      </c>
      <c r="K254" s="513">
        <v>768</v>
      </c>
      <c r="L254" s="513">
        <v>1</v>
      </c>
      <c r="M254" s="513">
        <v>256</v>
      </c>
      <c r="N254" s="513"/>
      <c r="O254" s="513"/>
      <c r="P254" s="536"/>
      <c r="Q254" s="514"/>
    </row>
    <row r="255" spans="1:17" ht="14.45" customHeight="1" x14ac:dyDescent="0.2">
      <c r="A255" s="508" t="s">
        <v>1770</v>
      </c>
      <c r="B255" s="509" t="s">
        <v>1602</v>
      </c>
      <c r="C255" s="509" t="s">
        <v>1603</v>
      </c>
      <c r="D255" s="509" t="s">
        <v>1616</v>
      </c>
      <c r="E255" s="509" t="s">
        <v>1617</v>
      </c>
      <c r="F255" s="513"/>
      <c r="G255" s="513"/>
      <c r="H255" s="513"/>
      <c r="I255" s="513"/>
      <c r="J255" s="513">
        <v>2</v>
      </c>
      <c r="K255" s="513">
        <v>702</v>
      </c>
      <c r="L255" s="513">
        <v>1</v>
      </c>
      <c r="M255" s="513">
        <v>351</v>
      </c>
      <c r="N255" s="513"/>
      <c r="O255" s="513"/>
      <c r="P255" s="536"/>
      <c r="Q255" s="514"/>
    </row>
    <row r="256" spans="1:17" ht="14.45" customHeight="1" x14ac:dyDescent="0.2">
      <c r="A256" s="508" t="s">
        <v>1770</v>
      </c>
      <c r="B256" s="509" t="s">
        <v>1602</v>
      </c>
      <c r="C256" s="509" t="s">
        <v>1603</v>
      </c>
      <c r="D256" s="509" t="s">
        <v>1618</v>
      </c>
      <c r="E256" s="509" t="s">
        <v>1619</v>
      </c>
      <c r="F256" s="513">
        <v>181</v>
      </c>
      <c r="G256" s="513">
        <v>193670</v>
      </c>
      <c r="H256" s="513">
        <v>1.3923076923076922</v>
      </c>
      <c r="I256" s="513">
        <v>1070</v>
      </c>
      <c r="J256" s="513">
        <v>130</v>
      </c>
      <c r="K256" s="513">
        <v>139100</v>
      </c>
      <c r="L256" s="513">
        <v>1</v>
      </c>
      <c r="M256" s="513">
        <v>1070</v>
      </c>
      <c r="N256" s="513">
        <v>161</v>
      </c>
      <c r="O256" s="513">
        <v>172753</v>
      </c>
      <c r="P256" s="536">
        <v>1.2419338605319914</v>
      </c>
      <c r="Q256" s="514">
        <v>1073</v>
      </c>
    </row>
    <row r="257" spans="1:17" ht="14.45" customHeight="1" x14ac:dyDescent="0.2">
      <c r="A257" s="508" t="s">
        <v>1770</v>
      </c>
      <c r="B257" s="509" t="s">
        <v>1602</v>
      </c>
      <c r="C257" s="509" t="s">
        <v>1603</v>
      </c>
      <c r="D257" s="509" t="s">
        <v>1620</v>
      </c>
      <c r="E257" s="509" t="s">
        <v>1621</v>
      </c>
      <c r="F257" s="513">
        <v>34</v>
      </c>
      <c r="G257" s="513">
        <v>1564</v>
      </c>
      <c r="H257" s="513">
        <v>0.82926829268292679</v>
      </c>
      <c r="I257" s="513">
        <v>46</v>
      </c>
      <c r="J257" s="513">
        <v>41</v>
      </c>
      <c r="K257" s="513">
        <v>1886</v>
      </c>
      <c r="L257" s="513">
        <v>1</v>
      </c>
      <c r="M257" s="513">
        <v>46</v>
      </c>
      <c r="N257" s="513">
        <v>27</v>
      </c>
      <c r="O257" s="513">
        <v>1269</v>
      </c>
      <c r="P257" s="536">
        <v>0.67285259809119835</v>
      </c>
      <c r="Q257" s="514">
        <v>47</v>
      </c>
    </row>
    <row r="258" spans="1:17" ht="14.45" customHeight="1" x14ac:dyDescent="0.2">
      <c r="A258" s="508" t="s">
        <v>1770</v>
      </c>
      <c r="B258" s="509" t="s">
        <v>1602</v>
      </c>
      <c r="C258" s="509" t="s">
        <v>1603</v>
      </c>
      <c r="D258" s="509" t="s">
        <v>1622</v>
      </c>
      <c r="E258" s="509" t="s">
        <v>1623</v>
      </c>
      <c r="F258" s="513">
        <v>47</v>
      </c>
      <c r="G258" s="513">
        <v>16309</v>
      </c>
      <c r="H258" s="513">
        <v>0.54651162790697672</v>
      </c>
      <c r="I258" s="513">
        <v>347</v>
      </c>
      <c r="J258" s="513">
        <v>86</v>
      </c>
      <c r="K258" s="513">
        <v>29842</v>
      </c>
      <c r="L258" s="513">
        <v>1</v>
      </c>
      <c r="M258" s="513">
        <v>347</v>
      </c>
      <c r="N258" s="513">
        <v>78</v>
      </c>
      <c r="O258" s="513">
        <v>27144</v>
      </c>
      <c r="P258" s="536">
        <v>0.90959051001943569</v>
      </c>
      <c r="Q258" s="514">
        <v>348</v>
      </c>
    </row>
    <row r="259" spans="1:17" ht="14.45" customHeight="1" x14ac:dyDescent="0.2">
      <c r="A259" s="508" t="s">
        <v>1770</v>
      </c>
      <c r="B259" s="509" t="s">
        <v>1602</v>
      </c>
      <c r="C259" s="509" t="s">
        <v>1603</v>
      </c>
      <c r="D259" s="509" t="s">
        <v>1624</v>
      </c>
      <c r="E259" s="509" t="s">
        <v>1625</v>
      </c>
      <c r="F259" s="513">
        <v>12</v>
      </c>
      <c r="G259" s="513">
        <v>612</v>
      </c>
      <c r="H259" s="513">
        <v>3</v>
      </c>
      <c r="I259" s="513">
        <v>51</v>
      </c>
      <c r="J259" s="513">
        <v>4</v>
      </c>
      <c r="K259" s="513">
        <v>204</v>
      </c>
      <c r="L259" s="513">
        <v>1</v>
      </c>
      <c r="M259" s="513">
        <v>51</v>
      </c>
      <c r="N259" s="513">
        <v>14</v>
      </c>
      <c r="O259" s="513">
        <v>714</v>
      </c>
      <c r="P259" s="536">
        <v>3.5</v>
      </c>
      <c r="Q259" s="514">
        <v>51</v>
      </c>
    </row>
    <row r="260" spans="1:17" ht="14.45" customHeight="1" x14ac:dyDescent="0.2">
      <c r="A260" s="508" t="s">
        <v>1770</v>
      </c>
      <c r="B260" s="509" t="s">
        <v>1602</v>
      </c>
      <c r="C260" s="509" t="s">
        <v>1603</v>
      </c>
      <c r="D260" s="509" t="s">
        <v>1628</v>
      </c>
      <c r="E260" s="509" t="s">
        <v>1629</v>
      </c>
      <c r="F260" s="513">
        <v>89</v>
      </c>
      <c r="G260" s="513">
        <v>33553</v>
      </c>
      <c r="H260" s="513">
        <v>0.91752577319587625</v>
      </c>
      <c r="I260" s="513">
        <v>377</v>
      </c>
      <c r="J260" s="513">
        <v>97</v>
      </c>
      <c r="K260" s="513">
        <v>36569</v>
      </c>
      <c r="L260" s="513">
        <v>1</v>
      </c>
      <c r="M260" s="513">
        <v>377</v>
      </c>
      <c r="N260" s="513">
        <v>137</v>
      </c>
      <c r="O260" s="513">
        <v>51786</v>
      </c>
      <c r="P260" s="536">
        <v>1.4161174765511773</v>
      </c>
      <c r="Q260" s="514">
        <v>378</v>
      </c>
    </row>
    <row r="261" spans="1:17" ht="14.45" customHeight="1" x14ac:dyDescent="0.2">
      <c r="A261" s="508" t="s">
        <v>1770</v>
      </c>
      <c r="B261" s="509" t="s">
        <v>1602</v>
      </c>
      <c r="C261" s="509" t="s">
        <v>1603</v>
      </c>
      <c r="D261" s="509" t="s">
        <v>1630</v>
      </c>
      <c r="E261" s="509" t="s">
        <v>1631</v>
      </c>
      <c r="F261" s="513">
        <v>8</v>
      </c>
      <c r="G261" s="513">
        <v>272</v>
      </c>
      <c r="H261" s="513">
        <v>2</v>
      </c>
      <c r="I261" s="513">
        <v>34</v>
      </c>
      <c r="J261" s="513">
        <v>4</v>
      </c>
      <c r="K261" s="513">
        <v>136</v>
      </c>
      <c r="L261" s="513">
        <v>1</v>
      </c>
      <c r="M261" s="513">
        <v>34</v>
      </c>
      <c r="N261" s="513">
        <v>5</v>
      </c>
      <c r="O261" s="513">
        <v>170</v>
      </c>
      <c r="P261" s="536">
        <v>1.25</v>
      </c>
      <c r="Q261" s="514">
        <v>34</v>
      </c>
    </row>
    <row r="262" spans="1:17" ht="14.45" customHeight="1" x14ac:dyDescent="0.2">
      <c r="A262" s="508" t="s">
        <v>1770</v>
      </c>
      <c r="B262" s="509" t="s">
        <v>1602</v>
      </c>
      <c r="C262" s="509" t="s">
        <v>1603</v>
      </c>
      <c r="D262" s="509" t="s">
        <v>1632</v>
      </c>
      <c r="E262" s="509" t="s">
        <v>1633</v>
      </c>
      <c r="F262" s="513">
        <v>13</v>
      </c>
      <c r="G262" s="513">
        <v>6812</v>
      </c>
      <c r="H262" s="513">
        <v>1.3</v>
      </c>
      <c r="I262" s="513">
        <v>524</v>
      </c>
      <c r="J262" s="513">
        <v>10</v>
      </c>
      <c r="K262" s="513">
        <v>5240</v>
      </c>
      <c r="L262" s="513">
        <v>1</v>
      </c>
      <c r="M262" s="513">
        <v>524</v>
      </c>
      <c r="N262" s="513">
        <v>29</v>
      </c>
      <c r="O262" s="513">
        <v>15225</v>
      </c>
      <c r="P262" s="536">
        <v>2.9055343511450382</v>
      </c>
      <c r="Q262" s="514">
        <v>525</v>
      </c>
    </row>
    <row r="263" spans="1:17" ht="14.45" customHeight="1" x14ac:dyDescent="0.2">
      <c r="A263" s="508" t="s">
        <v>1770</v>
      </c>
      <c r="B263" s="509" t="s">
        <v>1602</v>
      </c>
      <c r="C263" s="509" t="s">
        <v>1603</v>
      </c>
      <c r="D263" s="509" t="s">
        <v>1634</v>
      </c>
      <c r="E263" s="509" t="s">
        <v>1635</v>
      </c>
      <c r="F263" s="513">
        <v>5</v>
      </c>
      <c r="G263" s="513">
        <v>285</v>
      </c>
      <c r="H263" s="513">
        <v>0.7142857142857143</v>
      </c>
      <c r="I263" s="513">
        <v>57</v>
      </c>
      <c r="J263" s="513">
        <v>7</v>
      </c>
      <c r="K263" s="513">
        <v>399</v>
      </c>
      <c r="L263" s="513">
        <v>1</v>
      </c>
      <c r="M263" s="513">
        <v>57</v>
      </c>
      <c r="N263" s="513">
        <v>1</v>
      </c>
      <c r="O263" s="513">
        <v>58</v>
      </c>
      <c r="P263" s="536">
        <v>0.14536340852130325</v>
      </c>
      <c r="Q263" s="514">
        <v>58</v>
      </c>
    </row>
    <row r="264" spans="1:17" ht="14.45" customHeight="1" x14ac:dyDescent="0.2">
      <c r="A264" s="508" t="s">
        <v>1770</v>
      </c>
      <c r="B264" s="509" t="s">
        <v>1602</v>
      </c>
      <c r="C264" s="509" t="s">
        <v>1603</v>
      </c>
      <c r="D264" s="509" t="s">
        <v>1636</v>
      </c>
      <c r="E264" s="509" t="s">
        <v>1637</v>
      </c>
      <c r="F264" s="513">
        <v>2</v>
      </c>
      <c r="G264" s="513">
        <v>448</v>
      </c>
      <c r="H264" s="513"/>
      <c r="I264" s="513">
        <v>224</v>
      </c>
      <c r="J264" s="513"/>
      <c r="K264" s="513"/>
      <c r="L264" s="513"/>
      <c r="M264" s="513"/>
      <c r="N264" s="513">
        <v>1</v>
      </c>
      <c r="O264" s="513">
        <v>226</v>
      </c>
      <c r="P264" s="536"/>
      <c r="Q264" s="514">
        <v>226</v>
      </c>
    </row>
    <row r="265" spans="1:17" ht="14.45" customHeight="1" x14ac:dyDescent="0.2">
      <c r="A265" s="508" t="s">
        <v>1770</v>
      </c>
      <c r="B265" s="509" t="s">
        <v>1602</v>
      </c>
      <c r="C265" s="509" t="s">
        <v>1603</v>
      </c>
      <c r="D265" s="509" t="s">
        <v>1638</v>
      </c>
      <c r="E265" s="509" t="s">
        <v>1639</v>
      </c>
      <c r="F265" s="513">
        <v>2</v>
      </c>
      <c r="G265" s="513">
        <v>1106</v>
      </c>
      <c r="H265" s="513"/>
      <c r="I265" s="513">
        <v>553</v>
      </c>
      <c r="J265" s="513"/>
      <c r="K265" s="513"/>
      <c r="L265" s="513"/>
      <c r="M265" s="513"/>
      <c r="N265" s="513">
        <v>1</v>
      </c>
      <c r="O265" s="513">
        <v>555</v>
      </c>
      <c r="P265" s="536"/>
      <c r="Q265" s="514">
        <v>555</v>
      </c>
    </row>
    <row r="266" spans="1:17" ht="14.45" customHeight="1" x14ac:dyDescent="0.2">
      <c r="A266" s="508" t="s">
        <v>1770</v>
      </c>
      <c r="B266" s="509" t="s">
        <v>1602</v>
      </c>
      <c r="C266" s="509" t="s">
        <v>1603</v>
      </c>
      <c r="D266" s="509" t="s">
        <v>1640</v>
      </c>
      <c r="E266" s="509" t="s">
        <v>1641</v>
      </c>
      <c r="F266" s="513">
        <v>194</v>
      </c>
      <c r="G266" s="513">
        <v>41322</v>
      </c>
      <c r="H266" s="513">
        <v>0.92389214327236957</v>
      </c>
      <c r="I266" s="513">
        <v>213</v>
      </c>
      <c r="J266" s="513">
        <v>209</v>
      </c>
      <c r="K266" s="513">
        <v>44726</v>
      </c>
      <c r="L266" s="513">
        <v>1</v>
      </c>
      <c r="M266" s="513">
        <v>214</v>
      </c>
      <c r="N266" s="513">
        <v>192</v>
      </c>
      <c r="O266" s="513">
        <v>41472</v>
      </c>
      <c r="P266" s="536">
        <v>0.92724589724097839</v>
      </c>
      <c r="Q266" s="514">
        <v>216</v>
      </c>
    </row>
    <row r="267" spans="1:17" ht="14.45" customHeight="1" x14ac:dyDescent="0.2">
      <c r="A267" s="508" t="s">
        <v>1770</v>
      </c>
      <c r="B267" s="509" t="s">
        <v>1602</v>
      </c>
      <c r="C267" s="509" t="s">
        <v>1603</v>
      </c>
      <c r="D267" s="509" t="s">
        <v>1642</v>
      </c>
      <c r="E267" s="509" t="s">
        <v>1643</v>
      </c>
      <c r="F267" s="513"/>
      <c r="G267" s="513"/>
      <c r="H267" s="513"/>
      <c r="I267" s="513"/>
      <c r="J267" s="513">
        <v>2</v>
      </c>
      <c r="K267" s="513">
        <v>284</v>
      </c>
      <c r="L267" s="513">
        <v>1</v>
      </c>
      <c r="M267" s="513">
        <v>142</v>
      </c>
      <c r="N267" s="513"/>
      <c r="O267" s="513"/>
      <c r="P267" s="536"/>
      <c r="Q267" s="514"/>
    </row>
    <row r="268" spans="1:17" ht="14.45" customHeight="1" x14ac:dyDescent="0.2">
      <c r="A268" s="508" t="s">
        <v>1770</v>
      </c>
      <c r="B268" s="509" t="s">
        <v>1602</v>
      </c>
      <c r="C268" s="509" t="s">
        <v>1603</v>
      </c>
      <c r="D268" s="509" t="s">
        <v>1648</v>
      </c>
      <c r="E268" s="509" t="s">
        <v>1649</v>
      </c>
      <c r="F268" s="513">
        <v>119</v>
      </c>
      <c r="G268" s="513">
        <v>2023</v>
      </c>
      <c r="H268" s="513">
        <v>1.1018518518518519</v>
      </c>
      <c r="I268" s="513">
        <v>17</v>
      </c>
      <c r="J268" s="513">
        <v>108</v>
      </c>
      <c r="K268" s="513">
        <v>1836</v>
      </c>
      <c r="L268" s="513">
        <v>1</v>
      </c>
      <c r="M268" s="513">
        <v>17</v>
      </c>
      <c r="N268" s="513">
        <v>145</v>
      </c>
      <c r="O268" s="513">
        <v>2465</v>
      </c>
      <c r="P268" s="536">
        <v>1.3425925925925926</v>
      </c>
      <c r="Q268" s="514">
        <v>17</v>
      </c>
    </row>
    <row r="269" spans="1:17" ht="14.45" customHeight="1" x14ac:dyDescent="0.2">
      <c r="A269" s="508" t="s">
        <v>1770</v>
      </c>
      <c r="B269" s="509" t="s">
        <v>1602</v>
      </c>
      <c r="C269" s="509" t="s">
        <v>1603</v>
      </c>
      <c r="D269" s="509" t="s">
        <v>1650</v>
      </c>
      <c r="E269" s="509" t="s">
        <v>1651</v>
      </c>
      <c r="F269" s="513">
        <v>5</v>
      </c>
      <c r="G269" s="513">
        <v>715</v>
      </c>
      <c r="H269" s="513">
        <v>1.6666666666666667</v>
      </c>
      <c r="I269" s="513">
        <v>143</v>
      </c>
      <c r="J269" s="513">
        <v>3</v>
      </c>
      <c r="K269" s="513">
        <v>429</v>
      </c>
      <c r="L269" s="513">
        <v>1</v>
      </c>
      <c r="M269" s="513">
        <v>143</v>
      </c>
      <c r="N269" s="513">
        <v>2</v>
      </c>
      <c r="O269" s="513">
        <v>288</v>
      </c>
      <c r="P269" s="536">
        <v>0.67132867132867136</v>
      </c>
      <c r="Q269" s="514">
        <v>144</v>
      </c>
    </row>
    <row r="270" spans="1:17" ht="14.45" customHeight="1" x14ac:dyDescent="0.2">
      <c r="A270" s="508" t="s">
        <v>1770</v>
      </c>
      <c r="B270" s="509" t="s">
        <v>1602</v>
      </c>
      <c r="C270" s="509" t="s">
        <v>1603</v>
      </c>
      <c r="D270" s="509" t="s">
        <v>1652</v>
      </c>
      <c r="E270" s="509" t="s">
        <v>1653</v>
      </c>
      <c r="F270" s="513">
        <v>4</v>
      </c>
      <c r="G270" s="513">
        <v>260</v>
      </c>
      <c r="H270" s="513">
        <v>4</v>
      </c>
      <c r="I270" s="513">
        <v>65</v>
      </c>
      <c r="J270" s="513">
        <v>1</v>
      </c>
      <c r="K270" s="513">
        <v>65</v>
      </c>
      <c r="L270" s="513">
        <v>1</v>
      </c>
      <c r="M270" s="513">
        <v>65</v>
      </c>
      <c r="N270" s="513"/>
      <c r="O270" s="513"/>
      <c r="P270" s="536"/>
      <c r="Q270" s="514"/>
    </row>
    <row r="271" spans="1:17" ht="14.45" customHeight="1" x14ac:dyDescent="0.2">
      <c r="A271" s="508" t="s">
        <v>1770</v>
      </c>
      <c r="B271" s="509" t="s">
        <v>1602</v>
      </c>
      <c r="C271" s="509" t="s">
        <v>1603</v>
      </c>
      <c r="D271" s="509" t="s">
        <v>1656</v>
      </c>
      <c r="E271" s="509" t="s">
        <v>1657</v>
      </c>
      <c r="F271" s="513"/>
      <c r="G271" s="513"/>
      <c r="H271" s="513"/>
      <c r="I271" s="513"/>
      <c r="J271" s="513">
        <v>1</v>
      </c>
      <c r="K271" s="513">
        <v>43</v>
      </c>
      <c r="L271" s="513">
        <v>1</v>
      </c>
      <c r="M271" s="513">
        <v>43</v>
      </c>
      <c r="N271" s="513"/>
      <c r="O271" s="513"/>
      <c r="P271" s="536"/>
      <c r="Q271" s="514"/>
    </row>
    <row r="272" spans="1:17" ht="14.45" customHeight="1" x14ac:dyDescent="0.2">
      <c r="A272" s="508" t="s">
        <v>1770</v>
      </c>
      <c r="B272" s="509" t="s">
        <v>1602</v>
      </c>
      <c r="C272" s="509" t="s">
        <v>1603</v>
      </c>
      <c r="D272" s="509" t="s">
        <v>1658</v>
      </c>
      <c r="E272" s="509" t="s">
        <v>1659</v>
      </c>
      <c r="F272" s="513">
        <v>684</v>
      </c>
      <c r="G272" s="513">
        <v>93024</v>
      </c>
      <c r="H272" s="513">
        <v>0.86307546714664785</v>
      </c>
      <c r="I272" s="513">
        <v>136</v>
      </c>
      <c r="J272" s="513">
        <v>789</v>
      </c>
      <c r="K272" s="513">
        <v>107782</v>
      </c>
      <c r="L272" s="513">
        <v>1</v>
      </c>
      <c r="M272" s="513">
        <v>136.60583016476554</v>
      </c>
      <c r="N272" s="513">
        <v>755</v>
      </c>
      <c r="O272" s="513">
        <v>104190</v>
      </c>
      <c r="P272" s="536">
        <v>0.96667347052383512</v>
      </c>
      <c r="Q272" s="514">
        <v>138</v>
      </c>
    </row>
    <row r="273" spans="1:17" ht="14.45" customHeight="1" x14ac:dyDescent="0.2">
      <c r="A273" s="508" t="s">
        <v>1770</v>
      </c>
      <c r="B273" s="509" t="s">
        <v>1602</v>
      </c>
      <c r="C273" s="509" t="s">
        <v>1603</v>
      </c>
      <c r="D273" s="509" t="s">
        <v>1660</v>
      </c>
      <c r="E273" s="509" t="s">
        <v>1661</v>
      </c>
      <c r="F273" s="513">
        <v>74</v>
      </c>
      <c r="G273" s="513">
        <v>6734</v>
      </c>
      <c r="H273" s="513">
        <v>0.44047619047619047</v>
      </c>
      <c r="I273" s="513">
        <v>91</v>
      </c>
      <c r="J273" s="513">
        <v>168</v>
      </c>
      <c r="K273" s="513">
        <v>15288</v>
      </c>
      <c r="L273" s="513">
        <v>1</v>
      </c>
      <c r="M273" s="513">
        <v>91</v>
      </c>
      <c r="N273" s="513">
        <v>186</v>
      </c>
      <c r="O273" s="513">
        <v>17112</v>
      </c>
      <c r="P273" s="536">
        <v>1.1193092621664049</v>
      </c>
      <c r="Q273" s="514">
        <v>92</v>
      </c>
    </row>
    <row r="274" spans="1:17" ht="14.45" customHeight="1" x14ac:dyDescent="0.2">
      <c r="A274" s="508" t="s">
        <v>1770</v>
      </c>
      <c r="B274" s="509" t="s">
        <v>1602</v>
      </c>
      <c r="C274" s="509" t="s">
        <v>1603</v>
      </c>
      <c r="D274" s="509" t="s">
        <v>1662</v>
      </c>
      <c r="E274" s="509" t="s">
        <v>1663</v>
      </c>
      <c r="F274" s="513">
        <v>335</v>
      </c>
      <c r="G274" s="513">
        <v>45895</v>
      </c>
      <c r="H274" s="513">
        <v>1.1850293062046529</v>
      </c>
      <c r="I274" s="513">
        <v>137</v>
      </c>
      <c r="J274" s="513">
        <v>280</v>
      </c>
      <c r="K274" s="513">
        <v>38729</v>
      </c>
      <c r="L274" s="513">
        <v>1</v>
      </c>
      <c r="M274" s="513">
        <v>138.31785714285715</v>
      </c>
      <c r="N274" s="513">
        <v>307</v>
      </c>
      <c r="O274" s="513">
        <v>42980</v>
      </c>
      <c r="P274" s="536">
        <v>1.1097627101138681</v>
      </c>
      <c r="Q274" s="514">
        <v>140</v>
      </c>
    </row>
    <row r="275" spans="1:17" ht="14.45" customHeight="1" x14ac:dyDescent="0.2">
      <c r="A275" s="508" t="s">
        <v>1770</v>
      </c>
      <c r="B275" s="509" t="s">
        <v>1602</v>
      </c>
      <c r="C275" s="509" t="s">
        <v>1603</v>
      </c>
      <c r="D275" s="509" t="s">
        <v>1664</v>
      </c>
      <c r="E275" s="509" t="s">
        <v>1665</v>
      </c>
      <c r="F275" s="513">
        <v>26</v>
      </c>
      <c r="G275" s="513">
        <v>1716</v>
      </c>
      <c r="H275" s="513">
        <v>1.2873218304576144</v>
      </c>
      <c r="I275" s="513">
        <v>66</v>
      </c>
      <c r="J275" s="513">
        <v>20</v>
      </c>
      <c r="K275" s="513">
        <v>1333</v>
      </c>
      <c r="L275" s="513">
        <v>1</v>
      </c>
      <c r="M275" s="513">
        <v>66.650000000000006</v>
      </c>
      <c r="N275" s="513">
        <v>19</v>
      </c>
      <c r="O275" s="513">
        <v>1273</v>
      </c>
      <c r="P275" s="536">
        <v>0.95498874718679672</v>
      </c>
      <c r="Q275" s="514">
        <v>67</v>
      </c>
    </row>
    <row r="276" spans="1:17" ht="14.45" customHeight="1" x14ac:dyDescent="0.2">
      <c r="A276" s="508" t="s">
        <v>1770</v>
      </c>
      <c r="B276" s="509" t="s">
        <v>1602</v>
      </c>
      <c r="C276" s="509" t="s">
        <v>1603</v>
      </c>
      <c r="D276" s="509" t="s">
        <v>1666</v>
      </c>
      <c r="E276" s="509" t="s">
        <v>1667</v>
      </c>
      <c r="F276" s="513">
        <v>35</v>
      </c>
      <c r="G276" s="513">
        <v>11480</v>
      </c>
      <c r="H276" s="513">
        <v>1.5217391304347827</v>
      </c>
      <c r="I276" s="513">
        <v>328</v>
      </c>
      <c r="J276" s="513">
        <v>23</v>
      </c>
      <c r="K276" s="513">
        <v>7544</v>
      </c>
      <c r="L276" s="513">
        <v>1</v>
      </c>
      <c r="M276" s="513">
        <v>328</v>
      </c>
      <c r="N276" s="513">
        <v>70</v>
      </c>
      <c r="O276" s="513">
        <v>23030</v>
      </c>
      <c r="P276" s="536">
        <v>3.0527571580063628</v>
      </c>
      <c r="Q276" s="514">
        <v>329</v>
      </c>
    </row>
    <row r="277" spans="1:17" ht="14.45" customHeight="1" x14ac:dyDescent="0.2">
      <c r="A277" s="508" t="s">
        <v>1770</v>
      </c>
      <c r="B277" s="509" t="s">
        <v>1602</v>
      </c>
      <c r="C277" s="509" t="s">
        <v>1603</v>
      </c>
      <c r="D277" s="509" t="s">
        <v>1672</v>
      </c>
      <c r="E277" s="509" t="s">
        <v>1673</v>
      </c>
      <c r="F277" s="513"/>
      <c r="G277" s="513"/>
      <c r="H277" s="513"/>
      <c r="I277" s="513"/>
      <c r="J277" s="513">
        <v>1</v>
      </c>
      <c r="K277" s="513">
        <v>71</v>
      </c>
      <c r="L277" s="513">
        <v>1</v>
      </c>
      <c r="M277" s="513">
        <v>71</v>
      </c>
      <c r="N277" s="513">
        <v>1</v>
      </c>
      <c r="O277" s="513">
        <v>72</v>
      </c>
      <c r="P277" s="536">
        <v>1.0140845070422535</v>
      </c>
      <c r="Q277" s="514">
        <v>72</v>
      </c>
    </row>
    <row r="278" spans="1:17" ht="14.45" customHeight="1" x14ac:dyDescent="0.2">
      <c r="A278" s="508" t="s">
        <v>1770</v>
      </c>
      <c r="B278" s="509" t="s">
        <v>1602</v>
      </c>
      <c r="C278" s="509" t="s">
        <v>1603</v>
      </c>
      <c r="D278" s="509" t="s">
        <v>1674</v>
      </c>
      <c r="E278" s="509" t="s">
        <v>1675</v>
      </c>
      <c r="F278" s="513">
        <v>132</v>
      </c>
      <c r="G278" s="513">
        <v>6732</v>
      </c>
      <c r="H278" s="513">
        <v>0.93617021276595747</v>
      </c>
      <c r="I278" s="513">
        <v>51</v>
      </c>
      <c r="J278" s="513">
        <v>141</v>
      </c>
      <c r="K278" s="513">
        <v>7191</v>
      </c>
      <c r="L278" s="513">
        <v>1</v>
      </c>
      <c r="M278" s="513">
        <v>51</v>
      </c>
      <c r="N278" s="513">
        <v>156</v>
      </c>
      <c r="O278" s="513">
        <v>8112</v>
      </c>
      <c r="P278" s="536">
        <v>1.1280767626199415</v>
      </c>
      <c r="Q278" s="514">
        <v>52</v>
      </c>
    </row>
    <row r="279" spans="1:17" ht="14.45" customHeight="1" x14ac:dyDescent="0.2">
      <c r="A279" s="508" t="s">
        <v>1770</v>
      </c>
      <c r="B279" s="509" t="s">
        <v>1602</v>
      </c>
      <c r="C279" s="509" t="s">
        <v>1603</v>
      </c>
      <c r="D279" s="509" t="s">
        <v>1676</v>
      </c>
      <c r="E279" s="509" t="s">
        <v>1677</v>
      </c>
      <c r="F279" s="513"/>
      <c r="G279" s="513"/>
      <c r="H279" s="513"/>
      <c r="I279" s="513"/>
      <c r="J279" s="513">
        <v>3</v>
      </c>
      <c r="K279" s="513">
        <v>390</v>
      </c>
      <c r="L279" s="513">
        <v>1</v>
      </c>
      <c r="M279" s="513">
        <v>130</v>
      </c>
      <c r="N279" s="513"/>
      <c r="O279" s="513"/>
      <c r="P279" s="536"/>
      <c r="Q279" s="514"/>
    </row>
    <row r="280" spans="1:17" ht="14.45" customHeight="1" x14ac:dyDescent="0.2">
      <c r="A280" s="508" t="s">
        <v>1770</v>
      </c>
      <c r="B280" s="509" t="s">
        <v>1602</v>
      </c>
      <c r="C280" s="509" t="s">
        <v>1603</v>
      </c>
      <c r="D280" s="509" t="s">
        <v>1682</v>
      </c>
      <c r="E280" s="509" t="s">
        <v>1683</v>
      </c>
      <c r="F280" s="513"/>
      <c r="G280" s="513"/>
      <c r="H280" s="513"/>
      <c r="I280" s="513"/>
      <c r="J280" s="513">
        <v>1</v>
      </c>
      <c r="K280" s="513">
        <v>207</v>
      </c>
      <c r="L280" s="513">
        <v>1</v>
      </c>
      <c r="M280" s="513">
        <v>207</v>
      </c>
      <c r="N280" s="513"/>
      <c r="O280" s="513"/>
      <c r="P280" s="536"/>
      <c r="Q280" s="514"/>
    </row>
    <row r="281" spans="1:17" ht="14.45" customHeight="1" x14ac:dyDescent="0.2">
      <c r="A281" s="508" t="s">
        <v>1770</v>
      </c>
      <c r="B281" s="509" t="s">
        <v>1602</v>
      </c>
      <c r="C281" s="509" t="s">
        <v>1603</v>
      </c>
      <c r="D281" s="509" t="s">
        <v>1684</v>
      </c>
      <c r="E281" s="509" t="s">
        <v>1685</v>
      </c>
      <c r="F281" s="513"/>
      <c r="G281" s="513"/>
      <c r="H281" s="513"/>
      <c r="I281" s="513"/>
      <c r="J281" s="513">
        <v>1</v>
      </c>
      <c r="K281" s="513">
        <v>763</v>
      </c>
      <c r="L281" s="513">
        <v>1</v>
      </c>
      <c r="M281" s="513">
        <v>763</v>
      </c>
      <c r="N281" s="513"/>
      <c r="O281" s="513"/>
      <c r="P281" s="536"/>
      <c r="Q281" s="514"/>
    </row>
    <row r="282" spans="1:17" ht="14.45" customHeight="1" x14ac:dyDescent="0.2">
      <c r="A282" s="508" t="s">
        <v>1770</v>
      </c>
      <c r="B282" s="509" t="s">
        <v>1602</v>
      </c>
      <c r="C282" s="509" t="s">
        <v>1603</v>
      </c>
      <c r="D282" s="509" t="s">
        <v>1688</v>
      </c>
      <c r="E282" s="509" t="s">
        <v>1689</v>
      </c>
      <c r="F282" s="513">
        <v>10</v>
      </c>
      <c r="G282" s="513">
        <v>6120</v>
      </c>
      <c r="H282" s="513">
        <v>0.90909090909090906</v>
      </c>
      <c r="I282" s="513">
        <v>612</v>
      </c>
      <c r="J282" s="513">
        <v>11</v>
      </c>
      <c r="K282" s="513">
        <v>6732</v>
      </c>
      <c r="L282" s="513">
        <v>1</v>
      </c>
      <c r="M282" s="513">
        <v>612</v>
      </c>
      <c r="N282" s="513">
        <v>22</v>
      </c>
      <c r="O282" s="513">
        <v>13530</v>
      </c>
      <c r="P282" s="536">
        <v>2.0098039215686274</v>
      </c>
      <c r="Q282" s="514">
        <v>615</v>
      </c>
    </row>
    <row r="283" spans="1:17" ht="14.45" customHeight="1" x14ac:dyDescent="0.2">
      <c r="A283" s="508" t="s">
        <v>1770</v>
      </c>
      <c r="B283" s="509" t="s">
        <v>1602</v>
      </c>
      <c r="C283" s="509" t="s">
        <v>1603</v>
      </c>
      <c r="D283" s="509" t="s">
        <v>1690</v>
      </c>
      <c r="E283" s="509" t="s">
        <v>1691</v>
      </c>
      <c r="F283" s="513"/>
      <c r="G283" s="513"/>
      <c r="H283" s="513"/>
      <c r="I283" s="513"/>
      <c r="J283" s="513">
        <v>1</v>
      </c>
      <c r="K283" s="513">
        <v>825</v>
      </c>
      <c r="L283" s="513">
        <v>1</v>
      </c>
      <c r="M283" s="513">
        <v>825</v>
      </c>
      <c r="N283" s="513">
        <v>2</v>
      </c>
      <c r="O283" s="513">
        <v>1652</v>
      </c>
      <c r="P283" s="536">
        <v>2.0024242424242424</v>
      </c>
      <c r="Q283" s="514">
        <v>826</v>
      </c>
    </row>
    <row r="284" spans="1:17" ht="14.45" customHeight="1" x14ac:dyDescent="0.2">
      <c r="A284" s="508" t="s">
        <v>1770</v>
      </c>
      <c r="B284" s="509" t="s">
        <v>1602</v>
      </c>
      <c r="C284" s="509" t="s">
        <v>1603</v>
      </c>
      <c r="D284" s="509" t="s">
        <v>1694</v>
      </c>
      <c r="E284" s="509" t="s">
        <v>1695</v>
      </c>
      <c r="F284" s="513"/>
      <c r="G284" s="513"/>
      <c r="H284" s="513"/>
      <c r="I284" s="513"/>
      <c r="J284" s="513"/>
      <c r="K284" s="513"/>
      <c r="L284" s="513"/>
      <c r="M284" s="513"/>
      <c r="N284" s="513">
        <v>1</v>
      </c>
      <c r="O284" s="513">
        <v>1791</v>
      </c>
      <c r="P284" s="536"/>
      <c r="Q284" s="514">
        <v>1791</v>
      </c>
    </row>
    <row r="285" spans="1:17" ht="14.45" customHeight="1" x14ac:dyDescent="0.2">
      <c r="A285" s="508" t="s">
        <v>1770</v>
      </c>
      <c r="B285" s="509" t="s">
        <v>1602</v>
      </c>
      <c r="C285" s="509" t="s">
        <v>1603</v>
      </c>
      <c r="D285" s="509" t="s">
        <v>1699</v>
      </c>
      <c r="E285" s="509" t="s">
        <v>1700</v>
      </c>
      <c r="F285" s="513">
        <v>194</v>
      </c>
      <c r="G285" s="513">
        <v>52574</v>
      </c>
      <c r="H285" s="513">
        <v>0.92377705931965137</v>
      </c>
      <c r="I285" s="513">
        <v>271</v>
      </c>
      <c r="J285" s="513">
        <v>209</v>
      </c>
      <c r="K285" s="513">
        <v>56912</v>
      </c>
      <c r="L285" s="513">
        <v>1</v>
      </c>
      <c r="M285" s="513">
        <v>272.30622009569379</v>
      </c>
      <c r="N285" s="513">
        <v>192</v>
      </c>
      <c r="O285" s="513">
        <v>52800</v>
      </c>
      <c r="P285" s="536">
        <v>0.92774810233342708</v>
      </c>
      <c r="Q285" s="514">
        <v>275</v>
      </c>
    </row>
    <row r="286" spans="1:17" ht="14.45" customHeight="1" x14ac:dyDescent="0.2">
      <c r="A286" s="508" t="s">
        <v>1770</v>
      </c>
      <c r="B286" s="509" t="s">
        <v>1602</v>
      </c>
      <c r="C286" s="509" t="s">
        <v>1603</v>
      </c>
      <c r="D286" s="509" t="s">
        <v>1715</v>
      </c>
      <c r="E286" s="509" t="s">
        <v>1716</v>
      </c>
      <c r="F286" s="513">
        <v>38</v>
      </c>
      <c r="G286" s="513">
        <v>56734</v>
      </c>
      <c r="H286" s="513">
        <v>7.6</v>
      </c>
      <c r="I286" s="513">
        <v>1493</v>
      </c>
      <c r="J286" s="513">
        <v>5</v>
      </c>
      <c r="K286" s="513">
        <v>7465</v>
      </c>
      <c r="L286" s="513">
        <v>1</v>
      </c>
      <c r="M286" s="513">
        <v>1493</v>
      </c>
      <c r="N286" s="513">
        <v>8</v>
      </c>
      <c r="O286" s="513">
        <v>11968</v>
      </c>
      <c r="P286" s="536">
        <v>1.6032150033489618</v>
      </c>
      <c r="Q286" s="514">
        <v>1496</v>
      </c>
    </row>
    <row r="287" spans="1:17" ht="14.45" customHeight="1" x14ac:dyDescent="0.2">
      <c r="A287" s="508" t="s">
        <v>1770</v>
      </c>
      <c r="B287" s="509" t="s">
        <v>1602</v>
      </c>
      <c r="C287" s="509" t="s">
        <v>1603</v>
      </c>
      <c r="D287" s="509" t="s">
        <v>1717</v>
      </c>
      <c r="E287" s="509" t="s">
        <v>1718</v>
      </c>
      <c r="F287" s="513">
        <v>144</v>
      </c>
      <c r="G287" s="513">
        <v>47088</v>
      </c>
      <c r="H287" s="513">
        <v>1.0909090909090908</v>
      </c>
      <c r="I287" s="513">
        <v>327</v>
      </c>
      <c r="J287" s="513">
        <v>132</v>
      </c>
      <c r="K287" s="513">
        <v>43164</v>
      </c>
      <c r="L287" s="513">
        <v>1</v>
      </c>
      <c r="M287" s="513">
        <v>327</v>
      </c>
      <c r="N287" s="513">
        <v>166</v>
      </c>
      <c r="O287" s="513">
        <v>54614</v>
      </c>
      <c r="P287" s="536">
        <v>1.2652673524233158</v>
      </c>
      <c r="Q287" s="514">
        <v>329</v>
      </c>
    </row>
    <row r="288" spans="1:17" ht="14.45" customHeight="1" x14ac:dyDescent="0.2">
      <c r="A288" s="508" t="s">
        <v>1770</v>
      </c>
      <c r="B288" s="509" t="s">
        <v>1602</v>
      </c>
      <c r="C288" s="509" t="s">
        <v>1603</v>
      </c>
      <c r="D288" s="509" t="s">
        <v>1719</v>
      </c>
      <c r="E288" s="509" t="s">
        <v>1720</v>
      </c>
      <c r="F288" s="513"/>
      <c r="G288" s="513"/>
      <c r="H288" s="513"/>
      <c r="I288" s="513"/>
      <c r="J288" s="513">
        <v>2</v>
      </c>
      <c r="K288" s="513">
        <v>1776</v>
      </c>
      <c r="L288" s="513">
        <v>1</v>
      </c>
      <c r="M288" s="513">
        <v>888</v>
      </c>
      <c r="N288" s="513">
        <v>2</v>
      </c>
      <c r="O288" s="513">
        <v>1782</v>
      </c>
      <c r="P288" s="536">
        <v>1.0033783783783783</v>
      </c>
      <c r="Q288" s="514">
        <v>891</v>
      </c>
    </row>
    <row r="289" spans="1:17" ht="14.45" customHeight="1" x14ac:dyDescent="0.2">
      <c r="A289" s="508" t="s">
        <v>1770</v>
      </c>
      <c r="B289" s="509" t="s">
        <v>1602</v>
      </c>
      <c r="C289" s="509" t="s">
        <v>1603</v>
      </c>
      <c r="D289" s="509" t="s">
        <v>1723</v>
      </c>
      <c r="E289" s="509" t="s">
        <v>1724</v>
      </c>
      <c r="F289" s="513">
        <v>256</v>
      </c>
      <c r="G289" s="513">
        <v>66560</v>
      </c>
      <c r="H289" s="513">
        <v>0.4243247206125168</v>
      </c>
      <c r="I289" s="513">
        <v>260</v>
      </c>
      <c r="J289" s="513">
        <v>601</v>
      </c>
      <c r="K289" s="513">
        <v>156861</v>
      </c>
      <c r="L289" s="513">
        <v>1</v>
      </c>
      <c r="M289" s="513">
        <v>261</v>
      </c>
      <c r="N289" s="513">
        <v>647</v>
      </c>
      <c r="O289" s="513">
        <v>169514</v>
      </c>
      <c r="P289" s="536">
        <v>1.0806637723844679</v>
      </c>
      <c r="Q289" s="514">
        <v>262</v>
      </c>
    </row>
    <row r="290" spans="1:17" ht="14.45" customHeight="1" x14ac:dyDescent="0.2">
      <c r="A290" s="508" t="s">
        <v>1770</v>
      </c>
      <c r="B290" s="509" t="s">
        <v>1602</v>
      </c>
      <c r="C290" s="509" t="s">
        <v>1603</v>
      </c>
      <c r="D290" s="509" t="s">
        <v>1725</v>
      </c>
      <c r="E290" s="509" t="s">
        <v>1726</v>
      </c>
      <c r="F290" s="513"/>
      <c r="G290" s="513"/>
      <c r="H290" s="513"/>
      <c r="I290" s="513"/>
      <c r="J290" s="513">
        <v>5</v>
      </c>
      <c r="K290" s="513">
        <v>825</v>
      </c>
      <c r="L290" s="513">
        <v>1</v>
      </c>
      <c r="M290" s="513">
        <v>165</v>
      </c>
      <c r="N290" s="513">
        <v>6</v>
      </c>
      <c r="O290" s="513">
        <v>996</v>
      </c>
      <c r="P290" s="536">
        <v>1.2072727272727273</v>
      </c>
      <c r="Q290" s="514">
        <v>166</v>
      </c>
    </row>
    <row r="291" spans="1:17" ht="14.45" customHeight="1" x14ac:dyDescent="0.2">
      <c r="A291" s="508" t="s">
        <v>1770</v>
      </c>
      <c r="B291" s="509" t="s">
        <v>1602</v>
      </c>
      <c r="C291" s="509" t="s">
        <v>1603</v>
      </c>
      <c r="D291" s="509" t="s">
        <v>1729</v>
      </c>
      <c r="E291" s="509" t="s">
        <v>1730</v>
      </c>
      <c r="F291" s="513"/>
      <c r="G291" s="513"/>
      <c r="H291" s="513"/>
      <c r="I291" s="513"/>
      <c r="J291" s="513"/>
      <c r="K291" s="513"/>
      <c r="L291" s="513"/>
      <c r="M291" s="513"/>
      <c r="N291" s="513">
        <v>1</v>
      </c>
      <c r="O291" s="513">
        <v>152</v>
      </c>
      <c r="P291" s="536"/>
      <c r="Q291" s="514">
        <v>152</v>
      </c>
    </row>
    <row r="292" spans="1:17" ht="14.45" customHeight="1" x14ac:dyDescent="0.2">
      <c r="A292" s="508" t="s">
        <v>1601</v>
      </c>
      <c r="B292" s="509" t="s">
        <v>1602</v>
      </c>
      <c r="C292" s="509" t="s">
        <v>1603</v>
      </c>
      <c r="D292" s="509" t="s">
        <v>1604</v>
      </c>
      <c r="E292" s="509" t="s">
        <v>1605</v>
      </c>
      <c r="F292" s="513">
        <v>167</v>
      </c>
      <c r="G292" s="513">
        <v>28891</v>
      </c>
      <c r="H292" s="513">
        <v>1.2119724809128283</v>
      </c>
      <c r="I292" s="513">
        <v>173</v>
      </c>
      <c r="J292" s="513">
        <v>137</v>
      </c>
      <c r="K292" s="513">
        <v>23838</v>
      </c>
      <c r="L292" s="513">
        <v>1</v>
      </c>
      <c r="M292" s="513">
        <v>174</v>
      </c>
      <c r="N292" s="513">
        <v>122</v>
      </c>
      <c r="O292" s="513">
        <v>21350</v>
      </c>
      <c r="P292" s="536">
        <v>0.89562882792180554</v>
      </c>
      <c r="Q292" s="514">
        <v>175</v>
      </c>
    </row>
    <row r="293" spans="1:17" ht="14.45" customHeight="1" x14ac:dyDescent="0.2">
      <c r="A293" s="508" t="s">
        <v>1601</v>
      </c>
      <c r="B293" s="509" t="s">
        <v>1602</v>
      </c>
      <c r="C293" s="509" t="s">
        <v>1603</v>
      </c>
      <c r="D293" s="509" t="s">
        <v>1606</v>
      </c>
      <c r="E293" s="509" t="s">
        <v>1607</v>
      </c>
      <c r="F293" s="513">
        <v>1</v>
      </c>
      <c r="G293" s="513">
        <v>192</v>
      </c>
      <c r="H293" s="513"/>
      <c r="I293" s="513">
        <v>192</v>
      </c>
      <c r="J293" s="513"/>
      <c r="K293" s="513"/>
      <c r="L293" s="513"/>
      <c r="M293" s="513"/>
      <c r="N293" s="513">
        <v>0</v>
      </c>
      <c r="O293" s="513">
        <v>0</v>
      </c>
      <c r="P293" s="536"/>
      <c r="Q293" s="514"/>
    </row>
    <row r="294" spans="1:17" ht="14.45" customHeight="1" x14ac:dyDescent="0.2">
      <c r="A294" s="508" t="s">
        <v>1601</v>
      </c>
      <c r="B294" s="509" t="s">
        <v>1602</v>
      </c>
      <c r="C294" s="509" t="s">
        <v>1603</v>
      </c>
      <c r="D294" s="509" t="s">
        <v>1608</v>
      </c>
      <c r="E294" s="509" t="s">
        <v>1609</v>
      </c>
      <c r="F294" s="513"/>
      <c r="G294" s="513"/>
      <c r="H294" s="513"/>
      <c r="I294" s="513"/>
      <c r="J294" s="513">
        <v>1</v>
      </c>
      <c r="K294" s="513">
        <v>76</v>
      </c>
      <c r="L294" s="513">
        <v>1</v>
      </c>
      <c r="M294" s="513">
        <v>76</v>
      </c>
      <c r="N294" s="513"/>
      <c r="O294" s="513"/>
      <c r="P294" s="536"/>
      <c r="Q294" s="514"/>
    </row>
    <row r="295" spans="1:17" ht="14.45" customHeight="1" x14ac:dyDescent="0.2">
      <c r="A295" s="508" t="s">
        <v>1601</v>
      </c>
      <c r="B295" s="509" t="s">
        <v>1602</v>
      </c>
      <c r="C295" s="509" t="s">
        <v>1603</v>
      </c>
      <c r="D295" s="509" t="s">
        <v>1618</v>
      </c>
      <c r="E295" s="509" t="s">
        <v>1619</v>
      </c>
      <c r="F295" s="513">
        <v>39</v>
      </c>
      <c r="G295" s="513">
        <v>41730</v>
      </c>
      <c r="H295" s="513">
        <v>0.46987951807228917</v>
      </c>
      <c r="I295" s="513">
        <v>1070</v>
      </c>
      <c r="J295" s="513">
        <v>83</v>
      </c>
      <c r="K295" s="513">
        <v>88810</v>
      </c>
      <c r="L295" s="513">
        <v>1</v>
      </c>
      <c r="M295" s="513">
        <v>1070</v>
      </c>
      <c r="N295" s="513">
        <v>66</v>
      </c>
      <c r="O295" s="513">
        <v>70818</v>
      </c>
      <c r="P295" s="536">
        <v>0.79741020155387909</v>
      </c>
      <c r="Q295" s="514">
        <v>1073</v>
      </c>
    </row>
    <row r="296" spans="1:17" ht="14.45" customHeight="1" x14ac:dyDescent="0.2">
      <c r="A296" s="508" t="s">
        <v>1601</v>
      </c>
      <c r="B296" s="509" t="s">
        <v>1602</v>
      </c>
      <c r="C296" s="509" t="s">
        <v>1603</v>
      </c>
      <c r="D296" s="509" t="s">
        <v>1620</v>
      </c>
      <c r="E296" s="509" t="s">
        <v>1621</v>
      </c>
      <c r="F296" s="513">
        <v>2080</v>
      </c>
      <c r="G296" s="513">
        <v>95680</v>
      </c>
      <c r="H296" s="513">
        <v>1.1128945960406635</v>
      </c>
      <c r="I296" s="513">
        <v>46</v>
      </c>
      <c r="J296" s="513">
        <v>1869</v>
      </c>
      <c r="K296" s="513">
        <v>85974</v>
      </c>
      <c r="L296" s="513">
        <v>1</v>
      </c>
      <c r="M296" s="513">
        <v>46</v>
      </c>
      <c r="N296" s="513">
        <v>2537</v>
      </c>
      <c r="O296" s="513">
        <v>119239</v>
      </c>
      <c r="P296" s="536">
        <v>1.3869193011840788</v>
      </c>
      <c r="Q296" s="514">
        <v>47</v>
      </c>
    </row>
    <row r="297" spans="1:17" ht="14.45" customHeight="1" x14ac:dyDescent="0.2">
      <c r="A297" s="508" t="s">
        <v>1601</v>
      </c>
      <c r="B297" s="509" t="s">
        <v>1602</v>
      </c>
      <c r="C297" s="509" t="s">
        <v>1603</v>
      </c>
      <c r="D297" s="509" t="s">
        <v>1622</v>
      </c>
      <c r="E297" s="509" t="s">
        <v>1623</v>
      </c>
      <c r="F297" s="513">
        <v>3</v>
      </c>
      <c r="G297" s="513">
        <v>1041</v>
      </c>
      <c r="H297" s="513"/>
      <c r="I297" s="513">
        <v>347</v>
      </c>
      <c r="J297" s="513"/>
      <c r="K297" s="513"/>
      <c r="L297" s="513"/>
      <c r="M297" s="513"/>
      <c r="N297" s="513"/>
      <c r="O297" s="513"/>
      <c r="P297" s="536"/>
      <c r="Q297" s="514"/>
    </row>
    <row r="298" spans="1:17" ht="14.45" customHeight="1" x14ac:dyDescent="0.2">
      <c r="A298" s="508" t="s">
        <v>1601</v>
      </c>
      <c r="B298" s="509" t="s">
        <v>1602</v>
      </c>
      <c r="C298" s="509" t="s">
        <v>1603</v>
      </c>
      <c r="D298" s="509" t="s">
        <v>1624</v>
      </c>
      <c r="E298" s="509" t="s">
        <v>1625</v>
      </c>
      <c r="F298" s="513"/>
      <c r="G298" s="513"/>
      <c r="H298" s="513"/>
      <c r="I298" s="513"/>
      <c r="J298" s="513">
        <v>10</v>
      </c>
      <c r="K298" s="513">
        <v>510</v>
      </c>
      <c r="L298" s="513">
        <v>1</v>
      </c>
      <c r="M298" s="513">
        <v>51</v>
      </c>
      <c r="N298" s="513"/>
      <c r="O298" s="513"/>
      <c r="P298" s="536"/>
      <c r="Q298" s="514"/>
    </row>
    <row r="299" spans="1:17" ht="14.45" customHeight="1" x14ac:dyDescent="0.2">
      <c r="A299" s="508" t="s">
        <v>1601</v>
      </c>
      <c r="B299" s="509" t="s">
        <v>1602</v>
      </c>
      <c r="C299" s="509" t="s">
        <v>1603</v>
      </c>
      <c r="D299" s="509" t="s">
        <v>1628</v>
      </c>
      <c r="E299" s="509" t="s">
        <v>1629</v>
      </c>
      <c r="F299" s="513">
        <v>87</v>
      </c>
      <c r="G299" s="513">
        <v>32799</v>
      </c>
      <c r="H299" s="513">
        <v>1.0235294117647058</v>
      </c>
      <c r="I299" s="513">
        <v>377</v>
      </c>
      <c r="J299" s="513">
        <v>85</v>
      </c>
      <c r="K299" s="513">
        <v>32045</v>
      </c>
      <c r="L299" s="513">
        <v>1</v>
      </c>
      <c r="M299" s="513">
        <v>377</v>
      </c>
      <c r="N299" s="513">
        <v>45</v>
      </c>
      <c r="O299" s="513">
        <v>17010</v>
      </c>
      <c r="P299" s="536">
        <v>0.53081603994382898</v>
      </c>
      <c r="Q299" s="514">
        <v>378</v>
      </c>
    </row>
    <row r="300" spans="1:17" ht="14.45" customHeight="1" x14ac:dyDescent="0.2">
      <c r="A300" s="508" t="s">
        <v>1601</v>
      </c>
      <c r="B300" s="509" t="s">
        <v>1602</v>
      </c>
      <c r="C300" s="509" t="s">
        <v>1603</v>
      </c>
      <c r="D300" s="509" t="s">
        <v>1632</v>
      </c>
      <c r="E300" s="509" t="s">
        <v>1633</v>
      </c>
      <c r="F300" s="513">
        <v>18</v>
      </c>
      <c r="G300" s="513">
        <v>9432</v>
      </c>
      <c r="H300" s="513">
        <v>1.125</v>
      </c>
      <c r="I300" s="513">
        <v>524</v>
      </c>
      <c r="J300" s="513">
        <v>16</v>
      </c>
      <c r="K300" s="513">
        <v>8384</v>
      </c>
      <c r="L300" s="513">
        <v>1</v>
      </c>
      <c r="M300" s="513">
        <v>524</v>
      </c>
      <c r="N300" s="513">
        <v>17</v>
      </c>
      <c r="O300" s="513">
        <v>8925</v>
      </c>
      <c r="P300" s="536">
        <v>1.0645276717557253</v>
      </c>
      <c r="Q300" s="514">
        <v>525</v>
      </c>
    </row>
    <row r="301" spans="1:17" ht="14.45" customHeight="1" x14ac:dyDescent="0.2">
      <c r="A301" s="508" t="s">
        <v>1601</v>
      </c>
      <c r="B301" s="509" t="s">
        <v>1602</v>
      </c>
      <c r="C301" s="509" t="s">
        <v>1603</v>
      </c>
      <c r="D301" s="509" t="s">
        <v>1634</v>
      </c>
      <c r="E301" s="509" t="s">
        <v>1635</v>
      </c>
      <c r="F301" s="513">
        <v>13</v>
      </c>
      <c r="G301" s="513">
        <v>741</v>
      </c>
      <c r="H301" s="513">
        <v>1.4388349514563106</v>
      </c>
      <c r="I301" s="513">
        <v>57</v>
      </c>
      <c r="J301" s="513">
        <v>9</v>
      </c>
      <c r="K301" s="513">
        <v>515</v>
      </c>
      <c r="L301" s="513">
        <v>1</v>
      </c>
      <c r="M301" s="513">
        <v>57.222222222222221</v>
      </c>
      <c r="N301" s="513">
        <v>4</v>
      </c>
      <c r="O301" s="513">
        <v>232</v>
      </c>
      <c r="P301" s="536">
        <v>0.45048543689320386</v>
      </c>
      <c r="Q301" s="514">
        <v>58</v>
      </c>
    </row>
    <row r="302" spans="1:17" ht="14.45" customHeight="1" x14ac:dyDescent="0.2">
      <c r="A302" s="508" t="s">
        <v>1601</v>
      </c>
      <c r="B302" s="509" t="s">
        <v>1602</v>
      </c>
      <c r="C302" s="509" t="s">
        <v>1603</v>
      </c>
      <c r="D302" s="509" t="s">
        <v>1640</v>
      </c>
      <c r="E302" s="509" t="s">
        <v>1641</v>
      </c>
      <c r="F302" s="513">
        <v>1</v>
      </c>
      <c r="G302" s="513">
        <v>213</v>
      </c>
      <c r="H302" s="513"/>
      <c r="I302" s="513">
        <v>213</v>
      </c>
      <c r="J302" s="513"/>
      <c r="K302" s="513"/>
      <c r="L302" s="513"/>
      <c r="M302" s="513"/>
      <c r="N302" s="513">
        <v>1</v>
      </c>
      <c r="O302" s="513">
        <v>216</v>
      </c>
      <c r="P302" s="536"/>
      <c r="Q302" s="514">
        <v>216</v>
      </c>
    </row>
    <row r="303" spans="1:17" ht="14.45" customHeight="1" x14ac:dyDescent="0.2">
      <c r="A303" s="508" t="s">
        <v>1601</v>
      </c>
      <c r="B303" s="509" t="s">
        <v>1602</v>
      </c>
      <c r="C303" s="509" t="s">
        <v>1603</v>
      </c>
      <c r="D303" s="509" t="s">
        <v>1648</v>
      </c>
      <c r="E303" s="509" t="s">
        <v>1649</v>
      </c>
      <c r="F303" s="513">
        <v>61</v>
      </c>
      <c r="G303" s="513">
        <v>1037</v>
      </c>
      <c r="H303" s="513">
        <v>0.87142857142857144</v>
      </c>
      <c r="I303" s="513">
        <v>17</v>
      </c>
      <c r="J303" s="513">
        <v>70</v>
      </c>
      <c r="K303" s="513">
        <v>1190</v>
      </c>
      <c r="L303" s="513">
        <v>1</v>
      </c>
      <c r="M303" s="513">
        <v>17</v>
      </c>
      <c r="N303" s="513">
        <v>39</v>
      </c>
      <c r="O303" s="513">
        <v>663</v>
      </c>
      <c r="P303" s="536">
        <v>0.55714285714285716</v>
      </c>
      <c r="Q303" s="514">
        <v>17</v>
      </c>
    </row>
    <row r="304" spans="1:17" ht="14.45" customHeight="1" x14ac:dyDescent="0.2">
      <c r="A304" s="508" t="s">
        <v>1601</v>
      </c>
      <c r="B304" s="509" t="s">
        <v>1602</v>
      </c>
      <c r="C304" s="509" t="s">
        <v>1603</v>
      </c>
      <c r="D304" s="509" t="s">
        <v>1650</v>
      </c>
      <c r="E304" s="509" t="s">
        <v>1651</v>
      </c>
      <c r="F304" s="513"/>
      <c r="G304" s="513"/>
      <c r="H304" s="513"/>
      <c r="I304" s="513"/>
      <c r="J304" s="513">
        <v>1</v>
      </c>
      <c r="K304" s="513">
        <v>143</v>
      </c>
      <c r="L304" s="513">
        <v>1</v>
      </c>
      <c r="M304" s="513">
        <v>143</v>
      </c>
      <c r="N304" s="513">
        <v>1</v>
      </c>
      <c r="O304" s="513">
        <v>144</v>
      </c>
      <c r="P304" s="536">
        <v>1.0069930069930071</v>
      </c>
      <c r="Q304" s="514">
        <v>144</v>
      </c>
    </row>
    <row r="305" spans="1:17" ht="14.45" customHeight="1" x14ac:dyDescent="0.2">
      <c r="A305" s="508" t="s">
        <v>1601</v>
      </c>
      <c r="B305" s="509" t="s">
        <v>1602</v>
      </c>
      <c r="C305" s="509" t="s">
        <v>1603</v>
      </c>
      <c r="D305" s="509" t="s">
        <v>1652</v>
      </c>
      <c r="E305" s="509" t="s">
        <v>1653</v>
      </c>
      <c r="F305" s="513">
        <v>2</v>
      </c>
      <c r="G305" s="513">
        <v>130</v>
      </c>
      <c r="H305" s="513">
        <v>2</v>
      </c>
      <c r="I305" s="513">
        <v>65</v>
      </c>
      <c r="J305" s="513">
        <v>1</v>
      </c>
      <c r="K305" s="513">
        <v>65</v>
      </c>
      <c r="L305" s="513">
        <v>1</v>
      </c>
      <c r="M305" s="513">
        <v>65</v>
      </c>
      <c r="N305" s="513"/>
      <c r="O305" s="513"/>
      <c r="P305" s="536"/>
      <c r="Q305" s="514"/>
    </row>
    <row r="306" spans="1:17" ht="14.45" customHeight="1" x14ac:dyDescent="0.2">
      <c r="A306" s="508" t="s">
        <v>1601</v>
      </c>
      <c r="B306" s="509" t="s">
        <v>1602</v>
      </c>
      <c r="C306" s="509" t="s">
        <v>1603</v>
      </c>
      <c r="D306" s="509" t="s">
        <v>1656</v>
      </c>
      <c r="E306" s="509" t="s">
        <v>1657</v>
      </c>
      <c r="F306" s="513"/>
      <c r="G306" s="513"/>
      <c r="H306" s="513"/>
      <c r="I306" s="513"/>
      <c r="J306" s="513">
        <v>3</v>
      </c>
      <c r="K306" s="513">
        <v>129</v>
      </c>
      <c r="L306" s="513">
        <v>1</v>
      </c>
      <c r="M306" s="513">
        <v>43</v>
      </c>
      <c r="N306" s="513">
        <v>0</v>
      </c>
      <c r="O306" s="513">
        <v>0</v>
      </c>
      <c r="P306" s="536">
        <v>0</v>
      </c>
      <c r="Q306" s="514"/>
    </row>
    <row r="307" spans="1:17" ht="14.45" customHeight="1" x14ac:dyDescent="0.2">
      <c r="A307" s="508" t="s">
        <v>1601</v>
      </c>
      <c r="B307" s="509" t="s">
        <v>1602</v>
      </c>
      <c r="C307" s="509" t="s">
        <v>1603</v>
      </c>
      <c r="D307" s="509" t="s">
        <v>1658</v>
      </c>
      <c r="E307" s="509" t="s">
        <v>1659</v>
      </c>
      <c r="F307" s="513">
        <v>1527</v>
      </c>
      <c r="G307" s="513">
        <v>207672</v>
      </c>
      <c r="H307" s="513">
        <v>1.3143048813675171</v>
      </c>
      <c r="I307" s="513">
        <v>136</v>
      </c>
      <c r="J307" s="513">
        <v>1157</v>
      </c>
      <c r="K307" s="513">
        <v>158009</v>
      </c>
      <c r="L307" s="513">
        <v>1</v>
      </c>
      <c r="M307" s="513">
        <v>136.56784788245463</v>
      </c>
      <c r="N307" s="513">
        <v>1317</v>
      </c>
      <c r="O307" s="513">
        <v>181746</v>
      </c>
      <c r="P307" s="536">
        <v>1.1502256200596168</v>
      </c>
      <c r="Q307" s="514">
        <v>138</v>
      </c>
    </row>
    <row r="308" spans="1:17" ht="14.45" customHeight="1" x14ac:dyDescent="0.2">
      <c r="A308" s="508" t="s">
        <v>1601</v>
      </c>
      <c r="B308" s="509" t="s">
        <v>1602</v>
      </c>
      <c r="C308" s="509" t="s">
        <v>1603</v>
      </c>
      <c r="D308" s="509" t="s">
        <v>1660</v>
      </c>
      <c r="E308" s="509" t="s">
        <v>1661</v>
      </c>
      <c r="F308" s="513">
        <v>104</v>
      </c>
      <c r="G308" s="513">
        <v>9464</v>
      </c>
      <c r="H308" s="513">
        <v>1.1685393258426966</v>
      </c>
      <c r="I308" s="513">
        <v>91</v>
      </c>
      <c r="J308" s="513">
        <v>89</v>
      </c>
      <c r="K308" s="513">
        <v>8099</v>
      </c>
      <c r="L308" s="513">
        <v>1</v>
      </c>
      <c r="M308" s="513">
        <v>91</v>
      </c>
      <c r="N308" s="513">
        <v>76</v>
      </c>
      <c r="O308" s="513">
        <v>6992</v>
      </c>
      <c r="P308" s="536">
        <v>0.86331645882207675</v>
      </c>
      <c r="Q308" s="514">
        <v>92</v>
      </c>
    </row>
    <row r="309" spans="1:17" ht="14.45" customHeight="1" x14ac:dyDescent="0.2">
      <c r="A309" s="508" t="s">
        <v>1601</v>
      </c>
      <c r="B309" s="509" t="s">
        <v>1602</v>
      </c>
      <c r="C309" s="509" t="s">
        <v>1603</v>
      </c>
      <c r="D309" s="509" t="s">
        <v>1662</v>
      </c>
      <c r="E309" s="509" t="s">
        <v>1663</v>
      </c>
      <c r="F309" s="513">
        <v>17</v>
      </c>
      <c r="G309" s="513">
        <v>2329</v>
      </c>
      <c r="H309" s="513">
        <v>0.73146984924623115</v>
      </c>
      <c r="I309" s="513">
        <v>137</v>
      </c>
      <c r="J309" s="513">
        <v>23</v>
      </c>
      <c r="K309" s="513">
        <v>3184</v>
      </c>
      <c r="L309" s="513">
        <v>1</v>
      </c>
      <c r="M309" s="513">
        <v>138.43478260869566</v>
      </c>
      <c r="N309" s="513">
        <v>31</v>
      </c>
      <c r="O309" s="513">
        <v>4340</v>
      </c>
      <c r="P309" s="536">
        <v>1.3630653266331658</v>
      </c>
      <c r="Q309" s="514">
        <v>140</v>
      </c>
    </row>
    <row r="310" spans="1:17" ht="14.45" customHeight="1" x14ac:dyDescent="0.2">
      <c r="A310" s="508" t="s">
        <v>1601</v>
      </c>
      <c r="B310" s="509" t="s">
        <v>1602</v>
      </c>
      <c r="C310" s="509" t="s">
        <v>1603</v>
      </c>
      <c r="D310" s="509" t="s">
        <v>1664</v>
      </c>
      <c r="E310" s="509" t="s">
        <v>1665</v>
      </c>
      <c r="F310" s="513">
        <v>54</v>
      </c>
      <c r="G310" s="513">
        <v>3564</v>
      </c>
      <c r="H310" s="513">
        <v>3.8571428571428572</v>
      </c>
      <c r="I310" s="513">
        <v>66</v>
      </c>
      <c r="J310" s="513">
        <v>14</v>
      </c>
      <c r="K310" s="513">
        <v>924</v>
      </c>
      <c r="L310" s="513">
        <v>1</v>
      </c>
      <c r="M310" s="513">
        <v>66</v>
      </c>
      <c r="N310" s="513">
        <v>104</v>
      </c>
      <c r="O310" s="513">
        <v>6968</v>
      </c>
      <c r="P310" s="536">
        <v>7.5411255411255409</v>
      </c>
      <c r="Q310" s="514">
        <v>67</v>
      </c>
    </row>
    <row r="311" spans="1:17" ht="14.45" customHeight="1" x14ac:dyDescent="0.2">
      <c r="A311" s="508" t="s">
        <v>1601</v>
      </c>
      <c r="B311" s="509" t="s">
        <v>1602</v>
      </c>
      <c r="C311" s="509" t="s">
        <v>1603</v>
      </c>
      <c r="D311" s="509" t="s">
        <v>1666</v>
      </c>
      <c r="E311" s="509" t="s">
        <v>1667</v>
      </c>
      <c r="F311" s="513">
        <v>20</v>
      </c>
      <c r="G311" s="513">
        <v>6560</v>
      </c>
      <c r="H311" s="513">
        <v>1.3333333333333333</v>
      </c>
      <c r="I311" s="513">
        <v>328</v>
      </c>
      <c r="J311" s="513">
        <v>15</v>
      </c>
      <c r="K311" s="513">
        <v>4920</v>
      </c>
      <c r="L311" s="513">
        <v>1</v>
      </c>
      <c r="M311" s="513">
        <v>328</v>
      </c>
      <c r="N311" s="513">
        <v>8</v>
      </c>
      <c r="O311" s="513">
        <v>2632</v>
      </c>
      <c r="P311" s="536">
        <v>0.53495934959349589</v>
      </c>
      <c r="Q311" s="514">
        <v>329</v>
      </c>
    </row>
    <row r="312" spans="1:17" ht="14.45" customHeight="1" x14ac:dyDescent="0.2">
      <c r="A312" s="508" t="s">
        <v>1601</v>
      </c>
      <c r="B312" s="509" t="s">
        <v>1602</v>
      </c>
      <c r="C312" s="509" t="s">
        <v>1603</v>
      </c>
      <c r="D312" s="509" t="s">
        <v>1672</v>
      </c>
      <c r="E312" s="509" t="s">
        <v>1673</v>
      </c>
      <c r="F312" s="513"/>
      <c r="G312" s="513"/>
      <c r="H312" s="513"/>
      <c r="I312" s="513"/>
      <c r="J312" s="513"/>
      <c r="K312" s="513"/>
      <c r="L312" s="513"/>
      <c r="M312" s="513"/>
      <c r="N312" s="513">
        <v>1</v>
      </c>
      <c r="O312" s="513">
        <v>72</v>
      </c>
      <c r="P312" s="536"/>
      <c r="Q312" s="514">
        <v>72</v>
      </c>
    </row>
    <row r="313" spans="1:17" ht="14.45" customHeight="1" x14ac:dyDescent="0.2">
      <c r="A313" s="508" t="s">
        <v>1601</v>
      </c>
      <c r="B313" s="509" t="s">
        <v>1602</v>
      </c>
      <c r="C313" s="509" t="s">
        <v>1603</v>
      </c>
      <c r="D313" s="509" t="s">
        <v>1674</v>
      </c>
      <c r="E313" s="509" t="s">
        <v>1675</v>
      </c>
      <c r="F313" s="513">
        <v>104</v>
      </c>
      <c r="G313" s="513">
        <v>5304</v>
      </c>
      <c r="H313" s="513">
        <v>1.2682926829268293</v>
      </c>
      <c r="I313" s="513">
        <v>51</v>
      </c>
      <c r="J313" s="513">
        <v>82</v>
      </c>
      <c r="K313" s="513">
        <v>4182</v>
      </c>
      <c r="L313" s="513">
        <v>1</v>
      </c>
      <c r="M313" s="513">
        <v>51</v>
      </c>
      <c r="N313" s="513">
        <v>79</v>
      </c>
      <c r="O313" s="513">
        <v>4108</v>
      </c>
      <c r="P313" s="536">
        <v>0.98230511716881874</v>
      </c>
      <c r="Q313" s="514">
        <v>52</v>
      </c>
    </row>
    <row r="314" spans="1:17" ht="14.45" customHeight="1" x14ac:dyDescent="0.2">
      <c r="A314" s="508" t="s">
        <v>1601</v>
      </c>
      <c r="B314" s="509" t="s">
        <v>1602</v>
      </c>
      <c r="C314" s="509" t="s">
        <v>1603</v>
      </c>
      <c r="D314" s="509" t="s">
        <v>1676</v>
      </c>
      <c r="E314" s="509" t="s">
        <v>1677</v>
      </c>
      <c r="F314" s="513"/>
      <c r="G314" s="513"/>
      <c r="H314" s="513"/>
      <c r="I314" s="513"/>
      <c r="J314" s="513">
        <v>1</v>
      </c>
      <c r="K314" s="513">
        <v>130</v>
      </c>
      <c r="L314" s="513">
        <v>1</v>
      </c>
      <c r="M314" s="513">
        <v>130</v>
      </c>
      <c r="N314" s="513">
        <v>0</v>
      </c>
      <c r="O314" s="513">
        <v>0</v>
      </c>
      <c r="P314" s="536">
        <v>0</v>
      </c>
      <c r="Q314" s="514"/>
    </row>
    <row r="315" spans="1:17" ht="14.45" customHeight="1" x14ac:dyDescent="0.2">
      <c r="A315" s="508" t="s">
        <v>1601</v>
      </c>
      <c r="B315" s="509" t="s">
        <v>1602</v>
      </c>
      <c r="C315" s="509" t="s">
        <v>1603</v>
      </c>
      <c r="D315" s="509" t="s">
        <v>1682</v>
      </c>
      <c r="E315" s="509" t="s">
        <v>1683</v>
      </c>
      <c r="F315" s="513"/>
      <c r="G315" s="513"/>
      <c r="H315" s="513"/>
      <c r="I315" s="513"/>
      <c r="J315" s="513">
        <v>1</v>
      </c>
      <c r="K315" s="513">
        <v>207</v>
      </c>
      <c r="L315" s="513">
        <v>1</v>
      </c>
      <c r="M315" s="513">
        <v>207</v>
      </c>
      <c r="N315" s="513"/>
      <c r="O315" s="513"/>
      <c r="P315" s="536"/>
      <c r="Q315" s="514"/>
    </row>
    <row r="316" spans="1:17" ht="14.45" customHeight="1" x14ac:dyDescent="0.2">
      <c r="A316" s="508" t="s">
        <v>1601</v>
      </c>
      <c r="B316" s="509" t="s">
        <v>1602</v>
      </c>
      <c r="C316" s="509" t="s">
        <v>1603</v>
      </c>
      <c r="D316" s="509" t="s">
        <v>1688</v>
      </c>
      <c r="E316" s="509" t="s">
        <v>1689</v>
      </c>
      <c r="F316" s="513">
        <v>15</v>
      </c>
      <c r="G316" s="513">
        <v>9180</v>
      </c>
      <c r="H316" s="513">
        <v>0.9375</v>
      </c>
      <c r="I316" s="513">
        <v>612</v>
      </c>
      <c r="J316" s="513">
        <v>16</v>
      </c>
      <c r="K316" s="513">
        <v>9792</v>
      </c>
      <c r="L316" s="513">
        <v>1</v>
      </c>
      <c r="M316" s="513">
        <v>612</v>
      </c>
      <c r="N316" s="513">
        <v>10</v>
      </c>
      <c r="O316" s="513">
        <v>6150</v>
      </c>
      <c r="P316" s="536">
        <v>0.62806372549019607</v>
      </c>
      <c r="Q316" s="514">
        <v>615</v>
      </c>
    </row>
    <row r="317" spans="1:17" ht="14.45" customHeight="1" x14ac:dyDescent="0.2">
      <c r="A317" s="508" t="s">
        <v>1601</v>
      </c>
      <c r="B317" s="509" t="s">
        <v>1602</v>
      </c>
      <c r="C317" s="509" t="s">
        <v>1603</v>
      </c>
      <c r="D317" s="509" t="s">
        <v>1697</v>
      </c>
      <c r="E317" s="509" t="s">
        <v>1698</v>
      </c>
      <c r="F317" s="513"/>
      <c r="G317" s="513"/>
      <c r="H317" s="513"/>
      <c r="I317" s="513"/>
      <c r="J317" s="513"/>
      <c r="K317" s="513"/>
      <c r="L317" s="513"/>
      <c r="M317" s="513"/>
      <c r="N317" s="513">
        <v>0</v>
      </c>
      <c r="O317" s="513">
        <v>0</v>
      </c>
      <c r="P317" s="536"/>
      <c r="Q317" s="514"/>
    </row>
    <row r="318" spans="1:17" ht="14.45" customHeight="1" x14ac:dyDescent="0.2">
      <c r="A318" s="508" t="s">
        <v>1601</v>
      </c>
      <c r="B318" s="509" t="s">
        <v>1602</v>
      </c>
      <c r="C318" s="509" t="s">
        <v>1603</v>
      </c>
      <c r="D318" s="509" t="s">
        <v>1699</v>
      </c>
      <c r="E318" s="509" t="s">
        <v>1700</v>
      </c>
      <c r="F318" s="513">
        <v>1</v>
      </c>
      <c r="G318" s="513">
        <v>271</v>
      </c>
      <c r="H318" s="513"/>
      <c r="I318" s="513">
        <v>271</v>
      </c>
      <c r="J318" s="513"/>
      <c r="K318" s="513"/>
      <c r="L318" s="513"/>
      <c r="M318" s="513"/>
      <c r="N318" s="513">
        <v>1</v>
      </c>
      <c r="O318" s="513">
        <v>275</v>
      </c>
      <c r="P318" s="536"/>
      <c r="Q318" s="514">
        <v>275</v>
      </c>
    </row>
    <row r="319" spans="1:17" ht="14.45" customHeight="1" x14ac:dyDescent="0.2">
      <c r="A319" s="508" t="s">
        <v>1601</v>
      </c>
      <c r="B319" s="509" t="s">
        <v>1602</v>
      </c>
      <c r="C319" s="509" t="s">
        <v>1603</v>
      </c>
      <c r="D319" s="509" t="s">
        <v>1705</v>
      </c>
      <c r="E319" s="509" t="s">
        <v>1706</v>
      </c>
      <c r="F319" s="513">
        <v>268</v>
      </c>
      <c r="G319" s="513">
        <v>12596</v>
      </c>
      <c r="H319" s="513">
        <v>1.3814432989690721</v>
      </c>
      <c r="I319" s="513">
        <v>47</v>
      </c>
      <c r="J319" s="513">
        <v>194</v>
      </c>
      <c r="K319" s="513">
        <v>9118</v>
      </c>
      <c r="L319" s="513">
        <v>1</v>
      </c>
      <c r="M319" s="513">
        <v>47</v>
      </c>
      <c r="N319" s="513">
        <v>285</v>
      </c>
      <c r="O319" s="513">
        <v>13395</v>
      </c>
      <c r="P319" s="536">
        <v>1.4690721649484537</v>
      </c>
      <c r="Q319" s="514">
        <v>47</v>
      </c>
    </row>
    <row r="320" spans="1:17" ht="14.45" customHeight="1" x14ac:dyDescent="0.2">
      <c r="A320" s="508" t="s">
        <v>1601</v>
      </c>
      <c r="B320" s="509" t="s">
        <v>1602</v>
      </c>
      <c r="C320" s="509" t="s">
        <v>1603</v>
      </c>
      <c r="D320" s="509" t="s">
        <v>1713</v>
      </c>
      <c r="E320" s="509" t="s">
        <v>1714</v>
      </c>
      <c r="F320" s="513">
        <v>1</v>
      </c>
      <c r="G320" s="513">
        <v>242</v>
      </c>
      <c r="H320" s="513">
        <v>0.33333333333333331</v>
      </c>
      <c r="I320" s="513">
        <v>242</v>
      </c>
      <c r="J320" s="513">
        <v>3</v>
      </c>
      <c r="K320" s="513">
        <v>726</v>
      </c>
      <c r="L320" s="513">
        <v>1</v>
      </c>
      <c r="M320" s="513">
        <v>242</v>
      </c>
      <c r="N320" s="513"/>
      <c r="O320" s="513"/>
      <c r="P320" s="536"/>
      <c r="Q320" s="514"/>
    </row>
    <row r="321" spans="1:17" ht="14.45" customHeight="1" x14ac:dyDescent="0.2">
      <c r="A321" s="508" t="s">
        <v>1601</v>
      </c>
      <c r="B321" s="509" t="s">
        <v>1602</v>
      </c>
      <c r="C321" s="509" t="s">
        <v>1603</v>
      </c>
      <c r="D321" s="509" t="s">
        <v>1715</v>
      </c>
      <c r="E321" s="509" t="s">
        <v>1716</v>
      </c>
      <c r="F321" s="513">
        <v>54</v>
      </c>
      <c r="G321" s="513">
        <v>80622</v>
      </c>
      <c r="H321" s="513">
        <v>1.6363636363636365</v>
      </c>
      <c r="I321" s="513">
        <v>1493</v>
      </c>
      <c r="J321" s="513">
        <v>33</v>
      </c>
      <c r="K321" s="513">
        <v>49269</v>
      </c>
      <c r="L321" s="513">
        <v>1</v>
      </c>
      <c r="M321" s="513">
        <v>1493</v>
      </c>
      <c r="N321" s="513">
        <v>31</v>
      </c>
      <c r="O321" s="513">
        <v>46376</v>
      </c>
      <c r="P321" s="536">
        <v>0.94128153605715559</v>
      </c>
      <c r="Q321" s="514">
        <v>1496</v>
      </c>
    </row>
    <row r="322" spans="1:17" ht="14.45" customHeight="1" x14ac:dyDescent="0.2">
      <c r="A322" s="508" t="s">
        <v>1601</v>
      </c>
      <c r="B322" s="509" t="s">
        <v>1602</v>
      </c>
      <c r="C322" s="509" t="s">
        <v>1603</v>
      </c>
      <c r="D322" s="509" t="s">
        <v>1717</v>
      </c>
      <c r="E322" s="509" t="s">
        <v>1718</v>
      </c>
      <c r="F322" s="513">
        <v>37</v>
      </c>
      <c r="G322" s="513">
        <v>12099</v>
      </c>
      <c r="H322" s="513">
        <v>0.51388888888888884</v>
      </c>
      <c r="I322" s="513">
        <v>327</v>
      </c>
      <c r="J322" s="513">
        <v>72</v>
      </c>
      <c r="K322" s="513">
        <v>23544</v>
      </c>
      <c r="L322" s="513">
        <v>1</v>
      </c>
      <c r="M322" s="513">
        <v>327</v>
      </c>
      <c r="N322" s="513">
        <v>69</v>
      </c>
      <c r="O322" s="513">
        <v>22701</v>
      </c>
      <c r="P322" s="536">
        <v>0.96419469928644241</v>
      </c>
      <c r="Q322" s="514">
        <v>329</v>
      </c>
    </row>
    <row r="323" spans="1:17" ht="14.45" customHeight="1" x14ac:dyDescent="0.2">
      <c r="A323" s="508" t="s">
        <v>1601</v>
      </c>
      <c r="B323" s="509" t="s">
        <v>1602</v>
      </c>
      <c r="C323" s="509" t="s">
        <v>1603</v>
      </c>
      <c r="D323" s="509" t="s">
        <v>1719</v>
      </c>
      <c r="E323" s="509" t="s">
        <v>1720</v>
      </c>
      <c r="F323" s="513">
        <v>11</v>
      </c>
      <c r="G323" s="513">
        <v>9757</v>
      </c>
      <c r="H323" s="513">
        <v>0.64633015368309488</v>
      </c>
      <c r="I323" s="513">
        <v>887</v>
      </c>
      <c r="J323" s="513">
        <v>17</v>
      </c>
      <c r="K323" s="513">
        <v>15096</v>
      </c>
      <c r="L323" s="513">
        <v>1</v>
      </c>
      <c r="M323" s="513">
        <v>888</v>
      </c>
      <c r="N323" s="513">
        <v>6</v>
      </c>
      <c r="O323" s="513">
        <v>5346</v>
      </c>
      <c r="P323" s="536">
        <v>0.3541335453100159</v>
      </c>
      <c r="Q323" s="514">
        <v>891</v>
      </c>
    </row>
    <row r="324" spans="1:17" ht="14.45" customHeight="1" x14ac:dyDescent="0.2">
      <c r="A324" s="508" t="s">
        <v>1601</v>
      </c>
      <c r="B324" s="509" t="s">
        <v>1602</v>
      </c>
      <c r="C324" s="509" t="s">
        <v>1603</v>
      </c>
      <c r="D324" s="509" t="s">
        <v>1723</v>
      </c>
      <c r="E324" s="509" t="s">
        <v>1724</v>
      </c>
      <c r="F324" s="513">
        <v>650</v>
      </c>
      <c r="G324" s="513">
        <v>169000</v>
      </c>
      <c r="H324" s="513">
        <v>0.54827229343273609</v>
      </c>
      <c r="I324" s="513">
        <v>260</v>
      </c>
      <c r="J324" s="513">
        <v>1181</v>
      </c>
      <c r="K324" s="513">
        <v>308241</v>
      </c>
      <c r="L324" s="513">
        <v>1</v>
      </c>
      <c r="M324" s="513">
        <v>261</v>
      </c>
      <c r="N324" s="513">
        <v>1409</v>
      </c>
      <c r="O324" s="513">
        <v>369158</v>
      </c>
      <c r="P324" s="536">
        <v>1.1976278301718462</v>
      </c>
      <c r="Q324" s="514">
        <v>262</v>
      </c>
    </row>
    <row r="325" spans="1:17" ht="14.45" customHeight="1" x14ac:dyDescent="0.2">
      <c r="A325" s="508" t="s">
        <v>1601</v>
      </c>
      <c r="B325" s="509" t="s">
        <v>1602</v>
      </c>
      <c r="C325" s="509" t="s">
        <v>1603</v>
      </c>
      <c r="D325" s="509" t="s">
        <v>1725</v>
      </c>
      <c r="E325" s="509" t="s">
        <v>1726</v>
      </c>
      <c r="F325" s="513">
        <v>1</v>
      </c>
      <c r="G325" s="513">
        <v>165</v>
      </c>
      <c r="H325" s="513">
        <v>0.05</v>
      </c>
      <c r="I325" s="513">
        <v>165</v>
      </c>
      <c r="J325" s="513">
        <v>20</v>
      </c>
      <c r="K325" s="513">
        <v>3300</v>
      </c>
      <c r="L325" s="513">
        <v>1</v>
      </c>
      <c r="M325" s="513">
        <v>165</v>
      </c>
      <c r="N325" s="513">
        <v>23</v>
      </c>
      <c r="O325" s="513">
        <v>3818</v>
      </c>
      <c r="P325" s="536">
        <v>1.156969696969697</v>
      </c>
      <c r="Q325" s="514">
        <v>166</v>
      </c>
    </row>
    <row r="326" spans="1:17" ht="14.45" customHeight="1" x14ac:dyDescent="0.2">
      <c r="A326" s="508" t="s">
        <v>1771</v>
      </c>
      <c r="B326" s="509" t="s">
        <v>1602</v>
      </c>
      <c r="C326" s="509" t="s">
        <v>1603</v>
      </c>
      <c r="D326" s="509" t="s">
        <v>1604</v>
      </c>
      <c r="E326" s="509" t="s">
        <v>1605</v>
      </c>
      <c r="F326" s="513">
        <v>1166</v>
      </c>
      <c r="G326" s="513">
        <v>201718</v>
      </c>
      <c r="H326" s="513">
        <v>0.99510630950619106</v>
      </c>
      <c r="I326" s="513">
        <v>173</v>
      </c>
      <c r="J326" s="513">
        <v>1165</v>
      </c>
      <c r="K326" s="513">
        <v>202710</v>
      </c>
      <c r="L326" s="513">
        <v>1</v>
      </c>
      <c r="M326" s="513">
        <v>174</v>
      </c>
      <c r="N326" s="513">
        <v>1235</v>
      </c>
      <c r="O326" s="513">
        <v>216125</v>
      </c>
      <c r="P326" s="536">
        <v>1.0661782842484337</v>
      </c>
      <c r="Q326" s="514">
        <v>175</v>
      </c>
    </row>
    <row r="327" spans="1:17" ht="14.45" customHeight="1" x14ac:dyDescent="0.2">
      <c r="A327" s="508" t="s">
        <v>1771</v>
      </c>
      <c r="B327" s="509" t="s">
        <v>1602</v>
      </c>
      <c r="C327" s="509" t="s">
        <v>1603</v>
      </c>
      <c r="D327" s="509" t="s">
        <v>1606</v>
      </c>
      <c r="E327" s="509" t="s">
        <v>1607</v>
      </c>
      <c r="F327" s="513"/>
      <c r="G327" s="513"/>
      <c r="H327" s="513"/>
      <c r="I327" s="513"/>
      <c r="J327" s="513"/>
      <c r="K327" s="513"/>
      <c r="L327" s="513"/>
      <c r="M327" s="513"/>
      <c r="N327" s="513">
        <v>3</v>
      </c>
      <c r="O327" s="513">
        <v>585</v>
      </c>
      <c r="P327" s="536"/>
      <c r="Q327" s="514">
        <v>195</v>
      </c>
    </row>
    <row r="328" spans="1:17" ht="14.45" customHeight="1" x14ac:dyDescent="0.2">
      <c r="A328" s="508" t="s">
        <v>1771</v>
      </c>
      <c r="B328" s="509" t="s">
        <v>1602</v>
      </c>
      <c r="C328" s="509" t="s">
        <v>1603</v>
      </c>
      <c r="D328" s="509" t="s">
        <v>1608</v>
      </c>
      <c r="E328" s="509" t="s">
        <v>1609</v>
      </c>
      <c r="F328" s="513">
        <v>8</v>
      </c>
      <c r="G328" s="513">
        <v>608</v>
      </c>
      <c r="H328" s="513">
        <v>2</v>
      </c>
      <c r="I328" s="513">
        <v>76</v>
      </c>
      <c r="J328" s="513">
        <v>4</v>
      </c>
      <c r="K328" s="513">
        <v>304</v>
      </c>
      <c r="L328" s="513">
        <v>1</v>
      </c>
      <c r="M328" s="513">
        <v>76</v>
      </c>
      <c r="N328" s="513">
        <v>3</v>
      </c>
      <c r="O328" s="513">
        <v>231</v>
      </c>
      <c r="P328" s="536">
        <v>0.75986842105263153</v>
      </c>
      <c r="Q328" s="514">
        <v>77</v>
      </c>
    </row>
    <row r="329" spans="1:17" ht="14.45" customHeight="1" x14ac:dyDescent="0.2">
      <c r="A329" s="508" t="s">
        <v>1771</v>
      </c>
      <c r="B329" s="509" t="s">
        <v>1602</v>
      </c>
      <c r="C329" s="509" t="s">
        <v>1603</v>
      </c>
      <c r="D329" s="509" t="s">
        <v>1618</v>
      </c>
      <c r="E329" s="509" t="s">
        <v>1619</v>
      </c>
      <c r="F329" s="513">
        <v>273</v>
      </c>
      <c r="G329" s="513">
        <v>292110</v>
      </c>
      <c r="H329" s="513">
        <v>0.48490230905861459</v>
      </c>
      <c r="I329" s="513">
        <v>1070</v>
      </c>
      <c r="J329" s="513">
        <v>563</v>
      </c>
      <c r="K329" s="513">
        <v>602410</v>
      </c>
      <c r="L329" s="513">
        <v>1</v>
      </c>
      <c r="M329" s="513">
        <v>1070</v>
      </c>
      <c r="N329" s="513">
        <v>518</v>
      </c>
      <c r="O329" s="513">
        <v>555814</v>
      </c>
      <c r="P329" s="536">
        <v>0.92265068640958814</v>
      </c>
      <c r="Q329" s="514">
        <v>1073</v>
      </c>
    </row>
    <row r="330" spans="1:17" ht="14.45" customHeight="1" x14ac:dyDescent="0.2">
      <c r="A330" s="508" t="s">
        <v>1771</v>
      </c>
      <c r="B330" s="509" t="s">
        <v>1602</v>
      </c>
      <c r="C330" s="509" t="s">
        <v>1603</v>
      </c>
      <c r="D330" s="509" t="s">
        <v>1620</v>
      </c>
      <c r="E330" s="509" t="s">
        <v>1621</v>
      </c>
      <c r="F330" s="513">
        <v>2941</v>
      </c>
      <c r="G330" s="513">
        <v>135286</v>
      </c>
      <c r="H330" s="513">
        <v>0.99593633592956321</v>
      </c>
      <c r="I330" s="513">
        <v>46</v>
      </c>
      <c r="J330" s="513">
        <v>2953</v>
      </c>
      <c r="K330" s="513">
        <v>135838</v>
      </c>
      <c r="L330" s="513">
        <v>1</v>
      </c>
      <c r="M330" s="513">
        <v>46</v>
      </c>
      <c r="N330" s="513">
        <v>2802</v>
      </c>
      <c r="O330" s="513">
        <v>131694</v>
      </c>
      <c r="P330" s="536">
        <v>0.96949307263063356</v>
      </c>
      <c r="Q330" s="514">
        <v>47</v>
      </c>
    </row>
    <row r="331" spans="1:17" ht="14.45" customHeight="1" x14ac:dyDescent="0.2">
      <c r="A331" s="508" t="s">
        <v>1771</v>
      </c>
      <c r="B331" s="509" t="s">
        <v>1602</v>
      </c>
      <c r="C331" s="509" t="s">
        <v>1603</v>
      </c>
      <c r="D331" s="509" t="s">
        <v>1622</v>
      </c>
      <c r="E331" s="509" t="s">
        <v>1623</v>
      </c>
      <c r="F331" s="513">
        <v>133</v>
      </c>
      <c r="G331" s="513">
        <v>46151</v>
      </c>
      <c r="H331" s="513">
        <v>0.95683453237410077</v>
      </c>
      <c r="I331" s="513">
        <v>347</v>
      </c>
      <c r="J331" s="513">
        <v>139</v>
      </c>
      <c r="K331" s="513">
        <v>48233</v>
      </c>
      <c r="L331" s="513">
        <v>1</v>
      </c>
      <c r="M331" s="513">
        <v>347</v>
      </c>
      <c r="N331" s="513">
        <v>110</v>
      </c>
      <c r="O331" s="513">
        <v>38280</v>
      </c>
      <c r="P331" s="536">
        <v>0.79364750274708185</v>
      </c>
      <c r="Q331" s="514">
        <v>348</v>
      </c>
    </row>
    <row r="332" spans="1:17" ht="14.45" customHeight="1" x14ac:dyDescent="0.2">
      <c r="A332" s="508" t="s">
        <v>1771</v>
      </c>
      <c r="B332" s="509" t="s">
        <v>1602</v>
      </c>
      <c r="C332" s="509" t="s">
        <v>1603</v>
      </c>
      <c r="D332" s="509" t="s">
        <v>1624</v>
      </c>
      <c r="E332" s="509" t="s">
        <v>1625</v>
      </c>
      <c r="F332" s="513">
        <v>485</v>
      </c>
      <c r="G332" s="513">
        <v>24735</v>
      </c>
      <c r="H332" s="513">
        <v>1.4741641337386018</v>
      </c>
      <c r="I332" s="513">
        <v>51</v>
      </c>
      <c r="J332" s="513">
        <v>329</v>
      </c>
      <c r="K332" s="513">
        <v>16779</v>
      </c>
      <c r="L332" s="513">
        <v>1</v>
      </c>
      <c r="M332" s="513">
        <v>51</v>
      </c>
      <c r="N332" s="513">
        <v>374</v>
      </c>
      <c r="O332" s="513">
        <v>19074</v>
      </c>
      <c r="P332" s="536">
        <v>1.1367781155015197</v>
      </c>
      <c r="Q332" s="514">
        <v>51</v>
      </c>
    </row>
    <row r="333" spans="1:17" ht="14.45" customHeight="1" x14ac:dyDescent="0.2">
      <c r="A333" s="508" t="s">
        <v>1771</v>
      </c>
      <c r="B333" s="509" t="s">
        <v>1602</v>
      </c>
      <c r="C333" s="509" t="s">
        <v>1603</v>
      </c>
      <c r="D333" s="509" t="s">
        <v>1628</v>
      </c>
      <c r="E333" s="509" t="s">
        <v>1629</v>
      </c>
      <c r="F333" s="513">
        <v>2080</v>
      </c>
      <c r="G333" s="513">
        <v>784160</v>
      </c>
      <c r="H333" s="513">
        <v>0.91954022988505746</v>
      </c>
      <c r="I333" s="513">
        <v>377</v>
      </c>
      <c r="J333" s="513">
        <v>2262</v>
      </c>
      <c r="K333" s="513">
        <v>852774</v>
      </c>
      <c r="L333" s="513">
        <v>1</v>
      </c>
      <c r="M333" s="513">
        <v>377</v>
      </c>
      <c r="N333" s="513">
        <v>2251</v>
      </c>
      <c r="O333" s="513">
        <v>850878</v>
      </c>
      <c r="P333" s="536">
        <v>0.99777666767514017</v>
      </c>
      <c r="Q333" s="514">
        <v>378</v>
      </c>
    </row>
    <row r="334" spans="1:17" ht="14.45" customHeight="1" x14ac:dyDescent="0.2">
      <c r="A334" s="508" t="s">
        <v>1771</v>
      </c>
      <c r="B334" s="509" t="s">
        <v>1602</v>
      </c>
      <c r="C334" s="509" t="s">
        <v>1603</v>
      </c>
      <c r="D334" s="509" t="s">
        <v>1632</v>
      </c>
      <c r="E334" s="509" t="s">
        <v>1633</v>
      </c>
      <c r="F334" s="513">
        <v>1405</v>
      </c>
      <c r="G334" s="513">
        <v>736220</v>
      </c>
      <c r="H334" s="513">
        <v>1.0595776772247361</v>
      </c>
      <c r="I334" s="513">
        <v>524</v>
      </c>
      <c r="J334" s="513">
        <v>1326</v>
      </c>
      <c r="K334" s="513">
        <v>694824</v>
      </c>
      <c r="L334" s="513">
        <v>1</v>
      </c>
      <c r="M334" s="513">
        <v>524</v>
      </c>
      <c r="N334" s="513">
        <v>1471</v>
      </c>
      <c r="O334" s="513">
        <v>772275</v>
      </c>
      <c r="P334" s="536">
        <v>1.1114685157680217</v>
      </c>
      <c r="Q334" s="514">
        <v>525</v>
      </c>
    </row>
    <row r="335" spans="1:17" ht="14.45" customHeight="1" x14ac:dyDescent="0.2">
      <c r="A335" s="508" t="s">
        <v>1771</v>
      </c>
      <c r="B335" s="509" t="s">
        <v>1602</v>
      </c>
      <c r="C335" s="509" t="s">
        <v>1603</v>
      </c>
      <c r="D335" s="509" t="s">
        <v>1634</v>
      </c>
      <c r="E335" s="509" t="s">
        <v>1635</v>
      </c>
      <c r="F335" s="513">
        <v>161</v>
      </c>
      <c r="G335" s="513">
        <v>9177</v>
      </c>
      <c r="H335" s="513">
        <v>0.90529742527374968</v>
      </c>
      <c r="I335" s="513">
        <v>57</v>
      </c>
      <c r="J335" s="513">
        <v>177</v>
      </c>
      <c r="K335" s="513">
        <v>10137</v>
      </c>
      <c r="L335" s="513">
        <v>1</v>
      </c>
      <c r="M335" s="513">
        <v>57.271186440677965</v>
      </c>
      <c r="N335" s="513">
        <v>129</v>
      </c>
      <c r="O335" s="513">
        <v>7482</v>
      </c>
      <c r="P335" s="536">
        <v>0.73808819177271379</v>
      </c>
      <c r="Q335" s="514">
        <v>58</v>
      </c>
    </row>
    <row r="336" spans="1:17" ht="14.45" customHeight="1" x14ac:dyDescent="0.2">
      <c r="A336" s="508" t="s">
        <v>1771</v>
      </c>
      <c r="B336" s="509" t="s">
        <v>1602</v>
      </c>
      <c r="C336" s="509" t="s">
        <v>1603</v>
      </c>
      <c r="D336" s="509" t="s">
        <v>1636</v>
      </c>
      <c r="E336" s="509" t="s">
        <v>1637</v>
      </c>
      <c r="F336" s="513">
        <v>11</v>
      </c>
      <c r="G336" s="513">
        <v>2464</v>
      </c>
      <c r="H336" s="513">
        <v>1.3688888888888888</v>
      </c>
      <c r="I336" s="513">
        <v>224</v>
      </c>
      <c r="J336" s="513">
        <v>8</v>
      </c>
      <c r="K336" s="513">
        <v>1800</v>
      </c>
      <c r="L336" s="513">
        <v>1</v>
      </c>
      <c r="M336" s="513">
        <v>225</v>
      </c>
      <c r="N336" s="513">
        <v>13</v>
      </c>
      <c r="O336" s="513">
        <v>2938</v>
      </c>
      <c r="P336" s="536">
        <v>1.6322222222222222</v>
      </c>
      <c r="Q336" s="514">
        <v>226</v>
      </c>
    </row>
    <row r="337" spans="1:17" ht="14.45" customHeight="1" x14ac:dyDescent="0.2">
      <c r="A337" s="508" t="s">
        <v>1771</v>
      </c>
      <c r="B337" s="509" t="s">
        <v>1602</v>
      </c>
      <c r="C337" s="509" t="s">
        <v>1603</v>
      </c>
      <c r="D337" s="509" t="s">
        <v>1638</v>
      </c>
      <c r="E337" s="509" t="s">
        <v>1639</v>
      </c>
      <c r="F337" s="513">
        <v>11</v>
      </c>
      <c r="G337" s="513">
        <v>6083</v>
      </c>
      <c r="H337" s="513">
        <v>1.3725180505415162</v>
      </c>
      <c r="I337" s="513">
        <v>553</v>
      </c>
      <c r="J337" s="513">
        <v>8</v>
      </c>
      <c r="K337" s="513">
        <v>4432</v>
      </c>
      <c r="L337" s="513">
        <v>1</v>
      </c>
      <c r="M337" s="513">
        <v>554</v>
      </c>
      <c r="N337" s="513">
        <v>13</v>
      </c>
      <c r="O337" s="513">
        <v>7215</v>
      </c>
      <c r="P337" s="536">
        <v>1.6279332129963899</v>
      </c>
      <c r="Q337" s="514">
        <v>555</v>
      </c>
    </row>
    <row r="338" spans="1:17" ht="14.45" customHeight="1" x14ac:dyDescent="0.2">
      <c r="A338" s="508" t="s">
        <v>1771</v>
      </c>
      <c r="B338" s="509" t="s">
        <v>1602</v>
      </c>
      <c r="C338" s="509" t="s">
        <v>1603</v>
      </c>
      <c r="D338" s="509" t="s">
        <v>1640</v>
      </c>
      <c r="E338" s="509" t="s">
        <v>1641</v>
      </c>
      <c r="F338" s="513">
        <v>2</v>
      </c>
      <c r="G338" s="513">
        <v>426</v>
      </c>
      <c r="H338" s="513">
        <v>0.39813084112149533</v>
      </c>
      <c r="I338" s="513">
        <v>213</v>
      </c>
      <c r="J338" s="513">
        <v>5</v>
      </c>
      <c r="K338" s="513">
        <v>1070</v>
      </c>
      <c r="L338" s="513">
        <v>1</v>
      </c>
      <c r="M338" s="513">
        <v>214</v>
      </c>
      <c r="N338" s="513">
        <v>5</v>
      </c>
      <c r="O338" s="513">
        <v>1080</v>
      </c>
      <c r="P338" s="536">
        <v>1.0093457943925233</v>
      </c>
      <c r="Q338" s="514">
        <v>216</v>
      </c>
    </row>
    <row r="339" spans="1:17" ht="14.45" customHeight="1" x14ac:dyDescent="0.2">
      <c r="A339" s="508" t="s">
        <v>1771</v>
      </c>
      <c r="B339" s="509" t="s">
        <v>1602</v>
      </c>
      <c r="C339" s="509" t="s">
        <v>1603</v>
      </c>
      <c r="D339" s="509" t="s">
        <v>1642</v>
      </c>
      <c r="E339" s="509" t="s">
        <v>1643</v>
      </c>
      <c r="F339" s="513">
        <v>120</v>
      </c>
      <c r="G339" s="513">
        <v>16920</v>
      </c>
      <c r="H339" s="513">
        <v>0.92368162463151005</v>
      </c>
      <c r="I339" s="513">
        <v>141</v>
      </c>
      <c r="J339" s="513">
        <v>129</v>
      </c>
      <c r="K339" s="513">
        <v>18318</v>
      </c>
      <c r="L339" s="513">
        <v>1</v>
      </c>
      <c r="M339" s="513">
        <v>142</v>
      </c>
      <c r="N339" s="513">
        <v>162</v>
      </c>
      <c r="O339" s="513">
        <v>23166</v>
      </c>
      <c r="P339" s="536">
        <v>1.2646577137242057</v>
      </c>
      <c r="Q339" s="514">
        <v>143</v>
      </c>
    </row>
    <row r="340" spans="1:17" ht="14.45" customHeight="1" x14ac:dyDescent="0.2">
      <c r="A340" s="508" t="s">
        <v>1771</v>
      </c>
      <c r="B340" s="509" t="s">
        <v>1602</v>
      </c>
      <c r="C340" s="509" t="s">
        <v>1603</v>
      </c>
      <c r="D340" s="509" t="s">
        <v>1644</v>
      </c>
      <c r="E340" s="509" t="s">
        <v>1645</v>
      </c>
      <c r="F340" s="513">
        <v>0</v>
      </c>
      <c r="G340" s="513">
        <v>0</v>
      </c>
      <c r="H340" s="513"/>
      <c r="I340" s="513"/>
      <c r="J340" s="513"/>
      <c r="K340" s="513"/>
      <c r="L340" s="513"/>
      <c r="M340" s="513"/>
      <c r="N340" s="513">
        <v>5</v>
      </c>
      <c r="O340" s="513">
        <v>1110</v>
      </c>
      <c r="P340" s="536"/>
      <c r="Q340" s="514">
        <v>222</v>
      </c>
    </row>
    <row r="341" spans="1:17" ht="14.45" customHeight="1" x14ac:dyDescent="0.2">
      <c r="A341" s="508" t="s">
        <v>1771</v>
      </c>
      <c r="B341" s="509" t="s">
        <v>1602</v>
      </c>
      <c r="C341" s="509" t="s">
        <v>1603</v>
      </c>
      <c r="D341" s="509" t="s">
        <v>1648</v>
      </c>
      <c r="E341" s="509" t="s">
        <v>1649</v>
      </c>
      <c r="F341" s="513">
        <v>2205</v>
      </c>
      <c r="G341" s="513">
        <v>37485</v>
      </c>
      <c r="H341" s="513">
        <v>1.1198577958354494</v>
      </c>
      <c r="I341" s="513">
        <v>17</v>
      </c>
      <c r="J341" s="513">
        <v>1969</v>
      </c>
      <c r="K341" s="513">
        <v>33473</v>
      </c>
      <c r="L341" s="513">
        <v>1</v>
      </c>
      <c r="M341" s="513">
        <v>17</v>
      </c>
      <c r="N341" s="513">
        <v>2099</v>
      </c>
      <c r="O341" s="513">
        <v>35683</v>
      </c>
      <c r="P341" s="536">
        <v>1.0660233621127475</v>
      </c>
      <c r="Q341" s="514">
        <v>17</v>
      </c>
    </row>
    <row r="342" spans="1:17" ht="14.45" customHeight="1" x14ac:dyDescent="0.2">
      <c r="A342" s="508" t="s">
        <v>1771</v>
      </c>
      <c r="B342" s="509" t="s">
        <v>1602</v>
      </c>
      <c r="C342" s="509" t="s">
        <v>1603</v>
      </c>
      <c r="D342" s="509" t="s">
        <v>1650</v>
      </c>
      <c r="E342" s="509" t="s">
        <v>1651</v>
      </c>
      <c r="F342" s="513">
        <v>687</v>
      </c>
      <c r="G342" s="513">
        <v>98241</v>
      </c>
      <c r="H342" s="513">
        <v>0.83576642335766427</v>
      </c>
      <c r="I342" s="513">
        <v>143</v>
      </c>
      <c r="J342" s="513">
        <v>822</v>
      </c>
      <c r="K342" s="513">
        <v>117546</v>
      </c>
      <c r="L342" s="513">
        <v>1</v>
      </c>
      <c r="M342" s="513">
        <v>143</v>
      </c>
      <c r="N342" s="513">
        <v>524</v>
      </c>
      <c r="O342" s="513">
        <v>75456</v>
      </c>
      <c r="P342" s="536">
        <v>0.64192741565004341</v>
      </c>
      <c r="Q342" s="514">
        <v>144</v>
      </c>
    </row>
    <row r="343" spans="1:17" ht="14.45" customHeight="1" x14ac:dyDescent="0.2">
      <c r="A343" s="508" t="s">
        <v>1771</v>
      </c>
      <c r="B343" s="509" t="s">
        <v>1602</v>
      </c>
      <c r="C343" s="509" t="s">
        <v>1603</v>
      </c>
      <c r="D343" s="509" t="s">
        <v>1652</v>
      </c>
      <c r="E343" s="509" t="s">
        <v>1653</v>
      </c>
      <c r="F343" s="513">
        <v>93</v>
      </c>
      <c r="G343" s="513">
        <v>6045</v>
      </c>
      <c r="H343" s="513">
        <v>0.50543478260869568</v>
      </c>
      <c r="I343" s="513">
        <v>65</v>
      </c>
      <c r="J343" s="513">
        <v>184</v>
      </c>
      <c r="K343" s="513">
        <v>11960</v>
      </c>
      <c r="L343" s="513">
        <v>1</v>
      </c>
      <c r="M343" s="513">
        <v>65</v>
      </c>
      <c r="N343" s="513">
        <v>88</v>
      </c>
      <c r="O343" s="513">
        <v>5808</v>
      </c>
      <c r="P343" s="536">
        <v>0.48561872909698994</v>
      </c>
      <c r="Q343" s="514">
        <v>66</v>
      </c>
    </row>
    <row r="344" spans="1:17" ht="14.45" customHeight="1" x14ac:dyDescent="0.2">
      <c r="A344" s="508" t="s">
        <v>1771</v>
      </c>
      <c r="B344" s="509" t="s">
        <v>1602</v>
      </c>
      <c r="C344" s="509" t="s">
        <v>1603</v>
      </c>
      <c r="D344" s="509" t="s">
        <v>1656</v>
      </c>
      <c r="E344" s="509" t="s">
        <v>1657</v>
      </c>
      <c r="F344" s="513"/>
      <c r="G344" s="513"/>
      <c r="H344" s="513"/>
      <c r="I344" s="513"/>
      <c r="J344" s="513"/>
      <c r="K344" s="513"/>
      <c r="L344" s="513"/>
      <c r="M344" s="513"/>
      <c r="N344" s="513">
        <v>1</v>
      </c>
      <c r="O344" s="513">
        <v>44</v>
      </c>
      <c r="P344" s="536"/>
      <c r="Q344" s="514">
        <v>44</v>
      </c>
    </row>
    <row r="345" spans="1:17" ht="14.45" customHeight="1" x14ac:dyDescent="0.2">
      <c r="A345" s="508" t="s">
        <v>1771</v>
      </c>
      <c r="B345" s="509" t="s">
        <v>1602</v>
      </c>
      <c r="C345" s="509" t="s">
        <v>1603</v>
      </c>
      <c r="D345" s="509" t="s">
        <v>1658</v>
      </c>
      <c r="E345" s="509" t="s">
        <v>1659</v>
      </c>
      <c r="F345" s="513">
        <v>2278</v>
      </c>
      <c r="G345" s="513">
        <v>309808</v>
      </c>
      <c r="H345" s="513">
        <v>1.0439330120969101</v>
      </c>
      <c r="I345" s="513">
        <v>136</v>
      </c>
      <c r="J345" s="513">
        <v>2172</v>
      </c>
      <c r="K345" s="513">
        <v>296770</v>
      </c>
      <c r="L345" s="513">
        <v>1</v>
      </c>
      <c r="M345" s="513">
        <v>136.63443830570901</v>
      </c>
      <c r="N345" s="513">
        <v>1939</v>
      </c>
      <c r="O345" s="513">
        <v>267582</v>
      </c>
      <c r="P345" s="536">
        <v>0.90164774067459652</v>
      </c>
      <c r="Q345" s="514">
        <v>138</v>
      </c>
    </row>
    <row r="346" spans="1:17" ht="14.45" customHeight="1" x14ac:dyDescent="0.2">
      <c r="A346" s="508" t="s">
        <v>1771</v>
      </c>
      <c r="B346" s="509" t="s">
        <v>1602</v>
      </c>
      <c r="C346" s="509" t="s">
        <v>1603</v>
      </c>
      <c r="D346" s="509" t="s">
        <v>1660</v>
      </c>
      <c r="E346" s="509" t="s">
        <v>1661</v>
      </c>
      <c r="F346" s="513">
        <v>420</v>
      </c>
      <c r="G346" s="513">
        <v>38220</v>
      </c>
      <c r="H346" s="513">
        <v>0.875</v>
      </c>
      <c r="I346" s="513">
        <v>91</v>
      </c>
      <c r="J346" s="513">
        <v>480</v>
      </c>
      <c r="K346" s="513">
        <v>43680</v>
      </c>
      <c r="L346" s="513">
        <v>1</v>
      </c>
      <c r="M346" s="513">
        <v>91</v>
      </c>
      <c r="N346" s="513">
        <v>562</v>
      </c>
      <c r="O346" s="513">
        <v>51704</v>
      </c>
      <c r="P346" s="536">
        <v>1.1836996336996337</v>
      </c>
      <c r="Q346" s="514">
        <v>92</v>
      </c>
    </row>
    <row r="347" spans="1:17" ht="14.45" customHeight="1" x14ac:dyDescent="0.2">
      <c r="A347" s="508" t="s">
        <v>1771</v>
      </c>
      <c r="B347" s="509" t="s">
        <v>1602</v>
      </c>
      <c r="C347" s="509" t="s">
        <v>1603</v>
      </c>
      <c r="D347" s="509" t="s">
        <v>1662</v>
      </c>
      <c r="E347" s="509" t="s">
        <v>1663</v>
      </c>
      <c r="F347" s="513">
        <v>35</v>
      </c>
      <c r="G347" s="513">
        <v>4795</v>
      </c>
      <c r="H347" s="513">
        <v>0.9622717238611278</v>
      </c>
      <c r="I347" s="513">
        <v>137</v>
      </c>
      <c r="J347" s="513">
        <v>36</v>
      </c>
      <c r="K347" s="513">
        <v>4983</v>
      </c>
      <c r="L347" s="513">
        <v>1</v>
      </c>
      <c r="M347" s="513">
        <v>138.41666666666666</v>
      </c>
      <c r="N347" s="513">
        <v>30</v>
      </c>
      <c r="O347" s="513">
        <v>4200</v>
      </c>
      <c r="P347" s="536">
        <v>0.84286574352799515</v>
      </c>
      <c r="Q347" s="514">
        <v>140</v>
      </c>
    </row>
    <row r="348" spans="1:17" ht="14.45" customHeight="1" x14ac:dyDescent="0.2">
      <c r="A348" s="508" t="s">
        <v>1771</v>
      </c>
      <c r="B348" s="509" t="s">
        <v>1602</v>
      </c>
      <c r="C348" s="509" t="s">
        <v>1603</v>
      </c>
      <c r="D348" s="509" t="s">
        <v>1664</v>
      </c>
      <c r="E348" s="509" t="s">
        <v>1665</v>
      </c>
      <c r="F348" s="513">
        <v>209</v>
      </c>
      <c r="G348" s="513">
        <v>13794</v>
      </c>
      <c r="H348" s="513">
        <v>1.0334132454300269</v>
      </c>
      <c r="I348" s="513">
        <v>66</v>
      </c>
      <c r="J348" s="513">
        <v>201</v>
      </c>
      <c r="K348" s="513">
        <v>13348</v>
      </c>
      <c r="L348" s="513">
        <v>1</v>
      </c>
      <c r="M348" s="513">
        <v>66.407960199004975</v>
      </c>
      <c r="N348" s="513">
        <v>280</v>
      </c>
      <c r="O348" s="513">
        <v>18760</v>
      </c>
      <c r="P348" s="536">
        <v>1.4054540005993408</v>
      </c>
      <c r="Q348" s="514">
        <v>67</v>
      </c>
    </row>
    <row r="349" spans="1:17" ht="14.45" customHeight="1" x14ac:dyDescent="0.2">
      <c r="A349" s="508" t="s">
        <v>1771</v>
      </c>
      <c r="B349" s="509" t="s">
        <v>1602</v>
      </c>
      <c r="C349" s="509" t="s">
        <v>1603</v>
      </c>
      <c r="D349" s="509" t="s">
        <v>1666</v>
      </c>
      <c r="E349" s="509" t="s">
        <v>1667</v>
      </c>
      <c r="F349" s="513">
        <v>1803</v>
      </c>
      <c r="G349" s="513">
        <v>591384</v>
      </c>
      <c r="H349" s="513">
        <v>1.166235446313066</v>
      </c>
      <c r="I349" s="513">
        <v>328</v>
      </c>
      <c r="J349" s="513">
        <v>1546</v>
      </c>
      <c r="K349" s="513">
        <v>507088</v>
      </c>
      <c r="L349" s="513">
        <v>1</v>
      </c>
      <c r="M349" s="513">
        <v>328</v>
      </c>
      <c r="N349" s="513">
        <v>1675</v>
      </c>
      <c r="O349" s="513">
        <v>551075</v>
      </c>
      <c r="P349" s="536">
        <v>1.0867443126242389</v>
      </c>
      <c r="Q349" s="514">
        <v>329</v>
      </c>
    </row>
    <row r="350" spans="1:17" ht="14.45" customHeight="1" x14ac:dyDescent="0.2">
      <c r="A350" s="508" t="s">
        <v>1771</v>
      </c>
      <c r="B350" s="509" t="s">
        <v>1602</v>
      </c>
      <c r="C350" s="509" t="s">
        <v>1603</v>
      </c>
      <c r="D350" s="509" t="s">
        <v>1674</v>
      </c>
      <c r="E350" s="509" t="s">
        <v>1675</v>
      </c>
      <c r="F350" s="513">
        <v>516</v>
      </c>
      <c r="G350" s="513">
        <v>26316</v>
      </c>
      <c r="H350" s="513">
        <v>1.0661157024793388</v>
      </c>
      <c r="I350" s="513">
        <v>51</v>
      </c>
      <c r="J350" s="513">
        <v>484</v>
      </c>
      <c r="K350" s="513">
        <v>24684</v>
      </c>
      <c r="L350" s="513">
        <v>1</v>
      </c>
      <c r="M350" s="513">
        <v>51</v>
      </c>
      <c r="N350" s="513">
        <v>403</v>
      </c>
      <c r="O350" s="513">
        <v>20956</v>
      </c>
      <c r="P350" s="536">
        <v>0.84897099335602011</v>
      </c>
      <c r="Q350" s="514">
        <v>52</v>
      </c>
    </row>
    <row r="351" spans="1:17" ht="14.45" customHeight="1" x14ac:dyDescent="0.2">
      <c r="A351" s="508" t="s">
        <v>1771</v>
      </c>
      <c r="B351" s="509" t="s">
        <v>1602</v>
      </c>
      <c r="C351" s="509" t="s">
        <v>1603</v>
      </c>
      <c r="D351" s="509" t="s">
        <v>1680</v>
      </c>
      <c r="E351" s="509" t="s">
        <v>1681</v>
      </c>
      <c r="F351" s="513">
        <v>3</v>
      </c>
      <c r="G351" s="513">
        <v>1440</v>
      </c>
      <c r="H351" s="513"/>
      <c r="I351" s="513">
        <v>480</v>
      </c>
      <c r="J351" s="513"/>
      <c r="K351" s="513"/>
      <c r="L351" s="513"/>
      <c r="M351" s="513"/>
      <c r="N351" s="513"/>
      <c r="O351" s="513"/>
      <c r="P351" s="536"/>
      <c r="Q351" s="514"/>
    </row>
    <row r="352" spans="1:17" ht="14.45" customHeight="1" x14ac:dyDescent="0.2">
      <c r="A352" s="508" t="s">
        <v>1771</v>
      </c>
      <c r="B352" s="509" t="s">
        <v>1602</v>
      </c>
      <c r="C352" s="509" t="s">
        <v>1603</v>
      </c>
      <c r="D352" s="509" t="s">
        <v>1682</v>
      </c>
      <c r="E352" s="509" t="s">
        <v>1683</v>
      </c>
      <c r="F352" s="513">
        <v>5</v>
      </c>
      <c r="G352" s="513">
        <v>1035</v>
      </c>
      <c r="H352" s="513">
        <v>0.45454545454545453</v>
      </c>
      <c r="I352" s="513">
        <v>207</v>
      </c>
      <c r="J352" s="513">
        <v>11</v>
      </c>
      <c r="K352" s="513">
        <v>2277</v>
      </c>
      <c r="L352" s="513">
        <v>1</v>
      </c>
      <c r="M352" s="513">
        <v>207</v>
      </c>
      <c r="N352" s="513">
        <v>10</v>
      </c>
      <c r="O352" s="513">
        <v>2090</v>
      </c>
      <c r="P352" s="536">
        <v>0.91787439613526567</v>
      </c>
      <c r="Q352" s="514">
        <v>209</v>
      </c>
    </row>
    <row r="353" spans="1:17" ht="14.45" customHeight="1" x14ac:dyDescent="0.2">
      <c r="A353" s="508" t="s">
        <v>1771</v>
      </c>
      <c r="B353" s="509" t="s">
        <v>1602</v>
      </c>
      <c r="C353" s="509" t="s">
        <v>1603</v>
      </c>
      <c r="D353" s="509" t="s">
        <v>1684</v>
      </c>
      <c r="E353" s="509" t="s">
        <v>1685</v>
      </c>
      <c r="F353" s="513">
        <v>39</v>
      </c>
      <c r="G353" s="513">
        <v>29757</v>
      </c>
      <c r="H353" s="513">
        <v>1.8571428571428572</v>
      </c>
      <c r="I353" s="513">
        <v>763</v>
      </c>
      <c r="J353" s="513">
        <v>21</v>
      </c>
      <c r="K353" s="513">
        <v>16023</v>
      </c>
      <c r="L353" s="513">
        <v>1</v>
      </c>
      <c r="M353" s="513">
        <v>763</v>
      </c>
      <c r="N353" s="513">
        <v>34</v>
      </c>
      <c r="O353" s="513">
        <v>25976</v>
      </c>
      <c r="P353" s="536">
        <v>1.6211695687449292</v>
      </c>
      <c r="Q353" s="514">
        <v>764</v>
      </c>
    </row>
    <row r="354" spans="1:17" ht="14.45" customHeight="1" x14ac:dyDescent="0.2">
      <c r="A354" s="508" t="s">
        <v>1771</v>
      </c>
      <c r="B354" s="509" t="s">
        <v>1602</v>
      </c>
      <c r="C354" s="509" t="s">
        <v>1603</v>
      </c>
      <c r="D354" s="509" t="s">
        <v>1686</v>
      </c>
      <c r="E354" s="509" t="s">
        <v>1687</v>
      </c>
      <c r="F354" s="513">
        <v>2</v>
      </c>
      <c r="G354" s="513">
        <v>4232</v>
      </c>
      <c r="H354" s="513"/>
      <c r="I354" s="513">
        <v>2116</v>
      </c>
      <c r="J354" s="513"/>
      <c r="K354" s="513"/>
      <c r="L354" s="513"/>
      <c r="M354" s="513"/>
      <c r="N354" s="513"/>
      <c r="O354" s="513"/>
      <c r="P354" s="536"/>
      <c r="Q354" s="514"/>
    </row>
    <row r="355" spans="1:17" ht="14.45" customHeight="1" x14ac:dyDescent="0.2">
      <c r="A355" s="508" t="s">
        <v>1771</v>
      </c>
      <c r="B355" s="509" t="s">
        <v>1602</v>
      </c>
      <c r="C355" s="509" t="s">
        <v>1603</v>
      </c>
      <c r="D355" s="509" t="s">
        <v>1688</v>
      </c>
      <c r="E355" s="509" t="s">
        <v>1689</v>
      </c>
      <c r="F355" s="513">
        <v>177</v>
      </c>
      <c r="G355" s="513">
        <v>108324</v>
      </c>
      <c r="H355" s="513">
        <v>1.2291666666666667</v>
      </c>
      <c r="I355" s="513">
        <v>612</v>
      </c>
      <c r="J355" s="513">
        <v>144</v>
      </c>
      <c r="K355" s="513">
        <v>88128</v>
      </c>
      <c r="L355" s="513">
        <v>1</v>
      </c>
      <c r="M355" s="513">
        <v>612</v>
      </c>
      <c r="N355" s="513">
        <v>171</v>
      </c>
      <c r="O355" s="513">
        <v>105165</v>
      </c>
      <c r="P355" s="536">
        <v>1.1933210784313726</v>
      </c>
      <c r="Q355" s="514">
        <v>615</v>
      </c>
    </row>
    <row r="356" spans="1:17" ht="14.45" customHeight="1" x14ac:dyDescent="0.2">
      <c r="A356" s="508" t="s">
        <v>1771</v>
      </c>
      <c r="B356" s="509" t="s">
        <v>1602</v>
      </c>
      <c r="C356" s="509" t="s">
        <v>1603</v>
      </c>
      <c r="D356" s="509" t="s">
        <v>1692</v>
      </c>
      <c r="E356" s="509" t="s">
        <v>1693</v>
      </c>
      <c r="F356" s="513">
        <v>1</v>
      </c>
      <c r="G356" s="513">
        <v>431</v>
      </c>
      <c r="H356" s="513">
        <v>0.33333333333333331</v>
      </c>
      <c r="I356" s="513">
        <v>431</v>
      </c>
      <c r="J356" s="513">
        <v>3</v>
      </c>
      <c r="K356" s="513">
        <v>1293</v>
      </c>
      <c r="L356" s="513">
        <v>1</v>
      </c>
      <c r="M356" s="513">
        <v>431</v>
      </c>
      <c r="N356" s="513"/>
      <c r="O356" s="513"/>
      <c r="P356" s="536"/>
      <c r="Q356" s="514"/>
    </row>
    <row r="357" spans="1:17" ht="14.45" customHeight="1" x14ac:dyDescent="0.2">
      <c r="A357" s="508" t="s">
        <v>1771</v>
      </c>
      <c r="B357" s="509" t="s">
        <v>1602</v>
      </c>
      <c r="C357" s="509" t="s">
        <v>1603</v>
      </c>
      <c r="D357" s="509" t="s">
        <v>1694</v>
      </c>
      <c r="E357" s="509" t="s">
        <v>1695</v>
      </c>
      <c r="F357" s="513">
        <v>11</v>
      </c>
      <c r="G357" s="513">
        <v>19393</v>
      </c>
      <c r="H357" s="513">
        <v>0.84376087713191783</v>
      </c>
      <c r="I357" s="513">
        <v>1763</v>
      </c>
      <c r="J357" s="513">
        <v>13</v>
      </c>
      <c r="K357" s="513">
        <v>22984</v>
      </c>
      <c r="L357" s="513">
        <v>1</v>
      </c>
      <c r="M357" s="513">
        <v>1768</v>
      </c>
      <c r="N357" s="513">
        <v>25</v>
      </c>
      <c r="O357" s="513">
        <v>44775</v>
      </c>
      <c r="P357" s="536">
        <v>1.9480943264879917</v>
      </c>
      <c r="Q357" s="514">
        <v>1791</v>
      </c>
    </row>
    <row r="358" spans="1:17" ht="14.45" customHeight="1" x14ac:dyDescent="0.2">
      <c r="A358" s="508" t="s">
        <v>1771</v>
      </c>
      <c r="B358" s="509" t="s">
        <v>1602</v>
      </c>
      <c r="C358" s="509" t="s">
        <v>1603</v>
      </c>
      <c r="D358" s="509" t="s">
        <v>1699</v>
      </c>
      <c r="E358" s="509" t="s">
        <v>1700</v>
      </c>
      <c r="F358" s="513">
        <v>2</v>
      </c>
      <c r="G358" s="513">
        <v>542</v>
      </c>
      <c r="H358" s="513">
        <v>0.39765223771093178</v>
      </c>
      <c r="I358" s="513">
        <v>271</v>
      </c>
      <c r="J358" s="513">
        <v>5</v>
      </c>
      <c r="K358" s="513">
        <v>1363</v>
      </c>
      <c r="L358" s="513">
        <v>1</v>
      </c>
      <c r="M358" s="513">
        <v>272.60000000000002</v>
      </c>
      <c r="N358" s="513">
        <v>5</v>
      </c>
      <c r="O358" s="513">
        <v>1375</v>
      </c>
      <c r="P358" s="536">
        <v>1.0088041085840058</v>
      </c>
      <c r="Q358" s="514">
        <v>275</v>
      </c>
    </row>
    <row r="359" spans="1:17" ht="14.45" customHeight="1" x14ac:dyDescent="0.2">
      <c r="A359" s="508" t="s">
        <v>1771</v>
      </c>
      <c r="B359" s="509" t="s">
        <v>1602</v>
      </c>
      <c r="C359" s="509" t="s">
        <v>1603</v>
      </c>
      <c r="D359" s="509" t="s">
        <v>1705</v>
      </c>
      <c r="E359" s="509" t="s">
        <v>1706</v>
      </c>
      <c r="F359" s="513">
        <v>118</v>
      </c>
      <c r="G359" s="513">
        <v>5546</v>
      </c>
      <c r="H359" s="513">
        <v>1.3409090909090908</v>
      </c>
      <c r="I359" s="513">
        <v>47</v>
      </c>
      <c r="J359" s="513">
        <v>88</v>
      </c>
      <c r="K359" s="513">
        <v>4136</v>
      </c>
      <c r="L359" s="513">
        <v>1</v>
      </c>
      <c r="M359" s="513">
        <v>47</v>
      </c>
      <c r="N359" s="513">
        <v>120</v>
      </c>
      <c r="O359" s="513">
        <v>5640</v>
      </c>
      <c r="P359" s="536">
        <v>1.3636363636363635</v>
      </c>
      <c r="Q359" s="514">
        <v>47</v>
      </c>
    </row>
    <row r="360" spans="1:17" ht="14.45" customHeight="1" x14ac:dyDescent="0.2">
      <c r="A360" s="508" t="s">
        <v>1771</v>
      </c>
      <c r="B360" s="509" t="s">
        <v>1602</v>
      </c>
      <c r="C360" s="509" t="s">
        <v>1603</v>
      </c>
      <c r="D360" s="509" t="s">
        <v>1707</v>
      </c>
      <c r="E360" s="509" t="s">
        <v>1708</v>
      </c>
      <c r="F360" s="513">
        <v>2</v>
      </c>
      <c r="G360" s="513">
        <v>88</v>
      </c>
      <c r="H360" s="513">
        <v>2</v>
      </c>
      <c r="I360" s="513">
        <v>44</v>
      </c>
      <c r="J360" s="513">
        <v>1</v>
      </c>
      <c r="K360" s="513">
        <v>44</v>
      </c>
      <c r="L360" s="513">
        <v>1</v>
      </c>
      <c r="M360" s="513">
        <v>44</v>
      </c>
      <c r="N360" s="513">
        <v>3</v>
      </c>
      <c r="O360" s="513">
        <v>135</v>
      </c>
      <c r="P360" s="536">
        <v>3.0681818181818183</v>
      </c>
      <c r="Q360" s="514">
        <v>45</v>
      </c>
    </row>
    <row r="361" spans="1:17" ht="14.45" customHeight="1" x14ac:dyDescent="0.2">
      <c r="A361" s="508" t="s">
        <v>1771</v>
      </c>
      <c r="B361" s="509" t="s">
        <v>1602</v>
      </c>
      <c r="C361" s="509" t="s">
        <v>1603</v>
      </c>
      <c r="D361" s="509" t="s">
        <v>1762</v>
      </c>
      <c r="E361" s="509" t="s">
        <v>1763</v>
      </c>
      <c r="F361" s="513">
        <v>4</v>
      </c>
      <c r="G361" s="513">
        <v>200</v>
      </c>
      <c r="H361" s="513"/>
      <c r="I361" s="513">
        <v>50</v>
      </c>
      <c r="J361" s="513"/>
      <c r="K361" s="513"/>
      <c r="L361" s="513"/>
      <c r="M361" s="513"/>
      <c r="N361" s="513">
        <v>4</v>
      </c>
      <c r="O361" s="513">
        <v>208</v>
      </c>
      <c r="P361" s="536"/>
      <c r="Q361" s="514">
        <v>52</v>
      </c>
    </row>
    <row r="362" spans="1:17" ht="14.45" customHeight="1" x14ac:dyDescent="0.2">
      <c r="A362" s="508" t="s">
        <v>1771</v>
      </c>
      <c r="B362" s="509" t="s">
        <v>1602</v>
      </c>
      <c r="C362" s="509" t="s">
        <v>1603</v>
      </c>
      <c r="D362" s="509" t="s">
        <v>1709</v>
      </c>
      <c r="E362" s="509" t="s">
        <v>1710</v>
      </c>
      <c r="F362" s="513">
        <v>1</v>
      </c>
      <c r="G362" s="513">
        <v>377</v>
      </c>
      <c r="H362" s="513">
        <v>0.49867724867724866</v>
      </c>
      <c r="I362" s="513">
        <v>377</v>
      </c>
      <c r="J362" s="513">
        <v>2</v>
      </c>
      <c r="K362" s="513">
        <v>756</v>
      </c>
      <c r="L362" s="513">
        <v>1</v>
      </c>
      <c r="M362" s="513">
        <v>378</v>
      </c>
      <c r="N362" s="513">
        <v>3</v>
      </c>
      <c r="O362" s="513">
        <v>1137</v>
      </c>
      <c r="P362" s="536">
        <v>1.503968253968254</v>
      </c>
      <c r="Q362" s="514">
        <v>379</v>
      </c>
    </row>
    <row r="363" spans="1:17" ht="14.45" customHeight="1" x14ac:dyDescent="0.2">
      <c r="A363" s="508" t="s">
        <v>1771</v>
      </c>
      <c r="B363" s="509" t="s">
        <v>1602</v>
      </c>
      <c r="C363" s="509" t="s">
        <v>1603</v>
      </c>
      <c r="D363" s="509" t="s">
        <v>1713</v>
      </c>
      <c r="E363" s="509" t="s">
        <v>1714</v>
      </c>
      <c r="F363" s="513">
        <v>19</v>
      </c>
      <c r="G363" s="513">
        <v>4598</v>
      </c>
      <c r="H363" s="513">
        <v>1.7272727272727273</v>
      </c>
      <c r="I363" s="513">
        <v>242</v>
      </c>
      <c r="J363" s="513">
        <v>11</v>
      </c>
      <c r="K363" s="513">
        <v>2662</v>
      </c>
      <c r="L363" s="513">
        <v>1</v>
      </c>
      <c r="M363" s="513">
        <v>242</v>
      </c>
      <c r="N363" s="513">
        <v>17</v>
      </c>
      <c r="O363" s="513">
        <v>4114</v>
      </c>
      <c r="P363" s="536">
        <v>1.5454545454545454</v>
      </c>
      <c r="Q363" s="514">
        <v>242</v>
      </c>
    </row>
    <row r="364" spans="1:17" ht="14.45" customHeight="1" x14ac:dyDescent="0.2">
      <c r="A364" s="508" t="s">
        <v>1771</v>
      </c>
      <c r="B364" s="509" t="s">
        <v>1602</v>
      </c>
      <c r="C364" s="509" t="s">
        <v>1603</v>
      </c>
      <c r="D364" s="509" t="s">
        <v>1715</v>
      </c>
      <c r="E364" s="509" t="s">
        <v>1716</v>
      </c>
      <c r="F364" s="513">
        <v>327</v>
      </c>
      <c r="G364" s="513">
        <v>488211</v>
      </c>
      <c r="H364" s="513">
        <v>1.2874015748031495</v>
      </c>
      <c r="I364" s="513">
        <v>1493</v>
      </c>
      <c r="J364" s="513">
        <v>254</v>
      </c>
      <c r="K364" s="513">
        <v>379222</v>
      </c>
      <c r="L364" s="513">
        <v>1</v>
      </c>
      <c r="M364" s="513">
        <v>1493</v>
      </c>
      <c r="N364" s="513">
        <v>312</v>
      </c>
      <c r="O364" s="513">
        <v>466752</v>
      </c>
      <c r="P364" s="536">
        <v>1.230814667925384</v>
      </c>
      <c r="Q364" s="514">
        <v>1496</v>
      </c>
    </row>
    <row r="365" spans="1:17" ht="14.45" customHeight="1" x14ac:dyDescent="0.2">
      <c r="A365" s="508" t="s">
        <v>1771</v>
      </c>
      <c r="B365" s="509" t="s">
        <v>1602</v>
      </c>
      <c r="C365" s="509" t="s">
        <v>1603</v>
      </c>
      <c r="D365" s="509" t="s">
        <v>1717</v>
      </c>
      <c r="E365" s="509" t="s">
        <v>1718</v>
      </c>
      <c r="F365" s="513">
        <v>128</v>
      </c>
      <c r="G365" s="513">
        <v>41856</v>
      </c>
      <c r="H365" s="513">
        <v>0.24615384615384617</v>
      </c>
      <c r="I365" s="513">
        <v>327</v>
      </c>
      <c r="J365" s="513">
        <v>520</v>
      </c>
      <c r="K365" s="513">
        <v>170040</v>
      </c>
      <c r="L365" s="513">
        <v>1</v>
      </c>
      <c r="M365" s="513">
        <v>327</v>
      </c>
      <c r="N365" s="513">
        <v>550</v>
      </c>
      <c r="O365" s="513">
        <v>180950</v>
      </c>
      <c r="P365" s="536">
        <v>1.0641613737944013</v>
      </c>
      <c r="Q365" s="514">
        <v>329</v>
      </c>
    </row>
    <row r="366" spans="1:17" ht="14.45" customHeight="1" x14ac:dyDescent="0.2">
      <c r="A366" s="508" t="s">
        <v>1771</v>
      </c>
      <c r="B366" s="509" t="s">
        <v>1602</v>
      </c>
      <c r="C366" s="509" t="s">
        <v>1603</v>
      </c>
      <c r="D366" s="509" t="s">
        <v>1719</v>
      </c>
      <c r="E366" s="509" t="s">
        <v>1720</v>
      </c>
      <c r="F366" s="513">
        <v>169</v>
      </c>
      <c r="G366" s="513">
        <v>149903</v>
      </c>
      <c r="H366" s="513">
        <v>0.89317293483960147</v>
      </c>
      <c r="I366" s="513">
        <v>887</v>
      </c>
      <c r="J366" s="513">
        <v>189</v>
      </c>
      <c r="K366" s="513">
        <v>167832</v>
      </c>
      <c r="L366" s="513">
        <v>1</v>
      </c>
      <c r="M366" s="513">
        <v>888</v>
      </c>
      <c r="N366" s="513">
        <v>176</v>
      </c>
      <c r="O366" s="513">
        <v>156816</v>
      </c>
      <c r="P366" s="536">
        <v>0.93436293436293438</v>
      </c>
      <c r="Q366" s="514">
        <v>891</v>
      </c>
    </row>
    <row r="367" spans="1:17" ht="14.45" customHeight="1" x14ac:dyDescent="0.2">
      <c r="A367" s="508" t="s">
        <v>1771</v>
      </c>
      <c r="B367" s="509" t="s">
        <v>1602</v>
      </c>
      <c r="C367" s="509" t="s">
        <v>1603</v>
      </c>
      <c r="D367" s="509" t="s">
        <v>1721</v>
      </c>
      <c r="E367" s="509" t="s">
        <v>1722</v>
      </c>
      <c r="F367" s="513">
        <v>2</v>
      </c>
      <c r="G367" s="513">
        <v>662</v>
      </c>
      <c r="H367" s="513"/>
      <c r="I367" s="513">
        <v>331</v>
      </c>
      <c r="J367" s="513"/>
      <c r="K367" s="513"/>
      <c r="L367" s="513"/>
      <c r="M367" s="513"/>
      <c r="N367" s="513">
        <v>2</v>
      </c>
      <c r="O367" s="513">
        <v>668</v>
      </c>
      <c r="P367" s="536"/>
      <c r="Q367" s="514">
        <v>334</v>
      </c>
    </row>
    <row r="368" spans="1:17" ht="14.45" customHeight="1" x14ac:dyDescent="0.2">
      <c r="A368" s="508" t="s">
        <v>1771</v>
      </c>
      <c r="B368" s="509" t="s">
        <v>1602</v>
      </c>
      <c r="C368" s="509" t="s">
        <v>1603</v>
      </c>
      <c r="D368" s="509" t="s">
        <v>1723</v>
      </c>
      <c r="E368" s="509" t="s">
        <v>1724</v>
      </c>
      <c r="F368" s="513">
        <v>936</v>
      </c>
      <c r="G368" s="513">
        <v>243360</v>
      </c>
      <c r="H368" s="513">
        <v>0.41756103587256976</v>
      </c>
      <c r="I368" s="513">
        <v>260</v>
      </c>
      <c r="J368" s="513">
        <v>2233</v>
      </c>
      <c r="K368" s="513">
        <v>582813</v>
      </c>
      <c r="L368" s="513">
        <v>1</v>
      </c>
      <c r="M368" s="513">
        <v>261</v>
      </c>
      <c r="N368" s="513">
        <v>2317</v>
      </c>
      <c r="O368" s="513">
        <v>607054</v>
      </c>
      <c r="P368" s="536">
        <v>1.0415931010461332</v>
      </c>
      <c r="Q368" s="514">
        <v>262</v>
      </c>
    </row>
    <row r="369" spans="1:17" ht="14.45" customHeight="1" x14ac:dyDescent="0.2">
      <c r="A369" s="508" t="s">
        <v>1771</v>
      </c>
      <c r="B369" s="509" t="s">
        <v>1602</v>
      </c>
      <c r="C369" s="509" t="s">
        <v>1603</v>
      </c>
      <c r="D369" s="509" t="s">
        <v>1725</v>
      </c>
      <c r="E369" s="509" t="s">
        <v>1726</v>
      </c>
      <c r="F369" s="513">
        <v>8</v>
      </c>
      <c r="G369" s="513">
        <v>1320</v>
      </c>
      <c r="H369" s="513">
        <v>0.16326530612244897</v>
      </c>
      <c r="I369" s="513">
        <v>165</v>
      </c>
      <c r="J369" s="513">
        <v>49</v>
      </c>
      <c r="K369" s="513">
        <v>8085</v>
      </c>
      <c r="L369" s="513">
        <v>1</v>
      </c>
      <c r="M369" s="513">
        <v>165</v>
      </c>
      <c r="N369" s="513">
        <v>91</v>
      </c>
      <c r="O369" s="513">
        <v>15106</v>
      </c>
      <c r="P369" s="536">
        <v>1.8683982683982685</v>
      </c>
      <c r="Q369" s="514">
        <v>166</v>
      </c>
    </row>
    <row r="370" spans="1:17" ht="14.45" customHeight="1" x14ac:dyDescent="0.2">
      <c r="A370" s="508" t="s">
        <v>1771</v>
      </c>
      <c r="B370" s="509" t="s">
        <v>1602</v>
      </c>
      <c r="C370" s="509" t="s">
        <v>1603</v>
      </c>
      <c r="D370" s="509" t="s">
        <v>1727</v>
      </c>
      <c r="E370" s="509" t="s">
        <v>1728</v>
      </c>
      <c r="F370" s="513"/>
      <c r="G370" s="513"/>
      <c r="H370" s="513"/>
      <c r="I370" s="513"/>
      <c r="J370" s="513">
        <v>4</v>
      </c>
      <c r="K370" s="513">
        <v>4312</v>
      </c>
      <c r="L370" s="513">
        <v>1</v>
      </c>
      <c r="M370" s="513">
        <v>1078</v>
      </c>
      <c r="N370" s="513"/>
      <c r="O370" s="513"/>
      <c r="P370" s="536"/>
      <c r="Q370" s="514"/>
    </row>
    <row r="371" spans="1:17" ht="14.45" customHeight="1" x14ac:dyDescent="0.2">
      <c r="A371" s="508" t="s">
        <v>1771</v>
      </c>
      <c r="B371" s="509" t="s">
        <v>1602</v>
      </c>
      <c r="C371" s="509" t="s">
        <v>1603</v>
      </c>
      <c r="D371" s="509" t="s">
        <v>1729</v>
      </c>
      <c r="E371" s="509" t="s">
        <v>1730</v>
      </c>
      <c r="F371" s="513"/>
      <c r="G371" s="513"/>
      <c r="H371" s="513"/>
      <c r="I371" s="513"/>
      <c r="J371" s="513">
        <v>7</v>
      </c>
      <c r="K371" s="513">
        <v>1061</v>
      </c>
      <c r="L371" s="513">
        <v>1</v>
      </c>
      <c r="M371" s="513">
        <v>151.57142857142858</v>
      </c>
      <c r="N371" s="513">
        <v>16</v>
      </c>
      <c r="O371" s="513">
        <v>2432</v>
      </c>
      <c r="P371" s="536">
        <v>2.292177191328935</v>
      </c>
      <c r="Q371" s="514">
        <v>152</v>
      </c>
    </row>
    <row r="372" spans="1:17" ht="14.45" customHeight="1" x14ac:dyDescent="0.2">
      <c r="A372" s="508" t="s">
        <v>1772</v>
      </c>
      <c r="B372" s="509" t="s">
        <v>1602</v>
      </c>
      <c r="C372" s="509" t="s">
        <v>1603</v>
      </c>
      <c r="D372" s="509" t="s">
        <v>1604</v>
      </c>
      <c r="E372" s="509" t="s">
        <v>1605</v>
      </c>
      <c r="F372" s="513">
        <v>2948</v>
      </c>
      <c r="G372" s="513">
        <v>510004</v>
      </c>
      <c r="H372" s="513">
        <v>0.88364711222923364</v>
      </c>
      <c r="I372" s="513">
        <v>173</v>
      </c>
      <c r="J372" s="513">
        <v>3317</v>
      </c>
      <c r="K372" s="513">
        <v>577158</v>
      </c>
      <c r="L372" s="513">
        <v>1</v>
      </c>
      <c r="M372" s="513">
        <v>174</v>
      </c>
      <c r="N372" s="513">
        <v>3426</v>
      </c>
      <c r="O372" s="513">
        <v>599550</v>
      </c>
      <c r="P372" s="536">
        <v>1.0387970018608423</v>
      </c>
      <c r="Q372" s="514">
        <v>175</v>
      </c>
    </row>
    <row r="373" spans="1:17" ht="14.45" customHeight="1" x14ac:dyDescent="0.2">
      <c r="A373" s="508" t="s">
        <v>1772</v>
      </c>
      <c r="B373" s="509" t="s">
        <v>1602</v>
      </c>
      <c r="C373" s="509" t="s">
        <v>1603</v>
      </c>
      <c r="D373" s="509" t="s">
        <v>1618</v>
      </c>
      <c r="E373" s="509" t="s">
        <v>1619</v>
      </c>
      <c r="F373" s="513">
        <v>6</v>
      </c>
      <c r="G373" s="513">
        <v>6420</v>
      </c>
      <c r="H373" s="513">
        <v>2</v>
      </c>
      <c r="I373" s="513">
        <v>1070</v>
      </c>
      <c r="J373" s="513">
        <v>3</v>
      </c>
      <c r="K373" s="513">
        <v>3210</v>
      </c>
      <c r="L373" s="513">
        <v>1</v>
      </c>
      <c r="M373" s="513">
        <v>1070</v>
      </c>
      <c r="N373" s="513">
        <v>5</v>
      </c>
      <c r="O373" s="513">
        <v>5365</v>
      </c>
      <c r="P373" s="536">
        <v>1.6713395638629283</v>
      </c>
      <c r="Q373" s="514">
        <v>1073</v>
      </c>
    </row>
    <row r="374" spans="1:17" ht="14.45" customHeight="1" x14ac:dyDescent="0.2">
      <c r="A374" s="508" t="s">
        <v>1772</v>
      </c>
      <c r="B374" s="509" t="s">
        <v>1602</v>
      </c>
      <c r="C374" s="509" t="s">
        <v>1603</v>
      </c>
      <c r="D374" s="509" t="s">
        <v>1620</v>
      </c>
      <c r="E374" s="509" t="s">
        <v>1621</v>
      </c>
      <c r="F374" s="513">
        <v>80</v>
      </c>
      <c r="G374" s="513">
        <v>3680</v>
      </c>
      <c r="H374" s="513">
        <v>1.3793103448275863</v>
      </c>
      <c r="I374" s="513">
        <v>46</v>
      </c>
      <c r="J374" s="513">
        <v>58</v>
      </c>
      <c r="K374" s="513">
        <v>2668</v>
      </c>
      <c r="L374" s="513">
        <v>1</v>
      </c>
      <c r="M374" s="513">
        <v>46</v>
      </c>
      <c r="N374" s="513">
        <v>54</v>
      </c>
      <c r="O374" s="513">
        <v>2538</v>
      </c>
      <c r="P374" s="536">
        <v>0.95127436281859068</v>
      </c>
      <c r="Q374" s="514">
        <v>47</v>
      </c>
    </row>
    <row r="375" spans="1:17" ht="14.45" customHeight="1" x14ac:dyDescent="0.2">
      <c r="A375" s="508" t="s">
        <v>1772</v>
      </c>
      <c r="B375" s="509" t="s">
        <v>1602</v>
      </c>
      <c r="C375" s="509" t="s">
        <v>1603</v>
      </c>
      <c r="D375" s="509" t="s">
        <v>1622</v>
      </c>
      <c r="E375" s="509" t="s">
        <v>1623</v>
      </c>
      <c r="F375" s="513">
        <v>23</v>
      </c>
      <c r="G375" s="513">
        <v>7981</v>
      </c>
      <c r="H375" s="513">
        <v>1.0952380952380953</v>
      </c>
      <c r="I375" s="513">
        <v>347</v>
      </c>
      <c r="J375" s="513">
        <v>21</v>
      </c>
      <c r="K375" s="513">
        <v>7287</v>
      </c>
      <c r="L375" s="513">
        <v>1</v>
      </c>
      <c r="M375" s="513">
        <v>347</v>
      </c>
      <c r="N375" s="513">
        <v>29</v>
      </c>
      <c r="O375" s="513">
        <v>10092</v>
      </c>
      <c r="P375" s="536">
        <v>1.3849320708110333</v>
      </c>
      <c r="Q375" s="514">
        <v>348</v>
      </c>
    </row>
    <row r="376" spans="1:17" ht="14.45" customHeight="1" x14ac:dyDescent="0.2">
      <c r="A376" s="508" t="s">
        <v>1772</v>
      </c>
      <c r="B376" s="509" t="s">
        <v>1602</v>
      </c>
      <c r="C376" s="509" t="s">
        <v>1603</v>
      </c>
      <c r="D376" s="509" t="s">
        <v>1624</v>
      </c>
      <c r="E376" s="509" t="s">
        <v>1625</v>
      </c>
      <c r="F376" s="513">
        <v>25</v>
      </c>
      <c r="G376" s="513">
        <v>1275</v>
      </c>
      <c r="H376" s="513">
        <v>12.5</v>
      </c>
      <c r="I376" s="513">
        <v>51</v>
      </c>
      <c r="J376" s="513">
        <v>2</v>
      </c>
      <c r="K376" s="513">
        <v>102</v>
      </c>
      <c r="L376" s="513">
        <v>1</v>
      </c>
      <c r="M376" s="513">
        <v>51</v>
      </c>
      <c r="N376" s="513"/>
      <c r="O376" s="513"/>
      <c r="P376" s="536"/>
      <c r="Q376" s="514"/>
    </row>
    <row r="377" spans="1:17" ht="14.45" customHeight="1" x14ac:dyDescent="0.2">
      <c r="A377" s="508" t="s">
        <v>1772</v>
      </c>
      <c r="B377" s="509" t="s">
        <v>1602</v>
      </c>
      <c r="C377" s="509" t="s">
        <v>1603</v>
      </c>
      <c r="D377" s="509" t="s">
        <v>1628</v>
      </c>
      <c r="E377" s="509" t="s">
        <v>1629</v>
      </c>
      <c r="F377" s="513">
        <v>64</v>
      </c>
      <c r="G377" s="513">
        <v>24128</v>
      </c>
      <c r="H377" s="513">
        <v>1.1851851851851851</v>
      </c>
      <c r="I377" s="513">
        <v>377</v>
      </c>
      <c r="J377" s="513">
        <v>54</v>
      </c>
      <c r="K377" s="513">
        <v>20358</v>
      </c>
      <c r="L377" s="513">
        <v>1</v>
      </c>
      <c r="M377" s="513">
        <v>377</v>
      </c>
      <c r="N377" s="513">
        <v>164</v>
      </c>
      <c r="O377" s="513">
        <v>61992</v>
      </c>
      <c r="P377" s="536">
        <v>3.0450928381962865</v>
      </c>
      <c r="Q377" s="514">
        <v>378</v>
      </c>
    </row>
    <row r="378" spans="1:17" ht="14.45" customHeight="1" x14ac:dyDescent="0.2">
      <c r="A378" s="508" t="s">
        <v>1772</v>
      </c>
      <c r="B378" s="509" t="s">
        <v>1602</v>
      </c>
      <c r="C378" s="509" t="s">
        <v>1603</v>
      </c>
      <c r="D378" s="509" t="s">
        <v>1630</v>
      </c>
      <c r="E378" s="509" t="s">
        <v>1631</v>
      </c>
      <c r="F378" s="513">
        <v>2</v>
      </c>
      <c r="G378" s="513">
        <v>68</v>
      </c>
      <c r="H378" s="513">
        <v>2</v>
      </c>
      <c r="I378" s="513">
        <v>34</v>
      </c>
      <c r="J378" s="513">
        <v>1</v>
      </c>
      <c r="K378" s="513">
        <v>34</v>
      </c>
      <c r="L378" s="513">
        <v>1</v>
      </c>
      <c r="M378" s="513">
        <v>34</v>
      </c>
      <c r="N378" s="513">
        <v>1</v>
      </c>
      <c r="O378" s="513">
        <v>34</v>
      </c>
      <c r="P378" s="536">
        <v>1</v>
      </c>
      <c r="Q378" s="514">
        <v>34</v>
      </c>
    </row>
    <row r="379" spans="1:17" ht="14.45" customHeight="1" x14ac:dyDescent="0.2">
      <c r="A379" s="508" t="s">
        <v>1772</v>
      </c>
      <c r="B379" s="509" t="s">
        <v>1602</v>
      </c>
      <c r="C379" s="509" t="s">
        <v>1603</v>
      </c>
      <c r="D379" s="509" t="s">
        <v>1632</v>
      </c>
      <c r="E379" s="509" t="s">
        <v>1633</v>
      </c>
      <c r="F379" s="513">
        <v>55</v>
      </c>
      <c r="G379" s="513">
        <v>28820</v>
      </c>
      <c r="H379" s="513">
        <v>3.2352941176470589</v>
      </c>
      <c r="I379" s="513">
        <v>524</v>
      </c>
      <c r="J379" s="513">
        <v>17</v>
      </c>
      <c r="K379" s="513">
        <v>8908</v>
      </c>
      <c r="L379" s="513">
        <v>1</v>
      </c>
      <c r="M379" s="513">
        <v>524</v>
      </c>
      <c r="N379" s="513">
        <v>24</v>
      </c>
      <c r="O379" s="513">
        <v>12600</v>
      </c>
      <c r="P379" s="536">
        <v>1.414458913336327</v>
      </c>
      <c r="Q379" s="514">
        <v>525</v>
      </c>
    </row>
    <row r="380" spans="1:17" ht="14.45" customHeight="1" x14ac:dyDescent="0.2">
      <c r="A380" s="508" t="s">
        <v>1772</v>
      </c>
      <c r="B380" s="509" t="s">
        <v>1602</v>
      </c>
      <c r="C380" s="509" t="s">
        <v>1603</v>
      </c>
      <c r="D380" s="509" t="s">
        <v>1634</v>
      </c>
      <c r="E380" s="509" t="s">
        <v>1635</v>
      </c>
      <c r="F380" s="513">
        <v>26</v>
      </c>
      <c r="G380" s="513">
        <v>1482</v>
      </c>
      <c r="H380" s="513">
        <v>5.1637630662020904</v>
      </c>
      <c r="I380" s="513">
        <v>57</v>
      </c>
      <c r="J380" s="513">
        <v>5</v>
      </c>
      <c r="K380" s="513">
        <v>287</v>
      </c>
      <c r="L380" s="513">
        <v>1</v>
      </c>
      <c r="M380" s="513">
        <v>57.4</v>
      </c>
      <c r="N380" s="513">
        <v>5</v>
      </c>
      <c r="O380" s="513">
        <v>290</v>
      </c>
      <c r="P380" s="536">
        <v>1.0104529616724738</v>
      </c>
      <c r="Q380" s="514">
        <v>58</v>
      </c>
    </row>
    <row r="381" spans="1:17" ht="14.45" customHeight="1" x14ac:dyDescent="0.2">
      <c r="A381" s="508" t="s">
        <v>1772</v>
      </c>
      <c r="B381" s="509" t="s">
        <v>1602</v>
      </c>
      <c r="C381" s="509" t="s">
        <v>1603</v>
      </c>
      <c r="D381" s="509" t="s">
        <v>1636</v>
      </c>
      <c r="E381" s="509" t="s">
        <v>1637</v>
      </c>
      <c r="F381" s="513">
        <v>111</v>
      </c>
      <c r="G381" s="513">
        <v>24864</v>
      </c>
      <c r="H381" s="513">
        <v>1.4167521367521367</v>
      </c>
      <c r="I381" s="513">
        <v>224</v>
      </c>
      <c r="J381" s="513">
        <v>78</v>
      </c>
      <c r="K381" s="513">
        <v>17550</v>
      </c>
      <c r="L381" s="513">
        <v>1</v>
      </c>
      <c r="M381" s="513">
        <v>225</v>
      </c>
      <c r="N381" s="513">
        <v>105</v>
      </c>
      <c r="O381" s="513">
        <v>23730</v>
      </c>
      <c r="P381" s="536">
        <v>1.3521367521367522</v>
      </c>
      <c r="Q381" s="514">
        <v>226</v>
      </c>
    </row>
    <row r="382" spans="1:17" ht="14.45" customHeight="1" x14ac:dyDescent="0.2">
      <c r="A382" s="508" t="s">
        <v>1772</v>
      </c>
      <c r="B382" s="509" t="s">
        <v>1602</v>
      </c>
      <c r="C382" s="509" t="s">
        <v>1603</v>
      </c>
      <c r="D382" s="509" t="s">
        <v>1638</v>
      </c>
      <c r="E382" s="509" t="s">
        <v>1639</v>
      </c>
      <c r="F382" s="513">
        <v>113</v>
      </c>
      <c r="G382" s="513">
        <v>62489</v>
      </c>
      <c r="H382" s="513">
        <v>1.4648834919593043</v>
      </c>
      <c r="I382" s="513">
        <v>553</v>
      </c>
      <c r="J382" s="513">
        <v>77</v>
      </c>
      <c r="K382" s="513">
        <v>42658</v>
      </c>
      <c r="L382" s="513">
        <v>1</v>
      </c>
      <c r="M382" s="513">
        <v>554</v>
      </c>
      <c r="N382" s="513">
        <v>102</v>
      </c>
      <c r="O382" s="513">
        <v>56610</v>
      </c>
      <c r="P382" s="536">
        <v>1.3270664353696844</v>
      </c>
      <c r="Q382" s="514">
        <v>555</v>
      </c>
    </row>
    <row r="383" spans="1:17" ht="14.45" customHeight="1" x14ac:dyDescent="0.2">
      <c r="A383" s="508" t="s">
        <v>1772</v>
      </c>
      <c r="B383" s="509" t="s">
        <v>1602</v>
      </c>
      <c r="C383" s="509" t="s">
        <v>1603</v>
      </c>
      <c r="D383" s="509" t="s">
        <v>1648</v>
      </c>
      <c r="E383" s="509" t="s">
        <v>1649</v>
      </c>
      <c r="F383" s="513">
        <v>85</v>
      </c>
      <c r="G383" s="513">
        <v>1445</v>
      </c>
      <c r="H383" s="513">
        <v>1.6346153846153846</v>
      </c>
      <c r="I383" s="513">
        <v>17</v>
      </c>
      <c r="J383" s="513">
        <v>52</v>
      </c>
      <c r="K383" s="513">
        <v>884</v>
      </c>
      <c r="L383" s="513">
        <v>1</v>
      </c>
      <c r="M383" s="513">
        <v>17</v>
      </c>
      <c r="N383" s="513">
        <v>119</v>
      </c>
      <c r="O383" s="513">
        <v>2023</v>
      </c>
      <c r="P383" s="536">
        <v>2.2884615384615383</v>
      </c>
      <c r="Q383" s="514">
        <v>17</v>
      </c>
    </row>
    <row r="384" spans="1:17" ht="14.45" customHeight="1" x14ac:dyDescent="0.2">
      <c r="A384" s="508" t="s">
        <v>1772</v>
      </c>
      <c r="B384" s="509" t="s">
        <v>1602</v>
      </c>
      <c r="C384" s="509" t="s">
        <v>1603</v>
      </c>
      <c r="D384" s="509" t="s">
        <v>1650</v>
      </c>
      <c r="E384" s="509" t="s">
        <v>1651</v>
      </c>
      <c r="F384" s="513">
        <v>1</v>
      </c>
      <c r="G384" s="513">
        <v>143</v>
      </c>
      <c r="H384" s="513"/>
      <c r="I384" s="513">
        <v>143</v>
      </c>
      <c r="J384" s="513"/>
      <c r="K384" s="513"/>
      <c r="L384" s="513"/>
      <c r="M384" s="513"/>
      <c r="N384" s="513"/>
      <c r="O384" s="513"/>
      <c r="P384" s="536"/>
      <c r="Q384" s="514"/>
    </row>
    <row r="385" spans="1:17" ht="14.45" customHeight="1" x14ac:dyDescent="0.2">
      <c r="A385" s="508" t="s">
        <v>1772</v>
      </c>
      <c r="B385" s="509" t="s">
        <v>1602</v>
      </c>
      <c r="C385" s="509" t="s">
        <v>1603</v>
      </c>
      <c r="D385" s="509" t="s">
        <v>1652</v>
      </c>
      <c r="E385" s="509" t="s">
        <v>1653</v>
      </c>
      <c r="F385" s="513">
        <v>3</v>
      </c>
      <c r="G385" s="513">
        <v>195</v>
      </c>
      <c r="H385" s="513"/>
      <c r="I385" s="513">
        <v>65</v>
      </c>
      <c r="J385" s="513"/>
      <c r="K385" s="513"/>
      <c r="L385" s="513"/>
      <c r="M385" s="513"/>
      <c r="N385" s="513"/>
      <c r="O385" s="513"/>
      <c r="P385" s="536"/>
      <c r="Q385" s="514"/>
    </row>
    <row r="386" spans="1:17" ht="14.45" customHeight="1" x14ac:dyDescent="0.2">
      <c r="A386" s="508" t="s">
        <v>1772</v>
      </c>
      <c r="B386" s="509" t="s">
        <v>1602</v>
      </c>
      <c r="C386" s="509" t="s">
        <v>1603</v>
      </c>
      <c r="D386" s="509" t="s">
        <v>1658</v>
      </c>
      <c r="E386" s="509" t="s">
        <v>1659</v>
      </c>
      <c r="F386" s="513">
        <v>363</v>
      </c>
      <c r="G386" s="513">
        <v>49368</v>
      </c>
      <c r="H386" s="513">
        <v>1.0728675431924373</v>
      </c>
      <c r="I386" s="513">
        <v>136</v>
      </c>
      <c r="J386" s="513">
        <v>337</v>
      </c>
      <c r="K386" s="513">
        <v>46015</v>
      </c>
      <c r="L386" s="513">
        <v>1</v>
      </c>
      <c r="M386" s="513">
        <v>136.54302670623144</v>
      </c>
      <c r="N386" s="513">
        <v>329</v>
      </c>
      <c r="O386" s="513">
        <v>45402</v>
      </c>
      <c r="P386" s="536">
        <v>0.98667825709007928</v>
      </c>
      <c r="Q386" s="514">
        <v>138</v>
      </c>
    </row>
    <row r="387" spans="1:17" ht="14.45" customHeight="1" x14ac:dyDescent="0.2">
      <c r="A387" s="508" t="s">
        <v>1772</v>
      </c>
      <c r="B387" s="509" t="s">
        <v>1602</v>
      </c>
      <c r="C387" s="509" t="s">
        <v>1603</v>
      </c>
      <c r="D387" s="509" t="s">
        <v>1660</v>
      </c>
      <c r="E387" s="509" t="s">
        <v>1661</v>
      </c>
      <c r="F387" s="513">
        <v>310</v>
      </c>
      <c r="G387" s="513">
        <v>28210</v>
      </c>
      <c r="H387" s="513">
        <v>1.1191335740072201</v>
      </c>
      <c r="I387" s="513">
        <v>91</v>
      </c>
      <c r="J387" s="513">
        <v>277</v>
      </c>
      <c r="K387" s="513">
        <v>25207</v>
      </c>
      <c r="L387" s="513">
        <v>1</v>
      </c>
      <c r="M387" s="513">
        <v>91</v>
      </c>
      <c r="N387" s="513">
        <v>288</v>
      </c>
      <c r="O387" s="513">
        <v>26496</v>
      </c>
      <c r="P387" s="536">
        <v>1.0511365890427262</v>
      </c>
      <c r="Q387" s="514">
        <v>92</v>
      </c>
    </row>
    <row r="388" spans="1:17" ht="14.45" customHeight="1" x14ac:dyDescent="0.2">
      <c r="A388" s="508" t="s">
        <v>1772</v>
      </c>
      <c r="B388" s="509" t="s">
        <v>1602</v>
      </c>
      <c r="C388" s="509" t="s">
        <v>1603</v>
      </c>
      <c r="D388" s="509" t="s">
        <v>1662</v>
      </c>
      <c r="E388" s="509" t="s">
        <v>1663</v>
      </c>
      <c r="F388" s="513">
        <v>3</v>
      </c>
      <c r="G388" s="513">
        <v>411</v>
      </c>
      <c r="H388" s="513"/>
      <c r="I388" s="513">
        <v>137</v>
      </c>
      <c r="J388" s="513"/>
      <c r="K388" s="513"/>
      <c r="L388" s="513"/>
      <c r="M388" s="513"/>
      <c r="N388" s="513"/>
      <c r="O388" s="513"/>
      <c r="P388" s="536"/>
      <c r="Q388" s="514"/>
    </row>
    <row r="389" spans="1:17" ht="14.45" customHeight="1" x14ac:dyDescent="0.2">
      <c r="A389" s="508" t="s">
        <v>1772</v>
      </c>
      <c r="B389" s="509" t="s">
        <v>1602</v>
      </c>
      <c r="C389" s="509" t="s">
        <v>1603</v>
      </c>
      <c r="D389" s="509" t="s">
        <v>1664</v>
      </c>
      <c r="E389" s="509" t="s">
        <v>1665</v>
      </c>
      <c r="F389" s="513">
        <v>15</v>
      </c>
      <c r="G389" s="513">
        <v>990</v>
      </c>
      <c r="H389" s="513">
        <v>1.853932584269663</v>
      </c>
      <c r="I389" s="513">
        <v>66</v>
      </c>
      <c r="J389" s="513">
        <v>8</v>
      </c>
      <c r="K389" s="513">
        <v>534</v>
      </c>
      <c r="L389" s="513">
        <v>1</v>
      </c>
      <c r="M389" s="513">
        <v>66.75</v>
      </c>
      <c r="N389" s="513">
        <v>7</v>
      </c>
      <c r="O389" s="513">
        <v>469</v>
      </c>
      <c r="P389" s="536">
        <v>0.87827715355805247</v>
      </c>
      <c r="Q389" s="514">
        <v>67</v>
      </c>
    </row>
    <row r="390" spans="1:17" ht="14.45" customHeight="1" x14ac:dyDescent="0.2">
      <c r="A390" s="508" t="s">
        <v>1772</v>
      </c>
      <c r="B390" s="509" t="s">
        <v>1602</v>
      </c>
      <c r="C390" s="509" t="s">
        <v>1603</v>
      </c>
      <c r="D390" s="509" t="s">
        <v>1666</v>
      </c>
      <c r="E390" s="509" t="s">
        <v>1667</v>
      </c>
      <c r="F390" s="513">
        <v>39</v>
      </c>
      <c r="G390" s="513">
        <v>12792</v>
      </c>
      <c r="H390" s="513">
        <v>1.1818181818181819</v>
      </c>
      <c r="I390" s="513">
        <v>328</v>
      </c>
      <c r="J390" s="513">
        <v>33</v>
      </c>
      <c r="K390" s="513">
        <v>10824</v>
      </c>
      <c r="L390" s="513">
        <v>1</v>
      </c>
      <c r="M390" s="513">
        <v>328</v>
      </c>
      <c r="N390" s="513">
        <v>64</v>
      </c>
      <c r="O390" s="513">
        <v>21056</v>
      </c>
      <c r="P390" s="536">
        <v>1.9453067257945307</v>
      </c>
      <c r="Q390" s="514">
        <v>329</v>
      </c>
    </row>
    <row r="391" spans="1:17" ht="14.45" customHeight="1" x14ac:dyDescent="0.2">
      <c r="A391" s="508" t="s">
        <v>1772</v>
      </c>
      <c r="B391" s="509" t="s">
        <v>1602</v>
      </c>
      <c r="C391" s="509" t="s">
        <v>1603</v>
      </c>
      <c r="D391" s="509" t="s">
        <v>1674</v>
      </c>
      <c r="E391" s="509" t="s">
        <v>1675</v>
      </c>
      <c r="F391" s="513">
        <v>70</v>
      </c>
      <c r="G391" s="513">
        <v>3570</v>
      </c>
      <c r="H391" s="513">
        <v>0.68627450980392157</v>
      </c>
      <c r="I391" s="513">
        <v>51</v>
      </c>
      <c r="J391" s="513">
        <v>102</v>
      </c>
      <c r="K391" s="513">
        <v>5202</v>
      </c>
      <c r="L391" s="513">
        <v>1</v>
      </c>
      <c r="M391" s="513">
        <v>51</v>
      </c>
      <c r="N391" s="513">
        <v>73</v>
      </c>
      <c r="O391" s="513">
        <v>3796</v>
      </c>
      <c r="P391" s="536">
        <v>0.72971933871587846</v>
      </c>
      <c r="Q391" s="514">
        <v>52</v>
      </c>
    </row>
    <row r="392" spans="1:17" ht="14.45" customHeight="1" x14ac:dyDescent="0.2">
      <c r="A392" s="508" t="s">
        <v>1772</v>
      </c>
      <c r="B392" s="509" t="s">
        <v>1602</v>
      </c>
      <c r="C392" s="509" t="s">
        <v>1603</v>
      </c>
      <c r="D392" s="509" t="s">
        <v>1682</v>
      </c>
      <c r="E392" s="509" t="s">
        <v>1683</v>
      </c>
      <c r="F392" s="513">
        <v>1</v>
      </c>
      <c r="G392" s="513">
        <v>207</v>
      </c>
      <c r="H392" s="513"/>
      <c r="I392" s="513">
        <v>207</v>
      </c>
      <c r="J392" s="513"/>
      <c r="K392" s="513"/>
      <c r="L392" s="513"/>
      <c r="M392" s="513"/>
      <c r="N392" s="513"/>
      <c r="O392" s="513"/>
      <c r="P392" s="536"/>
      <c r="Q392" s="514"/>
    </row>
    <row r="393" spans="1:17" ht="14.45" customHeight="1" x14ac:dyDescent="0.2">
      <c r="A393" s="508" t="s">
        <v>1772</v>
      </c>
      <c r="B393" s="509" t="s">
        <v>1602</v>
      </c>
      <c r="C393" s="509" t="s">
        <v>1603</v>
      </c>
      <c r="D393" s="509" t="s">
        <v>1684</v>
      </c>
      <c r="E393" s="509" t="s">
        <v>1685</v>
      </c>
      <c r="F393" s="513">
        <v>2</v>
      </c>
      <c r="G393" s="513">
        <v>1526</v>
      </c>
      <c r="H393" s="513"/>
      <c r="I393" s="513">
        <v>763</v>
      </c>
      <c r="J393" s="513"/>
      <c r="K393" s="513"/>
      <c r="L393" s="513"/>
      <c r="M393" s="513"/>
      <c r="N393" s="513"/>
      <c r="O393" s="513"/>
      <c r="P393" s="536"/>
      <c r="Q393" s="514"/>
    </row>
    <row r="394" spans="1:17" ht="14.45" customHeight="1" x14ac:dyDescent="0.2">
      <c r="A394" s="508" t="s">
        <v>1772</v>
      </c>
      <c r="B394" s="509" t="s">
        <v>1602</v>
      </c>
      <c r="C394" s="509" t="s">
        <v>1603</v>
      </c>
      <c r="D394" s="509" t="s">
        <v>1688</v>
      </c>
      <c r="E394" s="509" t="s">
        <v>1689</v>
      </c>
      <c r="F394" s="513">
        <v>17</v>
      </c>
      <c r="G394" s="513">
        <v>10404</v>
      </c>
      <c r="H394" s="513">
        <v>0.94444444444444442</v>
      </c>
      <c r="I394" s="513">
        <v>612</v>
      </c>
      <c r="J394" s="513">
        <v>18</v>
      </c>
      <c r="K394" s="513">
        <v>11016</v>
      </c>
      <c r="L394" s="513">
        <v>1</v>
      </c>
      <c r="M394" s="513">
        <v>612</v>
      </c>
      <c r="N394" s="513">
        <v>18</v>
      </c>
      <c r="O394" s="513">
        <v>11070</v>
      </c>
      <c r="P394" s="536">
        <v>1.0049019607843137</v>
      </c>
      <c r="Q394" s="514">
        <v>615</v>
      </c>
    </row>
    <row r="395" spans="1:17" ht="14.45" customHeight="1" x14ac:dyDescent="0.2">
      <c r="A395" s="508" t="s">
        <v>1772</v>
      </c>
      <c r="B395" s="509" t="s">
        <v>1602</v>
      </c>
      <c r="C395" s="509" t="s">
        <v>1603</v>
      </c>
      <c r="D395" s="509" t="s">
        <v>1705</v>
      </c>
      <c r="E395" s="509" t="s">
        <v>1706</v>
      </c>
      <c r="F395" s="513"/>
      <c r="G395" s="513"/>
      <c r="H395" s="513"/>
      <c r="I395" s="513"/>
      <c r="J395" s="513">
        <v>1</v>
      </c>
      <c r="K395" s="513">
        <v>47</v>
      </c>
      <c r="L395" s="513">
        <v>1</v>
      </c>
      <c r="M395" s="513">
        <v>47</v>
      </c>
      <c r="N395" s="513"/>
      <c r="O395" s="513"/>
      <c r="P395" s="536"/>
      <c r="Q395" s="514"/>
    </row>
    <row r="396" spans="1:17" ht="14.45" customHeight="1" x14ac:dyDescent="0.2">
      <c r="A396" s="508" t="s">
        <v>1772</v>
      </c>
      <c r="B396" s="509" t="s">
        <v>1602</v>
      </c>
      <c r="C396" s="509" t="s">
        <v>1603</v>
      </c>
      <c r="D396" s="509" t="s">
        <v>1762</v>
      </c>
      <c r="E396" s="509" t="s">
        <v>1763</v>
      </c>
      <c r="F396" s="513">
        <v>824</v>
      </c>
      <c r="G396" s="513">
        <v>41200</v>
      </c>
      <c r="H396" s="513">
        <v>1.0233482364629907</v>
      </c>
      <c r="I396" s="513">
        <v>50</v>
      </c>
      <c r="J396" s="513">
        <v>800</v>
      </c>
      <c r="K396" s="513">
        <v>40260</v>
      </c>
      <c r="L396" s="513">
        <v>1</v>
      </c>
      <c r="M396" s="513">
        <v>50.325000000000003</v>
      </c>
      <c r="N396" s="513">
        <v>792</v>
      </c>
      <c r="O396" s="513">
        <v>41184</v>
      </c>
      <c r="P396" s="536">
        <v>1.0229508196721311</v>
      </c>
      <c r="Q396" s="514">
        <v>52</v>
      </c>
    </row>
    <row r="397" spans="1:17" ht="14.45" customHeight="1" x14ac:dyDescent="0.2">
      <c r="A397" s="508" t="s">
        <v>1772</v>
      </c>
      <c r="B397" s="509" t="s">
        <v>1602</v>
      </c>
      <c r="C397" s="509" t="s">
        <v>1603</v>
      </c>
      <c r="D397" s="509" t="s">
        <v>1715</v>
      </c>
      <c r="E397" s="509" t="s">
        <v>1716</v>
      </c>
      <c r="F397" s="513">
        <v>14</v>
      </c>
      <c r="G397" s="513">
        <v>20902</v>
      </c>
      <c r="H397" s="513">
        <v>2</v>
      </c>
      <c r="I397" s="513">
        <v>1493</v>
      </c>
      <c r="J397" s="513">
        <v>7</v>
      </c>
      <c r="K397" s="513">
        <v>10451</v>
      </c>
      <c r="L397" s="513">
        <v>1</v>
      </c>
      <c r="M397" s="513">
        <v>1493</v>
      </c>
      <c r="N397" s="513">
        <v>3</v>
      </c>
      <c r="O397" s="513">
        <v>4488</v>
      </c>
      <c r="P397" s="536">
        <v>0.42943259018275765</v>
      </c>
      <c r="Q397" s="514">
        <v>1496</v>
      </c>
    </row>
    <row r="398" spans="1:17" ht="14.45" customHeight="1" x14ac:dyDescent="0.2">
      <c r="A398" s="508" t="s">
        <v>1772</v>
      </c>
      <c r="B398" s="509" t="s">
        <v>1602</v>
      </c>
      <c r="C398" s="509" t="s">
        <v>1603</v>
      </c>
      <c r="D398" s="509" t="s">
        <v>1717</v>
      </c>
      <c r="E398" s="509" t="s">
        <v>1718</v>
      </c>
      <c r="F398" s="513">
        <v>12</v>
      </c>
      <c r="G398" s="513">
        <v>3924</v>
      </c>
      <c r="H398" s="513">
        <v>1.3333333333333333</v>
      </c>
      <c r="I398" s="513">
        <v>327</v>
      </c>
      <c r="J398" s="513">
        <v>9</v>
      </c>
      <c r="K398" s="513">
        <v>2943</v>
      </c>
      <c r="L398" s="513">
        <v>1</v>
      </c>
      <c r="M398" s="513">
        <v>327</v>
      </c>
      <c r="N398" s="513">
        <v>6</v>
      </c>
      <c r="O398" s="513">
        <v>1974</v>
      </c>
      <c r="P398" s="536">
        <v>0.67074413863404692</v>
      </c>
      <c r="Q398" s="514">
        <v>329</v>
      </c>
    </row>
    <row r="399" spans="1:17" ht="14.45" customHeight="1" x14ac:dyDescent="0.2">
      <c r="A399" s="508" t="s">
        <v>1772</v>
      </c>
      <c r="B399" s="509" t="s">
        <v>1602</v>
      </c>
      <c r="C399" s="509" t="s">
        <v>1603</v>
      </c>
      <c r="D399" s="509" t="s">
        <v>1719</v>
      </c>
      <c r="E399" s="509" t="s">
        <v>1720</v>
      </c>
      <c r="F399" s="513">
        <v>1</v>
      </c>
      <c r="G399" s="513">
        <v>887</v>
      </c>
      <c r="H399" s="513"/>
      <c r="I399" s="513">
        <v>887</v>
      </c>
      <c r="J399" s="513"/>
      <c r="K399" s="513"/>
      <c r="L399" s="513"/>
      <c r="M399" s="513"/>
      <c r="N399" s="513"/>
      <c r="O399" s="513"/>
      <c r="P399" s="536"/>
      <c r="Q399" s="514"/>
    </row>
    <row r="400" spans="1:17" ht="14.45" customHeight="1" x14ac:dyDescent="0.2">
      <c r="A400" s="508" t="s">
        <v>1772</v>
      </c>
      <c r="B400" s="509" t="s">
        <v>1602</v>
      </c>
      <c r="C400" s="509" t="s">
        <v>1603</v>
      </c>
      <c r="D400" s="509" t="s">
        <v>1723</v>
      </c>
      <c r="E400" s="509" t="s">
        <v>1724</v>
      </c>
      <c r="F400" s="513">
        <v>119</v>
      </c>
      <c r="G400" s="513">
        <v>30940</v>
      </c>
      <c r="H400" s="513">
        <v>0.37278006698956601</v>
      </c>
      <c r="I400" s="513">
        <v>260</v>
      </c>
      <c r="J400" s="513">
        <v>318</v>
      </c>
      <c r="K400" s="513">
        <v>82998</v>
      </c>
      <c r="L400" s="513">
        <v>1</v>
      </c>
      <c r="M400" s="513">
        <v>261</v>
      </c>
      <c r="N400" s="513">
        <v>302</v>
      </c>
      <c r="O400" s="513">
        <v>79124</v>
      </c>
      <c r="P400" s="536">
        <v>0.9533241764861804</v>
      </c>
      <c r="Q400" s="514">
        <v>262</v>
      </c>
    </row>
    <row r="401" spans="1:17" ht="14.45" customHeight="1" x14ac:dyDescent="0.2">
      <c r="A401" s="508" t="s">
        <v>1772</v>
      </c>
      <c r="B401" s="509" t="s">
        <v>1602</v>
      </c>
      <c r="C401" s="509" t="s">
        <v>1603</v>
      </c>
      <c r="D401" s="509" t="s">
        <v>1725</v>
      </c>
      <c r="E401" s="509" t="s">
        <v>1726</v>
      </c>
      <c r="F401" s="513">
        <v>1</v>
      </c>
      <c r="G401" s="513">
        <v>165</v>
      </c>
      <c r="H401" s="513">
        <v>0.14285714285714285</v>
      </c>
      <c r="I401" s="513">
        <v>165</v>
      </c>
      <c r="J401" s="513">
        <v>7</v>
      </c>
      <c r="K401" s="513">
        <v>1155</v>
      </c>
      <c r="L401" s="513">
        <v>1</v>
      </c>
      <c r="M401" s="513">
        <v>165</v>
      </c>
      <c r="N401" s="513">
        <v>32</v>
      </c>
      <c r="O401" s="513">
        <v>5312</v>
      </c>
      <c r="P401" s="536">
        <v>4.5991341991341992</v>
      </c>
      <c r="Q401" s="514">
        <v>166</v>
      </c>
    </row>
    <row r="402" spans="1:17" ht="14.45" customHeight="1" x14ac:dyDescent="0.2">
      <c r="A402" s="508" t="s">
        <v>1772</v>
      </c>
      <c r="B402" s="509" t="s">
        <v>1602</v>
      </c>
      <c r="C402" s="509" t="s">
        <v>1603</v>
      </c>
      <c r="D402" s="509" t="s">
        <v>1729</v>
      </c>
      <c r="E402" s="509" t="s">
        <v>1730</v>
      </c>
      <c r="F402" s="513"/>
      <c r="G402" s="513"/>
      <c r="H402" s="513"/>
      <c r="I402" s="513"/>
      <c r="J402" s="513">
        <v>61</v>
      </c>
      <c r="K402" s="513">
        <v>9250</v>
      </c>
      <c r="L402" s="513">
        <v>1</v>
      </c>
      <c r="M402" s="513">
        <v>151.63934426229508</v>
      </c>
      <c r="N402" s="513">
        <v>120</v>
      </c>
      <c r="O402" s="513">
        <v>18240</v>
      </c>
      <c r="P402" s="536">
        <v>1.971891891891892</v>
      </c>
      <c r="Q402" s="514">
        <v>152</v>
      </c>
    </row>
    <row r="403" spans="1:17" ht="14.45" customHeight="1" x14ac:dyDescent="0.2">
      <c r="A403" s="508" t="s">
        <v>1773</v>
      </c>
      <c r="B403" s="509" t="s">
        <v>1602</v>
      </c>
      <c r="C403" s="509" t="s">
        <v>1603</v>
      </c>
      <c r="D403" s="509" t="s">
        <v>1604</v>
      </c>
      <c r="E403" s="509" t="s">
        <v>1605</v>
      </c>
      <c r="F403" s="513">
        <v>688</v>
      </c>
      <c r="G403" s="513">
        <v>119024</v>
      </c>
      <c r="H403" s="513">
        <v>0.85720047244548148</v>
      </c>
      <c r="I403" s="513">
        <v>173</v>
      </c>
      <c r="J403" s="513">
        <v>798</v>
      </c>
      <c r="K403" s="513">
        <v>138852</v>
      </c>
      <c r="L403" s="513">
        <v>1</v>
      </c>
      <c r="M403" s="513">
        <v>174</v>
      </c>
      <c r="N403" s="513">
        <v>757</v>
      </c>
      <c r="O403" s="513">
        <v>132475</v>
      </c>
      <c r="P403" s="536">
        <v>0.95407340189554346</v>
      </c>
      <c r="Q403" s="514">
        <v>175</v>
      </c>
    </row>
    <row r="404" spans="1:17" ht="14.45" customHeight="1" x14ac:dyDescent="0.2">
      <c r="A404" s="508" t="s">
        <v>1773</v>
      </c>
      <c r="B404" s="509" t="s">
        <v>1602</v>
      </c>
      <c r="C404" s="509" t="s">
        <v>1603</v>
      </c>
      <c r="D404" s="509" t="s">
        <v>1618</v>
      </c>
      <c r="E404" s="509" t="s">
        <v>1619</v>
      </c>
      <c r="F404" s="513"/>
      <c r="G404" s="513"/>
      <c r="H404" s="513"/>
      <c r="I404" s="513"/>
      <c r="J404" s="513">
        <v>2</v>
      </c>
      <c r="K404" s="513">
        <v>2140</v>
      </c>
      <c r="L404" s="513">
        <v>1</v>
      </c>
      <c r="M404" s="513">
        <v>1070</v>
      </c>
      <c r="N404" s="513"/>
      <c r="O404" s="513"/>
      <c r="P404" s="536"/>
      <c r="Q404" s="514"/>
    </row>
    <row r="405" spans="1:17" ht="14.45" customHeight="1" x14ac:dyDescent="0.2">
      <c r="A405" s="508" t="s">
        <v>1773</v>
      </c>
      <c r="B405" s="509" t="s">
        <v>1602</v>
      </c>
      <c r="C405" s="509" t="s">
        <v>1603</v>
      </c>
      <c r="D405" s="509" t="s">
        <v>1620</v>
      </c>
      <c r="E405" s="509" t="s">
        <v>1621</v>
      </c>
      <c r="F405" s="513">
        <v>16</v>
      </c>
      <c r="G405" s="513">
        <v>736</v>
      </c>
      <c r="H405" s="513">
        <v>0.66666666666666663</v>
      </c>
      <c r="I405" s="513">
        <v>46</v>
      </c>
      <c r="J405" s="513">
        <v>24</v>
      </c>
      <c r="K405" s="513">
        <v>1104</v>
      </c>
      <c r="L405" s="513">
        <v>1</v>
      </c>
      <c r="M405" s="513">
        <v>46</v>
      </c>
      <c r="N405" s="513">
        <v>23</v>
      </c>
      <c r="O405" s="513">
        <v>1081</v>
      </c>
      <c r="P405" s="536">
        <v>0.97916666666666663</v>
      </c>
      <c r="Q405" s="514">
        <v>47</v>
      </c>
    </row>
    <row r="406" spans="1:17" ht="14.45" customHeight="1" x14ac:dyDescent="0.2">
      <c r="A406" s="508" t="s">
        <v>1773</v>
      </c>
      <c r="B406" s="509" t="s">
        <v>1602</v>
      </c>
      <c r="C406" s="509" t="s">
        <v>1603</v>
      </c>
      <c r="D406" s="509" t="s">
        <v>1622</v>
      </c>
      <c r="E406" s="509" t="s">
        <v>1623</v>
      </c>
      <c r="F406" s="513">
        <v>9</v>
      </c>
      <c r="G406" s="513">
        <v>3123</v>
      </c>
      <c r="H406" s="513">
        <v>1.8</v>
      </c>
      <c r="I406" s="513">
        <v>347</v>
      </c>
      <c r="J406" s="513">
        <v>5</v>
      </c>
      <c r="K406" s="513">
        <v>1735</v>
      </c>
      <c r="L406" s="513">
        <v>1</v>
      </c>
      <c r="M406" s="513">
        <v>347</v>
      </c>
      <c r="N406" s="513">
        <v>5</v>
      </c>
      <c r="O406" s="513">
        <v>1740</v>
      </c>
      <c r="P406" s="536">
        <v>1.0028818443804035</v>
      </c>
      <c r="Q406" s="514">
        <v>348</v>
      </c>
    </row>
    <row r="407" spans="1:17" ht="14.45" customHeight="1" x14ac:dyDescent="0.2">
      <c r="A407" s="508" t="s">
        <v>1773</v>
      </c>
      <c r="B407" s="509" t="s">
        <v>1602</v>
      </c>
      <c r="C407" s="509" t="s">
        <v>1603</v>
      </c>
      <c r="D407" s="509" t="s">
        <v>1628</v>
      </c>
      <c r="E407" s="509" t="s">
        <v>1629</v>
      </c>
      <c r="F407" s="513">
        <v>11</v>
      </c>
      <c r="G407" s="513">
        <v>4147</v>
      </c>
      <c r="H407" s="513">
        <v>0.34375</v>
      </c>
      <c r="I407" s="513">
        <v>377</v>
      </c>
      <c r="J407" s="513">
        <v>32</v>
      </c>
      <c r="K407" s="513">
        <v>12064</v>
      </c>
      <c r="L407" s="513">
        <v>1</v>
      </c>
      <c r="M407" s="513">
        <v>377</v>
      </c>
      <c r="N407" s="513">
        <v>16</v>
      </c>
      <c r="O407" s="513">
        <v>6048</v>
      </c>
      <c r="P407" s="536">
        <v>0.50132625994694957</v>
      </c>
      <c r="Q407" s="514">
        <v>378</v>
      </c>
    </row>
    <row r="408" spans="1:17" ht="14.45" customHeight="1" x14ac:dyDescent="0.2">
      <c r="A408" s="508" t="s">
        <v>1773</v>
      </c>
      <c r="B408" s="509" t="s">
        <v>1602</v>
      </c>
      <c r="C408" s="509" t="s">
        <v>1603</v>
      </c>
      <c r="D408" s="509" t="s">
        <v>1630</v>
      </c>
      <c r="E408" s="509" t="s">
        <v>1631</v>
      </c>
      <c r="F408" s="513">
        <v>1</v>
      </c>
      <c r="G408" s="513">
        <v>34</v>
      </c>
      <c r="H408" s="513">
        <v>0.5</v>
      </c>
      <c r="I408" s="513">
        <v>34</v>
      </c>
      <c r="J408" s="513">
        <v>2</v>
      </c>
      <c r="K408" s="513">
        <v>68</v>
      </c>
      <c r="L408" s="513">
        <v>1</v>
      </c>
      <c r="M408" s="513">
        <v>34</v>
      </c>
      <c r="N408" s="513"/>
      <c r="O408" s="513"/>
      <c r="P408" s="536"/>
      <c r="Q408" s="514"/>
    </row>
    <row r="409" spans="1:17" ht="14.45" customHeight="1" x14ac:dyDescent="0.2">
      <c r="A409" s="508" t="s">
        <v>1773</v>
      </c>
      <c r="B409" s="509" t="s">
        <v>1602</v>
      </c>
      <c r="C409" s="509" t="s">
        <v>1603</v>
      </c>
      <c r="D409" s="509" t="s">
        <v>1632</v>
      </c>
      <c r="E409" s="509" t="s">
        <v>1633</v>
      </c>
      <c r="F409" s="513"/>
      <c r="G409" s="513"/>
      <c r="H409" s="513"/>
      <c r="I409" s="513"/>
      <c r="J409" s="513">
        <v>4</v>
      </c>
      <c r="K409" s="513">
        <v>2096</v>
      </c>
      <c r="L409" s="513">
        <v>1</v>
      </c>
      <c r="M409" s="513">
        <v>524</v>
      </c>
      <c r="N409" s="513">
        <v>1</v>
      </c>
      <c r="O409" s="513">
        <v>525</v>
      </c>
      <c r="P409" s="536">
        <v>0.25047709923664124</v>
      </c>
      <c r="Q409" s="514">
        <v>525</v>
      </c>
    </row>
    <row r="410" spans="1:17" ht="14.45" customHeight="1" x14ac:dyDescent="0.2">
      <c r="A410" s="508" t="s">
        <v>1773</v>
      </c>
      <c r="B410" s="509" t="s">
        <v>1602</v>
      </c>
      <c r="C410" s="509" t="s">
        <v>1603</v>
      </c>
      <c r="D410" s="509" t="s">
        <v>1634</v>
      </c>
      <c r="E410" s="509" t="s">
        <v>1635</v>
      </c>
      <c r="F410" s="513"/>
      <c r="G410" s="513"/>
      <c r="H410" s="513"/>
      <c r="I410" s="513"/>
      <c r="J410" s="513"/>
      <c r="K410" s="513"/>
      <c r="L410" s="513"/>
      <c r="M410" s="513"/>
      <c r="N410" s="513">
        <v>6</v>
      </c>
      <c r="O410" s="513">
        <v>348</v>
      </c>
      <c r="P410" s="536"/>
      <c r="Q410" s="514">
        <v>58</v>
      </c>
    </row>
    <row r="411" spans="1:17" ht="14.45" customHeight="1" x14ac:dyDescent="0.2">
      <c r="A411" s="508" t="s">
        <v>1773</v>
      </c>
      <c r="B411" s="509" t="s">
        <v>1602</v>
      </c>
      <c r="C411" s="509" t="s">
        <v>1603</v>
      </c>
      <c r="D411" s="509" t="s">
        <v>1640</v>
      </c>
      <c r="E411" s="509" t="s">
        <v>1641</v>
      </c>
      <c r="F411" s="513">
        <v>1</v>
      </c>
      <c r="G411" s="513">
        <v>213</v>
      </c>
      <c r="H411" s="513">
        <v>0.33177570093457942</v>
      </c>
      <c r="I411" s="513">
        <v>213</v>
      </c>
      <c r="J411" s="513">
        <v>3</v>
      </c>
      <c r="K411" s="513">
        <v>642</v>
      </c>
      <c r="L411" s="513">
        <v>1</v>
      </c>
      <c r="M411" s="513">
        <v>214</v>
      </c>
      <c r="N411" s="513"/>
      <c r="O411" s="513"/>
      <c r="P411" s="536"/>
      <c r="Q411" s="514"/>
    </row>
    <row r="412" spans="1:17" ht="14.45" customHeight="1" x14ac:dyDescent="0.2">
      <c r="A412" s="508" t="s">
        <v>1773</v>
      </c>
      <c r="B412" s="509" t="s">
        <v>1602</v>
      </c>
      <c r="C412" s="509" t="s">
        <v>1603</v>
      </c>
      <c r="D412" s="509" t="s">
        <v>1648</v>
      </c>
      <c r="E412" s="509" t="s">
        <v>1649</v>
      </c>
      <c r="F412" s="513">
        <v>16</v>
      </c>
      <c r="G412" s="513">
        <v>272</v>
      </c>
      <c r="H412" s="513">
        <v>0.61538461538461542</v>
      </c>
      <c r="I412" s="513">
        <v>17</v>
      </c>
      <c r="J412" s="513">
        <v>26</v>
      </c>
      <c r="K412" s="513">
        <v>442</v>
      </c>
      <c r="L412" s="513">
        <v>1</v>
      </c>
      <c r="M412" s="513">
        <v>17</v>
      </c>
      <c r="N412" s="513">
        <v>13</v>
      </c>
      <c r="O412" s="513">
        <v>221</v>
      </c>
      <c r="P412" s="536">
        <v>0.5</v>
      </c>
      <c r="Q412" s="514">
        <v>17</v>
      </c>
    </row>
    <row r="413" spans="1:17" ht="14.45" customHeight="1" x14ac:dyDescent="0.2">
      <c r="A413" s="508" t="s">
        <v>1773</v>
      </c>
      <c r="B413" s="509" t="s">
        <v>1602</v>
      </c>
      <c r="C413" s="509" t="s">
        <v>1603</v>
      </c>
      <c r="D413" s="509" t="s">
        <v>1652</v>
      </c>
      <c r="E413" s="509" t="s">
        <v>1653</v>
      </c>
      <c r="F413" s="513">
        <v>10</v>
      </c>
      <c r="G413" s="513">
        <v>650</v>
      </c>
      <c r="H413" s="513">
        <v>3.3333333333333335</v>
      </c>
      <c r="I413" s="513">
        <v>65</v>
      </c>
      <c r="J413" s="513">
        <v>3</v>
      </c>
      <c r="K413" s="513">
        <v>195</v>
      </c>
      <c r="L413" s="513">
        <v>1</v>
      </c>
      <c r="M413" s="513">
        <v>65</v>
      </c>
      <c r="N413" s="513">
        <v>2</v>
      </c>
      <c r="O413" s="513">
        <v>132</v>
      </c>
      <c r="P413" s="536">
        <v>0.67692307692307696</v>
      </c>
      <c r="Q413" s="514">
        <v>66</v>
      </c>
    </row>
    <row r="414" spans="1:17" ht="14.45" customHeight="1" x14ac:dyDescent="0.2">
      <c r="A414" s="508" t="s">
        <v>1773</v>
      </c>
      <c r="B414" s="509" t="s">
        <v>1602</v>
      </c>
      <c r="C414" s="509" t="s">
        <v>1603</v>
      </c>
      <c r="D414" s="509" t="s">
        <v>1658</v>
      </c>
      <c r="E414" s="509" t="s">
        <v>1659</v>
      </c>
      <c r="F414" s="513">
        <v>532</v>
      </c>
      <c r="G414" s="513">
        <v>72352</v>
      </c>
      <c r="H414" s="513">
        <v>1.0672645739910314</v>
      </c>
      <c r="I414" s="513">
        <v>136</v>
      </c>
      <c r="J414" s="513">
        <v>496</v>
      </c>
      <c r="K414" s="513">
        <v>67792</v>
      </c>
      <c r="L414" s="513">
        <v>1</v>
      </c>
      <c r="M414" s="513">
        <v>136.67741935483872</v>
      </c>
      <c r="N414" s="513">
        <v>524</v>
      </c>
      <c r="O414" s="513">
        <v>72312</v>
      </c>
      <c r="P414" s="536">
        <v>1.066674533868303</v>
      </c>
      <c r="Q414" s="514">
        <v>138</v>
      </c>
    </row>
    <row r="415" spans="1:17" ht="14.45" customHeight="1" x14ac:dyDescent="0.2">
      <c r="A415" s="508" t="s">
        <v>1773</v>
      </c>
      <c r="B415" s="509" t="s">
        <v>1602</v>
      </c>
      <c r="C415" s="509" t="s">
        <v>1603</v>
      </c>
      <c r="D415" s="509" t="s">
        <v>1660</v>
      </c>
      <c r="E415" s="509" t="s">
        <v>1661</v>
      </c>
      <c r="F415" s="513">
        <v>69</v>
      </c>
      <c r="G415" s="513">
        <v>6279</v>
      </c>
      <c r="H415" s="513">
        <v>0.86250000000000004</v>
      </c>
      <c r="I415" s="513">
        <v>91</v>
      </c>
      <c r="J415" s="513">
        <v>80</v>
      </c>
      <c r="K415" s="513">
        <v>7280</v>
      </c>
      <c r="L415" s="513">
        <v>1</v>
      </c>
      <c r="M415" s="513">
        <v>91</v>
      </c>
      <c r="N415" s="513">
        <v>114</v>
      </c>
      <c r="O415" s="513">
        <v>10488</v>
      </c>
      <c r="P415" s="536">
        <v>1.4406593406593406</v>
      </c>
      <c r="Q415" s="514">
        <v>92</v>
      </c>
    </row>
    <row r="416" spans="1:17" ht="14.45" customHeight="1" x14ac:dyDescent="0.2">
      <c r="A416" s="508" t="s">
        <v>1773</v>
      </c>
      <c r="B416" s="509" t="s">
        <v>1602</v>
      </c>
      <c r="C416" s="509" t="s">
        <v>1603</v>
      </c>
      <c r="D416" s="509" t="s">
        <v>1662</v>
      </c>
      <c r="E416" s="509" t="s">
        <v>1663</v>
      </c>
      <c r="F416" s="513">
        <v>2</v>
      </c>
      <c r="G416" s="513">
        <v>274</v>
      </c>
      <c r="H416" s="513">
        <v>0.66183574879227058</v>
      </c>
      <c r="I416" s="513">
        <v>137</v>
      </c>
      <c r="J416" s="513">
        <v>3</v>
      </c>
      <c r="K416" s="513">
        <v>414</v>
      </c>
      <c r="L416" s="513">
        <v>1</v>
      </c>
      <c r="M416" s="513">
        <v>138</v>
      </c>
      <c r="N416" s="513"/>
      <c r="O416" s="513"/>
      <c r="P416" s="536"/>
      <c r="Q416" s="514"/>
    </row>
    <row r="417" spans="1:17" ht="14.45" customHeight="1" x14ac:dyDescent="0.2">
      <c r="A417" s="508" t="s">
        <v>1773</v>
      </c>
      <c r="B417" s="509" t="s">
        <v>1602</v>
      </c>
      <c r="C417" s="509" t="s">
        <v>1603</v>
      </c>
      <c r="D417" s="509" t="s">
        <v>1664</v>
      </c>
      <c r="E417" s="509" t="s">
        <v>1665</v>
      </c>
      <c r="F417" s="513">
        <v>15</v>
      </c>
      <c r="G417" s="513">
        <v>990</v>
      </c>
      <c r="H417" s="513">
        <v>0.41301627033792238</v>
      </c>
      <c r="I417" s="513">
        <v>66</v>
      </c>
      <c r="J417" s="513">
        <v>36</v>
      </c>
      <c r="K417" s="513">
        <v>2397</v>
      </c>
      <c r="L417" s="513">
        <v>1</v>
      </c>
      <c r="M417" s="513">
        <v>66.583333333333329</v>
      </c>
      <c r="N417" s="513">
        <v>21</v>
      </c>
      <c r="O417" s="513">
        <v>1407</v>
      </c>
      <c r="P417" s="536">
        <v>0.58698372966207757</v>
      </c>
      <c r="Q417" s="514">
        <v>67</v>
      </c>
    </row>
    <row r="418" spans="1:17" ht="14.45" customHeight="1" x14ac:dyDescent="0.2">
      <c r="A418" s="508" t="s">
        <v>1773</v>
      </c>
      <c r="B418" s="509" t="s">
        <v>1602</v>
      </c>
      <c r="C418" s="509" t="s">
        <v>1603</v>
      </c>
      <c r="D418" s="509" t="s">
        <v>1666</v>
      </c>
      <c r="E418" s="509" t="s">
        <v>1667</v>
      </c>
      <c r="F418" s="513">
        <v>12</v>
      </c>
      <c r="G418" s="513">
        <v>3936</v>
      </c>
      <c r="H418" s="513">
        <v>0.6</v>
      </c>
      <c r="I418" s="513">
        <v>328</v>
      </c>
      <c r="J418" s="513">
        <v>20</v>
      </c>
      <c r="K418" s="513">
        <v>6560</v>
      </c>
      <c r="L418" s="513">
        <v>1</v>
      </c>
      <c r="M418" s="513">
        <v>328</v>
      </c>
      <c r="N418" s="513">
        <v>9</v>
      </c>
      <c r="O418" s="513">
        <v>2961</v>
      </c>
      <c r="P418" s="536">
        <v>0.45137195121951218</v>
      </c>
      <c r="Q418" s="514">
        <v>329</v>
      </c>
    </row>
    <row r="419" spans="1:17" ht="14.45" customHeight="1" x14ac:dyDescent="0.2">
      <c r="A419" s="508" t="s">
        <v>1773</v>
      </c>
      <c r="B419" s="509" t="s">
        <v>1602</v>
      </c>
      <c r="C419" s="509" t="s">
        <v>1603</v>
      </c>
      <c r="D419" s="509" t="s">
        <v>1672</v>
      </c>
      <c r="E419" s="509" t="s">
        <v>1673</v>
      </c>
      <c r="F419" s="513"/>
      <c r="G419" s="513"/>
      <c r="H419" s="513"/>
      <c r="I419" s="513"/>
      <c r="J419" s="513">
        <v>2</v>
      </c>
      <c r="K419" s="513">
        <v>144</v>
      </c>
      <c r="L419" s="513">
        <v>1</v>
      </c>
      <c r="M419" s="513">
        <v>72</v>
      </c>
      <c r="N419" s="513"/>
      <c r="O419" s="513"/>
      <c r="P419" s="536"/>
      <c r="Q419" s="514"/>
    </row>
    <row r="420" spans="1:17" ht="14.45" customHeight="1" x14ac:dyDescent="0.2">
      <c r="A420" s="508" t="s">
        <v>1773</v>
      </c>
      <c r="B420" s="509" t="s">
        <v>1602</v>
      </c>
      <c r="C420" s="509" t="s">
        <v>1603</v>
      </c>
      <c r="D420" s="509" t="s">
        <v>1674</v>
      </c>
      <c r="E420" s="509" t="s">
        <v>1675</v>
      </c>
      <c r="F420" s="513">
        <v>58</v>
      </c>
      <c r="G420" s="513">
        <v>2958</v>
      </c>
      <c r="H420" s="513">
        <v>1.0545454545454545</v>
      </c>
      <c r="I420" s="513">
        <v>51</v>
      </c>
      <c r="J420" s="513">
        <v>55</v>
      </c>
      <c r="K420" s="513">
        <v>2805</v>
      </c>
      <c r="L420" s="513">
        <v>1</v>
      </c>
      <c r="M420" s="513">
        <v>51</v>
      </c>
      <c r="N420" s="513">
        <v>57</v>
      </c>
      <c r="O420" s="513">
        <v>2964</v>
      </c>
      <c r="P420" s="536">
        <v>1.0566844919786096</v>
      </c>
      <c r="Q420" s="514">
        <v>52</v>
      </c>
    </row>
    <row r="421" spans="1:17" ht="14.45" customHeight="1" x14ac:dyDescent="0.2">
      <c r="A421" s="508" t="s">
        <v>1773</v>
      </c>
      <c r="B421" s="509" t="s">
        <v>1602</v>
      </c>
      <c r="C421" s="509" t="s">
        <v>1603</v>
      </c>
      <c r="D421" s="509" t="s">
        <v>1682</v>
      </c>
      <c r="E421" s="509" t="s">
        <v>1683</v>
      </c>
      <c r="F421" s="513"/>
      <c r="G421" s="513"/>
      <c r="H421" s="513"/>
      <c r="I421" s="513"/>
      <c r="J421" s="513">
        <v>1</v>
      </c>
      <c r="K421" s="513">
        <v>207</v>
      </c>
      <c r="L421" s="513">
        <v>1</v>
      </c>
      <c r="M421" s="513">
        <v>207</v>
      </c>
      <c r="N421" s="513"/>
      <c r="O421" s="513"/>
      <c r="P421" s="536"/>
      <c r="Q421" s="514"/>
    </row>
    <row r="422" spans="1:17" ht="14.45" customHeight="1" x14ac:dyDescent="0.2">
      <c r="A422" s="508" t="s">
        <v>1773</v>
      </c>
      <c r="B422" s="509" t="s">
        <v>1602</v>
      </c>
      <c r="C422" s="509" t="s">
        <v>1603</v>
      </c>
      <c r="D422" s="509" t="s">
        <v>1684</v>
      </c>
      <c r="E422" s="509" t="s">
        <v>1685</v>
      </c>
      <c r="F422" s="513">
        <v>1</v>
      </c>
      <c r="G422" s="513">
        <v>763</v>
      </c>
      <c r="H422" s="513"/>
      <c r="I422" s="513">
        <v>763</v>
      </c>
      <c r="J422" s="513"/>
      <c r="K422" s="513"/>
      <c r="L422" s="513"/>
      <c r="M422" s="513"/>
      <c r="N422" s="513"/>
      <c r="O422" s="513"/>
      <c r="P422" s="536"/>
      <c r="Q422" s="514"/>
    </row>
    <row r="423" spans="1:17" ht="14.45" customHeight="1" x14ac:dyDescent="0.2">
      <c r="A423" s="508" t="s">
        <v>1773</v>
      </c>
      <c r="B423" s="509" t="s">
        <v>1602</v>
      </c>
      <c r="C423" s="509" t="s">
        <v>1603</v>
      </c>
      <c r="D423" s="509" t="s">
        <v>1688</v>
      </c>
      <c r="E423" s="509" t="s">
        <v>1689</v>
      </c>
      <c r="F423" s="513"/>
      <c r="G423" s="513"/>
      <c r="H423" s="513"/>
      <c r="I423" s="513"/>
      <c r="J423" s="513">
        <v>4</v>
      </c>
      <c r="K423" s="513">
        <v>2448</v>
      </c>
      <c r="L423" s="513">
        <v>1</v>
      </c>
      <c r="M423" s="513">
        <v>612</v>
      </c>
      <c r="N423" s="513">
        <v>1</v>
      </c>
      <c r="O423" s="513">
        <v>615</v>
      </c>
      <c r="P423" s="536">
        <v>0.25122549019607843</v>
      </c>
      <c r="Q423" s="514">
        <v>615</v>
      </c>
    </row>
    <row r="424" spans="1:17" ht="14.45" customHeight="1" x14ac:dyDescent="0.2">
      <c r="A424" s="508" t="s">
        <v>1773</v>
      </c>
      <c r="B424" s="509" t="s">
        <v>1602</v>
      </c>
      <c r="C424" s="509" t="s">
        <v>1603</v>
      </c>
      <c r="D424" s="509" t="s">
        <v>1699</v>
      </c>
      <c r="E424" s="509" t="s">
        <v>1700</v>
      </c>
      <c r="F424" s="513">
        <v>1</v>
      </c>
      <c r="G424" s="513">
        <v>271</v>
      </c>
      <c r="H424" s="513">
        <v>0.33210784313725489</v>
      </c>
      <c r="I424" s="513">
        <v>271</v>
      </c>
      <c r="J424" s="513">
        <v>3</v>
      </c>
      <c r="K424" s="513">
        <v>816</v>
      </c>
      <c r="L424" s="513">
        <v>1</v>
      </c>
      <c r="M424" s="513">
        <v>272</v>
      </c>
      <c r="N424" s="513"/>
      <c r="O424" s="513"/>
      <c r="P424" s="536"/>
      <c r="Q424" s="514"/>
    </row>
    <row r="425" spans="1:17" ht="14.45" customHeight="1" x14ac:dyDescent="0.2">
      <c r="A425" s="508" t="s">
        <v>1773</v>
      </c>
      <c r="B425" s="509" t="s">
        <v>1602</v>
      </c>
      <c r="C425" s="509" t="s">
        <v>1603</v>
      </c>
      <c r="D425" s="509" t="s">
        <v>1717</v>
      </c>
      <c r="E425" s="509" t="s">
        <v>1718</v>
      </c>
      <c r="F425" s="513"/>
      <c r="G425" s="513"/>
      <c r="H425" s="513"/>
      <c r="I425" s="513"/>
      <c r="J425" s="513">
        <v>2</v>
      </c>
      <c r="K425" s="513">
        <v>654</v>
      </c>
      <c r="L425" s="513">
        <v>1</v>
      </c>
      <c r="M425" s="513">
        <v>327</v>
      </c>
      <c r="N425" s="513"/>
      <c r="O425" s="513"/>
      <c r="P425" s="536"/>
      <c r="Q425" s="514"/>
    </row>
    <row r="426" spans="1:17" ht="14.45" customHeight="1" x14ac:dyDescent="0.2">
      <c r="A426" s="508" t="s">
        <v>1773</v>
      </c>
      <c r="B426" s="509" t="s">
        <v>1602</v>
      </c>
      <c r="C426" s="509" t="s">
        <v>1603</v>
      </c>
      <c r="D426" s="509" t="s">
        <v>1723</v>
      </c>
      <c r="E426" s="509" t="s">
        <v>1724</v>
      </c>
      <c r="F426" s="513">
        <v>173</v>
      </c>
      <c r="G426" s="513">
        <v>44980</v>
      </c>
      <c r="H426" s="513">
        <v>0.53520858618309897</v>
      </c>
      <c r="I426" s="513">
        <v>260</v>
      </c>
      <c r="J426" s="513">
        <v>322</v>
      </c>
      <c r="K426" s="513">
        <v>84042</v>
      </c>
      <c r="L426" s="513">
        <v>1</v>
      </c>
      <c r="M426" s="513">
        <v>261</v>
      </c>
      <c r="N426" s="513">
        <v>386</v>
      </c>
      <c r="O426" s="513">
        <v>101132</v>
      </c>
      <c r="P426" s="536">
        <v>1.2033507055995811</v>
      </c>
      <c r="Q426" s="514">
        <v>262</v>
      </c>
    </row>
    <row r="427" spans="1:17" ht="14.45" customHeight="1" x14ac:dyDescent="0.2">
      <c r="A427" s="508" t="s">
        <v>1773</v>
      </c>
      <c r="B427" s="509" t="s">
        <v>1602</v>
      </c>
      <c r="C427" s="509" t="s">
        <v>1603</v>
      </c>
      <c r="D427" s="509" t="s">
        <v>1725</v>
      </c>
      <c r="E427" s="509" t="s">
        <v>1726</v>
      </c>
      <c r="F427" s="513">
        <v>1</v>
      </c>
      <c r="G427" s="513">
        <v>165</v>
      </c>
      <c r="H427" s="513">
        <v>0.1111111111111111</v>
      </c>
      <c r="I427" s="513">
        <v>165</v>
      </c>
      <c r="J427" s="513">
        <v>9</v>
      </c>
      <c r="K427" s="513">
        <v>1485</v>
      </c>
      <c r="L427" s="513">
        <v>1</v>
      </c>
      <c r="M427" s="513">
        <v>165</v>
      </c>
      <c r="N427" s="513">
        <v>22</v>
      </c>
      <c r="O427" s="513">
        <v>3652</v>
      </c>
      <c r="P427" s="536">
        <v>2.4592592592592593</v>
      </c>
      <c r="Q427" s="514">
        <v>166</v>
      </c>
    </row>
    <row r="428" spans="1:17" ht="14.45" customHeight="1" x14ac:dyDescent="0.2">
      <c r="A428" s="508" t="s">
        <v>1774</v>
      </c>
      <c r="B428" s="509" t="s">
        <v>1602</v>
      </c>
      <c r="C428" s="509" t="s">
        <v>1603</v>
      </c>
      <c r="D428" s="509" t="s">
        <v>1604</v>
      </c>
      <c r="E428" s="509" t="s">
        <v>1605</v>
      </c>
      <c r="F428" s="513">
        <v>255</v>
      </c>
      <c r="G428" s="513">
        <v>44115</v>
      </c>
      <c r="H428" s="513">
        <v>0.89905844949865488</v>
      </c>
      <c r="I428" s="513">
        <v>173</v>
      </c>
      <c r="J428" s="513">
        <v>282</v>
      </c>
      <c r="K428" s="513">
        <v>49068</v>
      </c>
      <c r="L428" s="513">
        <v>1</v>
      </c>
      <c r="M428" s="513">
        <v>174</v>
      </c>
      <c r="N428" s="513">
        <v>289</v>
      </c>
      <c r="O428" s="513">
        <v>50575</v>
      </c>
      <c r="P428" s="536">
        <v>1.030712480639113</v>
      </c>
      <c r="Q428" s="514">
        <v>175</v>
      </c>
    </row>
    <row r="429" spans="1:17" ht="14.45" customHeight="1" x14ac:dyDescent="0.2">
      <c r="A429" s="508" t="s">
        <v>1774</v>
      </c>
      <c r="B429" s="509" t="s">
        <v>1602</v>
      </c>
      <c r="C429" s="509" t="s">
        <v>1603</v>
      </c>
      <c r="D429" s="509" t="s">
        <v>1618</v>
      </c>
      <c r="E429" s="509" t="s">
        <v>1619</v>
      </c>
      <c r="F429" s="513">
        <v>2</v>
      </c>
      <c r="G429" s="513">
        <v>2140</v>
      </c>
      <c r="H429" s="513">
        <v>0.66666666666666663</v>
      </c>
      <c r="I429" s="513">
        <v>1070</v>
      </c>
      <c r="J429" s="513">
        <v>3</v>
      </c>
      <c r="K429" s="513">
        <v>3210</v>
      </c>
      <c r="L429" s="513">
        <v>1</v>
      </c>
      <c r="M429" s="513">
        <v>1070</v>
      </c>
      <c r="N429" s="513">
        <v>6</v>
      </c>
      <c r="O429" s="513">
        <v>6438</v>
      </c>
      <c r="P429" s="536">
        <v>2.0056074766355141</v>
      </c>
      <c r="Q429" s="514">
        <v>1073</v>
      </c>
    </row>
    <row r="430" spans="1:17" ht="14.45" customHeight="1" x14ac:dyDescent="0.2">
      <c r="A430" s="508" t="s">
        <v>1774</v>
      </c>
      <c r="B430" s="509" t="s">
        <v>1602</v>
      </c>
      <c r="C430" s="509" t="s">
        <v>1603</v>
      </c>
      <c r="D430" s="509" t="s">
        <v>1620</v>
      </c>
      <c r="E430" s="509" t="s">
        <v>1621</v>
      </c>
      <c r="F430" s="513">
        <v>93</v>
      </c>
      <c r="G430" s="513">
        <v>4278</v>
      </c>
      <c r="H430" s="513">
        <v>1.4761904761904763</v>
      </c>
      <c r="I430" s="513">
        <v>46</v>
      </c>
      <c r="J430" s="513">
        <v>63</v>
      </c>
      <c r="K430" s="513">
        <v>2898</v>
      </c>
      <c r="L430" s="513">
        <v>1</v>
      </c>
      <c r="M430" s="513">
        <v>46</v>
      </c>
      <c r="N430" s="513">
        <v>67</v>
      </c>
      <c r="O430" s="513">
        <v>3149</v>
      </c>
      <c r="P430" s="536">
        <v>1.0866114561766735</v>
      </c>
      <c r="Q430" s="514">
        <v>47</v>
      </c>
    </row>
    <row r="431" spans="1:17" ht="14.45" customHeight="1" x14ac:dyDescent="0.2">
      <c r="A431" s="508" t="s">
        <v>1774</v>
      </c>
      <c r="B431" s="509" t="s">
        <v>1602</v>
      </c>
      <c r="C431" s="509" t="s">
        <v>1603</v>
      </c>
      <c r="D431" s="509" t="s">
        <v>1622</v>
      </c>
      <c r="E431" s="509" t="s">
        <v>1623</v>
      </c>
      <c r="F431" s="513">
        <v>13</v>
      </c>
      <c r="G431" s="513">
        <v>4511</v>
      </c>
      <c r="H431" s="513">
        <v>0.72222222222222221</v>
      </c>
      <c r="I431" s="513">
        <v>347</v>
      </c>
      <c r="J431" s="513">
        <v>18</v>
      </c>
      <c r="K431" s="513">
        <v>6246</v>
      </c>
      <c r="L431" s="513">
        <v>1</v>
      </c>
      <c r="M431" s="513">
        <v>347</v>
      </c>
      <c r="N431" s="513">
        <v>3</v>
      </c>
      <c r="O431" s="513">
        <v>1044</v>
      </c>
      <c r="P431" s="536">
        <v>0.16714697406340057</v>
      </c>
      <c r="Q431" s="514">
        <v>348</v>
      </c>
    </row>
    <row r="432" spans="1:17" ht="14.45" customHeight="1" x14ac:dyDescent="0.2">
      <c r="A432" s="508" t="s">
        <v>1774</v>
      </c>
      <c r="B432" s="509" t="s">
        <v>1602</v>
      </c>
      <c r="C432" s="509" t="s">
        <v>1603</v>
      </c>
      <c r="D432" s="509" t="s">
        <v>1624</v>
      </c>
      <c r="E432" s="509" t="s">
        <v>1625</v>
      </c>
      <c r="F432" s="513">
        <v>4</v>
      </c>
      <c r="G432" s="513">
        <v>204</v>
      </c>
      <c r="H432" s="513">
        <v>4</v>
      </c>
      <c r="I432" s="513">
        <v>51</v>
      </c>
      <c r="J432" s="513">
        <v>1</v>
      </c>
      <c r="K432" s="513">
        <v>51</v>
      </c>
      <c r="L432" s="513">
        <v>1</v>
      </c>
      <c r="M432" s="513">
        <v>51</v>
      </c>
      <c r="N432" s="513"/>
      <c r="O432" s="513"/>
      <c r="P432" s="536"/>
      <c r="Q432" s="514"/>
    </row>
    <row r="433" spans="1:17" ht="14.45" customHeight="1" x14ac:dyDescent="0.2">
      <c r="A433" s="508" t="s">
        <v>1774</v>
      </c>
      <c r="B433" s="509" t="s">
        <v>1602</v>
      </c>
      <c r="C433" s="509" t="s">
        <v>1603</v>
      </c>
      <c r="D433" s="509" t="s">
        <v>1628</v>
      </c>
      <c r="E433" s="509" t="s">
        <v>1629</v>
      </c>
      <c r="F433" s="513">
        <v>27</v>
      </c>
      <c r="G433" s="513">
        <v>10179</v>
      </c>
      <c r="H433" s="513">
        <v>0.42857142857142855</v>
      </c>
      <c r="I433" s="513">
        <v>377</v>
      </c>
      <c r="J433" s="513">
        <v>63</v>
      </c>
      <c r="K433" s="513">
        <v>23751</v>
      </c>
      <c r="L433" s="513">
        <v>1</v>
      </c>
      <c r="M433" s="513">
        <v>377</v>
      </c>
      <c r="N433" s="513">
        <v>5</v>
      </c>
      <c r="O433" s="513">
        <v>1890</v>
      </c>
      <c r="P433" s="536">
        <v>7.9575596816976124E-2</v>
      </c>
      <c r="Q433" s="514">
        <v>378</v>
      </c>
    </row>
    <row r="434" spans="1:17" ht="14.45" customHeight="1" x14ac:dyDescent="0.2">
      <c r="A434" s="508" t="s">
        <v>1774</v>
      </c>
      <c r="B434" s="509" t="s">
        <v>1602</v>
      </c>
      <c r="C434" s="509" t="s">
        <v>1603</v>
      </c>
      <c r="D434" s="509" t="s">
        <v>1632</v>
      </c>
      <c r="E434" s="509" t="s">
        <v>1633</v>
      </c>
      <c r="F434" s="513">
        <v>2</v>
      </c>
      <c r="G434" s="513">
        <v>1048</v>
      </c>
      <c r="H434" s="513">
        <v>2</v>
      </c>
      <c r="I434" s="513">
        <v>524</v>
      </c>
      <c r="J434" s="513">
        <v>1</v>
      </c>
      <c r="K434" s="513">
        <v>524</v>
      </c>
      <c r="L434" s="513">
        <v>1</v>
      </c>
      <c r="M434" s="513">
        <v>524</v>
      </c>
      <c r="N434" s="513"/>
      <c r="O434" s="513"/>
      <c r="P434" s="536"/>
      <c r="Q434" s="514"/>
    </row>
    <row r="435" spans="1:17" ht="14.45" customHeight="1" x14ac:dyDescent="0.2">
      <c r="A435" s="508" t="s">
        <v>1774</v>
      </c>
      <c r="B435" s="509" t="s">
        <v>1602</v>
      </c>
      <c r="C435" s="509" t="s">
        <v>1603</v>
      </c>
      <c r="D435" s="509" t="s">
        <v>1634</v>
      </c>
      <c r="E435" s="509" t="s">
        <v>1635</v>
      </c>
      <c r="F435" s="513">
        <v>2</v>
      </c>
      <c r="G435" s="513">
        <v>114</v>
      </c>
      <c r="H435" s="513">
        <v>2</v>
      </c>
      <c r="I435" s="513">
        <v>57</v>
      </c>
      <c r="J435" s="513">
        <v>1</v>
      </c>
      <c r="K435" s="513">
        <v>57</v>
      </c>
      <c r="L435" s="513">
        <v>1</v>
      </c>
      <c r="M435" s="513">
        <v>57</v>
      </c>
      <c r="N435" s="513">
        <v>3</v>
      </c>
      <c r="O435" s="513">
        <v>174</v>
      </c>
      <c r="P435" s="536">
        <v>3.0526315789473686</v>
      </c>
      <c r="Q435" s="514">
        <v>58</v>
      </c>
    </row>
    <row r="436" spans="1:17" ht="14.45" customHeight="1" x14ac:dyDescent="0.2">
      <c r="A436" s="508" t="s">
        <v>1774</v>
      </c>
      <c r="B436" s="509" t="s">
        <v>1602</v>
      </c>
      <c r="C436" s="509" t="s">
        <v>1603</v>
      </c>
      <c r="D436" s="509" t="s">
        <v>1636</v>
      </c>
      <c r="E436" s="509" t="s">
        <v>1637</v>
      </c>
      <c r="F436" s="513">
        <v>9</v>
      </c>
      <c r="G436" s="513">
        <v>2016</v>
      </c>
      <c r="H436" s="513">
        <v>1.28</v>
      </c>
      <c r="I436" s="513">
        <v>224</v>
      </c>
      <c r="J436" s="513">
        <v>7</v>
      </c>
      <c r="K436" s="513">
        <v>1575</v>
      </c>
      <c r="L436" s="513">
        <v>1</v>
      </c>
      <c r="M436" s="513">
        <v>225</v>
      </c>
      <c r="N436" s="513">
        <v>8</v>
      </c>
      <c r="O436" s="513">
        <v>1808</v>
      </c>
      <c r="P436" s="536">
        <v>1.147936507936508</v>
      </c>
      <c r="Q436" s="514">
        <v>226</v>
      </c>
    </row>
    <row r="437" spans="1:17" ht="14.45" customHeight="1" x14ac:dyDescent="0.2">
      <c r="A437" s="508" t="s">
        <v>1774</v>
      </c>
      <c r="B437" s="509" t="s">
        <v>1602</v>
      </c>
      <c r="C437" s="509" t="s">
        <v>1603</v>
      </c>
      <c r="D437" s="509" t="s">
        <v>1638</v>
      </c>
      <c r="E437" s="509" t="s">
        <v>1639</v>
      </c>
      <c r="F437" s="513">
        <v>9</v>
      </c>
      <c r="G437" s="513">
        <v>4977</v>
      </c>
      <c r="H437" s="513">
        <v>1.2833935018050542</v>
      </c>
      <c r="I437" s="513">
        <v>553</v>
      </c>
      <c r="J437" s="513">
        <v>7</v>
      </c>
      <c r="K437" s="513">
        <v>3878</v>
      </c>
      <c r="L437" s="513">
        <v>1</v>
      </c>
      <c r="M437" s="513">
        <v>554</v>
      </c>
      <c r="N437" s="513">
        <v>8</v>
      </c>
      <c r="O437" s="513">
        <v>4440</v>
      </c>
      <c r="P437" s="536">
        <v>1.144920061887571</v>
      </c>
      <c r="Q437" s="514">
        <v>555</v>
      </c>
    </row>
    <row r="438" spans="1:17" ht="14.45" customHeight="1" x14ac:dyDescent="0.2">
      <c r="A438" s="508" t="s">
        <v>1774</v>
      </c>
      <c r="B438" s="509" t="s">
        <v>1602</v>
      </c>
      <c r="C438" s="509" t="s">
        <v>1603</v>
      </c>
      <c r="D438" s="509" t="s">
        <v>1648</v>
      </c>
      <c r="E438" s="509" t="s">
        <v>1649</v>
      </c>
      <c r="F438" s="513">
        <v>33</v>
      </c>
      <c r="G438" s="513">
        <v>561</v>
      </c>
      <c r="H438" s="513">
        <v>0.84615384615384615</v>
      </c>
      <c r="I438" s="513">
        <v>17</v>
      </c>
      <c r="J438" s="513">
        <v>39</v>
      </c>
      <c r="K438" s="513">
        <v>663</v>
      </c>
      <c r="L438" s="513">
        <v>1</v>
      </c>
      <c r="M438" s="513">
        <v>17</v>
      </c>
      <c r="N438" s="513">
        <v>5</v>
      </c>
      <c r="O438" s="513">
        <v>85</v>
      </c>
      <c r="P438" s="536">
        <v>0.12820512820512819</v>
      </c>
      <c r="Q438" s="514">
        <v>17</v>
      </c>
    </row>
    <row r="439" spans="1:17" ht="14.45" customHeight="1" x14ac:dyDescent="0.2">
      <c r="A439" s="508" t="s">
        <v>1774</v>
      </c>
      <c r="B439" s="509" t="s">
        <v>1602</v>
      </c>
      <c r="C439" s="509" t="s">
        <v>1603</v>
      </c>
      <c r="D439" s="509" t="s">
        <v>1650</v>
      </c>
      <c r="E439" s="509" t="s">
        <v>1651</v>
      </c>
      <c r="F439" s="513">
        <v>10</v>
      </c>
      <c r="G439" s="513">
        <v>1430</v>
      </c>
      <c r="H439" s="513">
        <v>0.90909090909090906</v>
      </c>
      <c r="I439" s="513">
        <v>143</v>
      </c>
      <c r="J439" s="513">
        <v>11</v>
      </c>
      <c r="K439" s="513">
        <v>1573</v>
      </c>
      <c r="L439" s="513">
        <v>1</v>
      </c>
      <c r="M439" s="513">
        <v>143</v>
      </c>
      <c r="N439" s="513">
        <v>6</v>
      </c>
      <c r="O439" s="513">
        <v>864</v>
      </c>
      <c r="P439" s="536">
        <v>0.54926891290527657</v>
      </c>
      <c r="Q439" s="514">
        <v>144</v>
      </c>
    </row>
    <row r="440" spans="1:17" ht="14.45" customHeight="1" x14ac:dyDescent="0.2">
      <c r="A440" s="508" t="s">
        <v>1774</v>
      </c>
      <c r="B440" s="509" t="s">
        <v>1602</v>
      </c>
      <c r="C440" s="509" t="s">
        <v>1603</v>
      </c>
      <c r="D440" s="509" t="s">
        <v>1652</v>
      </c>
      <c r="E440" s="509" t="s">
        <v>1653</v>
      </c>
      <c r="F440" s="513">
        <v>6</v>
      </c>
      <c r="G440" s="513">
        <v>390</v>
      </c>
      <c r="H440" s="513">
        <v>3</v>
      </c>
      <c r="I440" s="513">
        <v>65</v>
      </c>
      <c r="J440" s="513">
        <v>2</v>
      </c>
      <c r="K440" s="513">
        <v>130</v>
      </c>
      <c r="L440" s="513">
        <v>1</v>
      </c>
      <c r="M440" s="513">
        <v>65</v>
      </c>
      <c r="N440" s="513">
        <v>1</v>
      </c>
      <c r="O440" s="513">
        <v>66</v>
      </c>
      <c r="P440" s="536">
        <v>0.50769230769230766</v>
      </c>
      <c r="Q440" s="514">
        <v>66</v>
      </c>
    </row>
    <row r="441" spans="1:17" ht="14.45" customHeight="1" x14ac:dyDescent="0.2">
      <c r="A441" s="508" t="s">
        <v>1774</v>
      </c>
      <c r="B441" s="509" t="s">
        <v>1602</v>
      </c>
      <c r="C441" s="509" t="s">
        <v>1603</v>
      </c>
      <c r="D441" s="509" t="s">
        <v>1658</v>
      </c>
      <c r="E441" s="509" t="s">
        <v>1659</v>
      </c>
      <c r="F441" s="513">
        <v>141</v>
      </c>
      <c r="G441" s="513">
        <v>19176</v>
      </c>
      <c r="H441" s="513">
        <v>1.5582642613359337</v>
      </c>
      <c r="I441" s="513">
        <v>136</v>
      </c>
      <c r="J441" s="513">
        <v>90</v>
      </c>
      <c r="K441" s="513">
        <v>12306</v>
      </c>
      <c r="L441" s="513">
        <v>1</v>
      </c>
      <c r="M441" s="513">
        <v>136.73333333333332</v>
      </c>
      <c r="N441" s="513">
        <v>88</v>
      </c>
      <c r="O441" s="513">
        <v>12144</v>
      </c>
      <c r="P441" s="536">
        <v>0.98683568990736226</v>
      </c>
      <c r="Q441" s="514">
        <v>138</v>
      </c>
    </row>
    <row r="442" spans="1:17" ht="14.45" customHeight="1" x14ac:dyDescent="0.2">
      <c r="A442" s="508" t="s">
        <v>1774</v>
      </c>
      <c r="B442" s="509" t="s">
        <v>1602</v>
      </c>
      <c r="C442" s="509" t="s">
        <v>1603</v>
      </c>
      <c r="D442" s="509" t="s">
        <v>1660</v>
      </c>
      <c r="E442" s="509" t="s">
        <v>1661</v>
      </c>
      <c r="F442" s="513">
        <v>14</v>
      </c>
      <c r="G442" s="513">
        <v>1274</v>
      </c>
      <c r="H442" s="513">
        <v>0.93333333333333335</v>
      </c>
      <c r="I442" s="513">
        <v>91</v>
      </c>
      <c r="J442" s="513">
        <v>15</v>
      </c>
      <c r="K442" s="513">
        <v>1365</v>
      </c>
      <c r="L442" s="513">
        <v>1</v>
      </c>
      <c r="M442" s="513">
        <v>91</v>
      </c>
      <c r="N442" s="513">
        <v>5</v>
      </c>
      <c r="O442" s="513">
        <v>460</v>
      </c>
      <c r="P442" s="536">
        <v>0.33699633699633702</v>
      </c>
      <c r="Q442" s="514">
        <v>92</v>
      </c>
    </row>
    <row r="443" spans="1:17" ht="14.45" customHeight="1" x14ac:dyDescent="0.2">
      <c r="A443" s="508" t="s">
        <v>1774</v>
      </c>
      <c r="B443" s="509" t="s">
        <v>1602</v>
      </c>
      <c r="C443" s="509" t="s">
        <v>1603</v>
      </c>
      <c r="D443" s="509" t="s">
        <v>1662</v>
      </c>
      <c r="E443" s="509" t="s">
        <v>1663</v>
      </c>
      <c r="F443" s="513">
        <v>1</v>
      </c>
      <c r="G443" s="513">
        <v>137</v>
      </c>
      <c r="H443" s="513"/>
      <c r="I443" s="513">
        <v>137</v>
      </c>
      <c r="J443" s="513"/>
      <c r="K443" s="513"/>
      <c r="L443" s="513"/>
      <c r="M443" s="513"/>
      <c r="N443" s="513"/>
      <c r="O443" s="513"/>
      <c r="P443" s="536"/>
      <c r="Q443" s="514"/>
    </row>
    <row r="444" spans="1:17" ht="14.45" customHeight="1" x14ac:dyDescent="0.2">
      <c r="A444" s="508" t="s">
        <v>1774</v>
      </c>
      <c r="B444" s="509" t="s">
        <v>1602</v>
      </c>
      <c r="C444" s="509" t="s">
        <v>1603</v>
      </c>
      <c r="D444" s="509" t="s">
        <v>1664</v>
      </c>
      <c r="E444" s="509" t="s">
        <v>1665</v>
      </c>
      <c r="F444" s="513">
        <v>5</v>
      </c>
      <c r="G444" s="513">
        <v>330</v>
      </c>
      <c r="H444" s="513">
        <v>1.6582914572864322</v>
      </c>
      <c r="I444" s="513">
        <v>66</v>
      </c>
      <c r="J444" s="513">
        <v>3</v>
      </c>
      <c r="K444" s="513">
        <v>199</v>
      </c>
      <c r="L444" s="513">
        <v>1</v>
      </c>
      <c r="M444" s="513">
        <v>66.333333333333329</v>
      </c>
      <c r="N444" s="513">
        <v>4</v>
      </c>
      <c r="O444" s="513">
        <v>268</v>
      </c>
      <c r="P444" s="536">
        <v>1.3467336683417086</v>
      </c>
      <c r="Q444" s="514">
        <v>67</v>
      </c>
    </row>
    <row r="445" spans="1:17" ht="14.45" customHeight="1" x14ac:dyDescent="0.2">
      <c r="A445" s="508" t="s">
        <v>1774</v>
      </c>
      <c r="B445" s="509" t="s">
        <v>1602</v>
      </c>
      <c r="C445" s="509" t="s">
        <v>1603</v>
      </c>
      <c r="D445" s="509" t="s">
        <v>1666</v>
      </c>
      <c r="E445" s="509" t="s">
        <v>1667</v>
      </c>
      <c r="F445" s="513">
        <v>9</v>
      </c>
      <c r="G445" s="513">
        <v>2952</v>
      </c>
      <c r="H445" s="513">
        <v>0.42857142857142855</v>
      </c>
      <c r="I445" s="513">
        <v>328</v>
      </c>
      <c r="J445" s="513">
        <v>21</v>
      </c>
      <c r="K445" s="513">
        <v>6888</v>
      </c>
      <c r="L445" s="513">
        <v>1</v>
      </c>
      <c r="M445" s="513">
        <v>328</v>
      </c>
      <c r="N445" s="513">
        <v>5</v>
      </c>
      <c r="O445" s="513">
        <v>1645</v>
      </c>
      <c r="P445" s="536">
        <v>0.23882113821138212</v>
      </c>
      <c r="Q445" s="514">
        <v>329</v>
      </c>
    </row>
    <row r="446" spans="1:17" ht="14.45" customHeight="1" x14ac:dyDescent="0.2">
      <c r="A446" s="508" t="s">
        <v>1774</v>
      </c>
      <c r="B446" s="509" t="s">
        <v>1602</v>
      </c>
      <c r="C446" s="509" t="s">
        <v>1603</v>
      </c>
      <c r="D446" s="509" t="s">
        <v>1674</v>
      </c>
      <c r="E446" s="509" t="s">
        <v>1675</v>
      </c>
      <c r="F446" s="513">
        <v>33</v>
      </c>
      <c r="G446" s="513">
        <v>1683</v>
      </c>
      <c r="H446" s="513">
        <v>0.80487804878048785</v>
      </c>
      <c r="I446" s="513">
        <v>51</v>
      </c>
      <c r="J446" s="513">
        <v>41</v>
      </c>
      <c r="K446" s="513">
        <v>2091</v>
      </c>
      <c r="L446" s="513">
        <v>1</v>
      </c>
      <c r="M446" s="513">
        <v>51</v>
      </c>
      <c r="N446" s="513">
        <v>46</v>
      </c>
      <c r="O446" s="513">
        <v>2392</v>
      </c>
      <c r="P446" s="536">
        <v>1.1439502630320422</v>
      </c>
      <c r="Q446" s="514">
        <v>52</v>
      </c>
    </row>
    <row r="447" spans="1:17" ht="14.45" customHeight="1" x14ac:dyDescent="0.2">
      <c r="A447" s="508" t="s">
        <v>1774</v>
      </c>
      <c r="B447" s="509" t="s">
        <v>1602</v>
      </c>
      <c r="C447" s="509" t="s">
        <v>1603</v>
      </c>
      <c r="D447" s="509" t="s">
        <v>1682</v>
      </c>
      <c r="E447" s="509" t="s">
        <v>1683</v>
      </c>
      <c r="F447" s="513">
        <v>1</v>
      </c>
      <c r="G447" s="513">
        <v>207</v>
      </c>
      <c r="H447" s="513">
        <v>0.33333333333333331</v>
      </c>
      <c r="I447" s="513">
        <v>207</v>
      </c>
      <c r="J447" s="513">
        <v>3</v>
      </c>
      <c r="K447" s="513">
        <v>621</v>
      </c>
      <c r="L447" s="513">
        <v>1</v>
      </c>
      <c r="M447" s="513">
        <v>207</v>
      </c>
      <c r="N447" s="513"/>
      <c r="O447" s="513"/>
      <c r="P447" s="536"/>
      <c r="Q447" s="514"/>
    </row>
    <row r="448" spans="1:17" ht="14.45" customHeight="1" x14ac:dyDescent="0.2">
      <c r="A448" s="508" t="s">
        <v>1774</v>
      </c>
      <c r="B448" s="509" t="s">
        <v>1602</v>
      </c>
      <c r="C448" s="509" t="s">
        <v>1603</v>
      </c>
      <c r="D448" s="509" t="s">
        <v>1688</v>
      </c>
      <c r="E448" s="509" t="s">
        <v>1689</v>
      </c>
      <c r="F448" s="513"/>
      <c r="G448" s="513"/>
      <c r="H448" s="513"/>
      <c r="I448" s="513"/>
      <c r="J448" s="513">
        <v>1</v>
      </c>
      <c r="K448" s="513">
        <v>612</v>
      </c>
      <c r="L448" s="513">
        <v>1</v>
      </c>
      <c r="M448" s="513">
        <v>612</v>
      </c>
      <c r="N448" s="513"/>
      <c r="O448" s="513"/>
      <c r="P448" s="536"/>
      <c r="Q448" s="514"/>
    </row>
    <row r="449" spans="1:17" ht="14.45" customHeight="1" x14ac:dyDescent="0.2">
      <c r="A449" s="508" t="s">
        <v>1774</v>
      </c>
      <c r="B449" s="509" t="s">
        <v>1602</v>
      </c>
      <c r="C449" s="509" t="s">
        <v>1603</v>
      </c>
      <c r="D449" s="509" t="s">
        <v>1694</v>
      </c>
      <c r="E449" s="509" t="s">
        <v>1695</v>
      </c>
      <c r="F449" s="513"/>
      <c r="G449" s="513"/>
      <c r="H449" s="513"/>
      <c r="I449" s="513"/>
      <c r="J449" s="513"/>
      <c r="K449" s="513"/>
      <c r="L449" s="513"/>
      <c r="M449" s="513"/>
      <c r="N449" s="513">
        <v>1</v>
      </c>
      <c r="O449" s="513">
        <v>1791</v>
      </c>
      <c r="P449" s="536"/>
      <c r="Q449" s="514">
        <v>1791</v>
      </c>
    </row>
    <row r="450" spans="1:17" ht="14.45" customHeight="1" x14ac:dyDescent="0.2">
      <c r="A450" s="508" t="s">
        <v>1774</v>
      </c>
      <c r="B450" s="509" t="s">
        <v>1602</v>
      </c>
      <c r="C450" s="509" t="s">
        <v>1603</v>
      </c>
      <c r="D450" s="509" t="s">
        <v>1717</v>
      </c>
      <c r="E450" s="509" t="s">
        <v>1718</v>
      </c>
      <c r="F450" s="513">
        <v>2</v>
      </c>
      <c r="G450" s="513">
        <v>654</v>
      </c>
      <c r="H450" s="513">
        <v>1</v>
      </c>
      <c r="I450" s="513">
        <v>327</v>
      </c>
      <c r="J450" s="513">
        <v>2</v>
      </c>
      <c r="K450" s="513">
        <v>654</v>
      </c>
      <c r="L450" s="513">
        <v>1</v>
      </c>
      <c r="M450" s="513">
        <v>327</v>
      </c>
      <c r="N450" s="513">
        <v>5</v>
      </c>
      <c r="O450" s="513">
        <v>1645</v>
      </c>
      <c r="P450" s="536">
        <v>2.5152905198776758</v>
      </c>
      <c r="Q450" s="514">
        <v>329</v>
      </c>
    </row>
    <row r="451" spans="1:17" ht="14.45" customHeight="1" x14ac:dyDescent="0.2">
      <c r="A451" s="508" t="s">
        <v>1774</v>
      </c>
      <c r="B451" s="509" t="s">
        <v>1602</v>
      </c>
      <c r="C451" s="509" t="s">
        <v>1603</v>
      </c>
      <c r="D451" s="509" t="s">
        <v>1723</v>
      </c>
      <c r="E451" s="509" t="s">
        <v>1724</v>
      </c>
      <c r="F451" s="513">
        <v>69</v>
      </c>
      <c r="G451" s="513">
        <v>17940</v>
      </c>
      <c r="H451" s="513">
        <v>0.66733623479522375</v>
      </c>
      <c r="I451" s="513">
        <v>260</v>
      </c>
      <c r="J451" s="513">
        <v>103</v>
      </c>
      <c r="K451" s="513">
        <v>26883</v>
      </c>
      <c r="L451" s="513">
        <v>1</v>
      </c>
      <c r="M451" s="513">
        <v>261</v>
      </c>
      <c r="N451" s="513">
        <v>128</v>
      </c>
      <c r="O451" s="513">
        <v>33536</v>
      </c>
      <c r="P451" s="536">
        <v>1.2474798199605699</v>
      </c>
      <c r="Q451" s="514">
        <v>262</v>
      </c>
    </row>
    <row r="452" spans="1:17" ht="14.45" customHeight="1" x14ac:dyDescent="0.2">
      <c r="A452" s="508" t="s">
        <v>1774</v>
      </c>
      <c r="B452" s="509" t="s">
        <v>1602</v>
      </c>
      <c r="C452" s="509" t="s">
        <v>1603</v>
      </c>
      <c r="D452" s="509" t="s">
        <v>1727</v>
      </c>
      <c r="E452" s="509" t="s">
        <v>1728</v>
      </c>
      <c r="F452" s="513"/>
      <c r="G452" s="513"/>
      <c r="H452" s="513"/>
      <c r="I452" s="513"/>
      <c r="J452" s="513">
        <v>1</v>
      </c>
      <c r="K452" s="513">
        <v>1078</v>
      </c>
      <c r="L452" s="513">
        <v>1</v>
      </c>
      <c r="M452" s="513">
        <v>1078</v>
      </c>
      <c r="N452" s="513"/>
      <c r="O452" s="513"/>
      <c r="P452" s="536"/>
      <c r="Q452" s="514"/>
    </row>
    <row r="453" spans="1:17" ht="14.45" customHeight="1" x14ac:dyDescent="0.2">
      <c r="A453" s="508" t="s">
        <v>1774</v>
      </c>
      <c r="B453" s="509" t="s">
        <v>1602</v>
      </c>
      <c r="C453" s="509" t="s">
        <v>1603</v>
      </c>
      <c r="D453" s="509" t="s">
        <v>1729</v>
      </c>
      <c r="E453" s="509" t="s">
        <v>1730</v>
      </c>
      <c r="F453" s="513"/>
      <c r="G453" s="513"/>
      <c r="H453" s="513"/>
      <c r="I453" s="513"/>
      <c r="J453" s="513">
        <v>7</v>
      </c>
      <c r="K453" s="513">
        <v>1061</v>
      </c>
      <c r="L453" s="513">
        <v>1</v>
      </c>
      <c r="M453" s="513">
        <v>151.57142857142858</v>
      </c>
      <c r="N453" s="513">
        <v>5</v>
      </c>
      <c r="O453" s="513">
        <v>760</v>
      </c>
      <c r="P453" s="536">
        <v>0.71630537229029223</v>
      </c>
      <c r="Q453" s="514">
        <v>152</v>
      </c>
    </row>
    <row r="454" spans="1:17" ht="14.45" customHeight="1" x14ac:dyDescent="0.2">
      <c r="A454" s="508" t="s">
        <v>1775</v>
      </c>
      <c r="B454" s="509" t="s">
        <v>1602</v>
      </c>
      <c r="C454" s="509" t="s">
        <v>1603</v>
      </c>
      <c r="D454" s="509" t="s">
        <v>1604</v>
      </c>
      <c r="E454" s="509" t="s">
        <v>1605</v>
      </c>
      <c r="F454" s="513">
        <v>203</v>
      </c>
      <c r="G454" s="513">
        <v>35119</v>
      </c>
      <c r="H454" s="513">
        <v>1.4213615023474178</v>
      </c>
      <c r="I454" s="513">
        <v>173</v>
      </c>
      <c r="J454" s="513">
        <v>142</v>
      </c>
      <c r="K454" s="513">
        <v>24708</v>
      </c>
      <c r="L454" s="513">
        <v>1</v>
      </c>
      <c r="M454" s="513">
        <v>174</v>
      </c>
      <c r="N454" s="513">
        <v>123</v>
      </c>
      <c r="O454" s="513">
        <v>21525</v>
      </c>
      <c r="P454" s="536">
        <v>0.87117532782904328</v>
      </c>
      <c r="Q454" s="514">
        <v>175</v>
      </c>
    </row>
    <row r="455" spans="1:17" ht="14.45" customHeight="1" x14ac:dyDescent="0.2">
      <c r="A455" s="508" t="s">
        <v>1775</v>
      </c>
      <c r="B455" s="509" t="s">
        <v>1602</v>
      </c>
      <c r="C455" s="509" t="s">
        <v>1603</v>
      </c>
      <c r="D455" s="509" t="s">
        <v>1606</v>
      </c>
      <c r="E455" s="509" t="s">
        <v>1607</v>
      </c>
      <c r="F455" s="513"/>
      <c r="G455" s="513"/>
      <c r="H455" s="513"/>
      <c r="I455" s="513"/>
      <c r="J455" s="513">
        <v>3</v>
      </c>
      <c r="K455" s="513">
        <v>579</v>
      </c>
      <c r="L455" s="513">
        <v>1</v>
      </c>
      <c r="M455" s="513">
        <v>193</v>
      </c>
      <c r="N455" s="513"/>
      <c r="O455" s="513"/>
      <c r="P455" s="536"/>
      <c r="Q455" s="514"/>
    </row>
    <row r="456" spans="1:17" ht="14.45" customHeight="1" x14ac:dyDescent="0.2">
      <c r="A456" s="508" t="s">
        <v>1775</v>
      </c>
      <c r="B456" s="509" t="s">
        <v>1602</v>
      </c>
      <c r="C456" s="509" t="s">
        <v>1603</v>
      </c>
      <c r="D456" s="509" t="s">
        <v>1618</v>
      </c>
      <c r="E456" s="509" t="s">
        <v>1619</v>
      </c>
      <c r="F456" s="513"/>
      <c r="G456" s="513"/>
      <c r="H456" s="513"/>
      <c r="I456" s="513"/>
      <c r="J456" s="513"/>
      <c r="K456" s="513"/>
      <c r="L456" s="513"/>
      <c r="M456" s="513"/>
      <c r="N456" s="513">
        <v>3</v>
      </c>
      <c r="O456" s="513">
        <v>3219</v>
      </c>
      <c r="P456" s="536"/>
      <c r="Q456" s="514">
        <v>1073</v>
      </c>
    </row>
    <row r="457" spans="1:17" ht="14.45" customHeight="1" x14ac:dyDescent="0.2">
      <c r="A457" s="508" t="s">
        <v>1775</v>
      </c>
      <c r="B457" s="509" t="s">
        <v>1602</v>
      </c>
      <c r="C457" s="509" t="s">
        <v>1603</v>
      </c>
      <c r="D457" s="509" t="s">
        <v>1620</v>
      </c>
      <c r="E457" s="509" t="s">
        <v>1621</v>
      </c>
      <c r="F457" s="513">
        <v>3</v>
      </c>
      <c r="G457" s="513">
        <v>138</v>
      </c>
      <c r="H457" s="513">
        <v>3</v>
      </c>
      <c r="I457" s="513">
        <v>46</v>
      </c>
      <c r="J457" s="513">
        <v>1</v>
      </c>
      <c r="K457" s="513">
        <v>46</v>
      </c>
      <c r="L457" s="513">
        <v>1</v>
      </c>
      <c r="M457" s="513">
        <v>46</v>
      </c>
      <c r="N457" s="513">
        <v>1</v>
      </c>
      <c r="O457" s="513">
        <v>47</v>
      </c>
      <c r="P457" s="536">
        <v>1.0217391304347827</v>
      </c>
      <c r="Q457" s="514">
        <v>47</v>
      </c>
    </row>
    <row r="458" spans="1:17" ht="14.45" customHeight="1" x14ac:dyDescent="0.2">
      <c r="A458" s="508" t="s">
        <v>1775</v>
      </c>
      <c r="B458" s="509" t="s">
        <v>1602</v>
      </c>
      <c r="C458" s="509" t="s">
        <v>1603</v>
      </c>
      <c r="D458" s="509" t="s">
        <v>1622</v>
      </c>
      <c r="E458" s="509" t="s">
        <v>1623</v>
      </c>
      <c r="F458" s="513">
        <v>7</v>
      </c>
      <c r="G458" s="513">
        <v>2429</v>
      </c>
      <c r="H458" s="513"/>
      <c r="I458" s="513">
        <v>347</v>
      </c>
      <c r="J458" s="513"/>
      <c r="K458" s="513"/>
      <c r="L458" s="513"/>
      <c r="M458" s="513"/>
      <c r="N458" s="513"/>
      <c r="O458" s="513"/>
      <c r="P458" s="536"/>
      <c r="Q458" s="514"/>
    </row>
    <row r="459" spans="1:17" ht="14.45" customHeight="1" x14ac:dyDescent="0.2">
      <c r="A459" s="508" t="s">
        <v>1775</v>
      </c>
      <c r="B459" s="509" t="s">
        <v>1602</v>
      </c>
      <c r="C459" s="509" t="s">
        <v>1603</v>
      </c>
      <c r="D459" s="509" t="s">
        <v>1628</v>
      </c>
      <c r="E459" s="509" t="s">
        <v>1629</v>
      </c>
      <c r="F459" s="513">
        <v>31</v>
      </c>
      <c r="G459" s="513">
        <v>11687</v>
      </c>
      <c r="H459" s="513">
        <v>1</v>
      </c>
      <c r="I459" s="513">
        <v>377</v>
      </c>
      <c r="J459" s="513">
        <v>31</v>
      </c>
      <c r="K459" s="513">
        <v>11687</v>
      </c>
      <c r="L459" s="513">
        <v>1</v>
      </c>
      <c r="M459" s="513">
        <v>377</v>
      </c>
      <c r="N459" s="513">
        <v>30</v>
      </c>
      <c r="O459" s="513">
        <v>11340</v>
      </c>
      <c r="P459" s="536">
        <v>0.97030889021990241</v>
      </c>
      <c r="Q459" s="514">
        <v>378</v>
      </c>
    </row>
    <row r="460" spans="1:17" ht="14.45" customHeight="1" x14ac:dyDescent="0.2">
      <c r="A460" s="508" t="s">
        <v>1775</v>
      </c>
      <c r="B460" s="509" t="s">
        <v>1602</v>
      </c>
      <c r="C460" s="509" t="s">
        <v>1603</v>
      </c>
      <c r="D460" s="509" t="s">
        <v>1632</v>
      </c>
      <c r="E460" s="509" t="s">
        <v>1633</v>
      </c>
      <c r="F460" s="513">
        <v>1</v>
      </c>
      <c r="G460" s="513">
        <v>524</v>
      </c>
      <c r="H460" s="513">
        <v>1</v>
      </c>
      <c r="I460" s="513">
        <v>524</v>
      </c>
      <c r="J460" s="513">
        <v>1</v>
      </c>
      <c r="K460" s="513">
        <v>524</v>
      </c>
      <c r="L460" s="513">
        <v>1</v>
      </c>
      <c r="M460" s="513">
        <v>524</v>
      </c>
      <c r="N460" s="513">
        <v>2</v>
      </c>
      <c r="O460" s="513">
        <v>1050</v>
      </c>
      <c r="P460" s="536">
        <v>2.0038167938931299</v>
      </c>
      <c r="Q460" s="514">
        <v>525</v>
      </c>
    </row>
    <row r="461" spans="1:17" ht="14.45" customHeight="1" x14ac:dyDescent="0.2">
      <c r="A461" s="508" t="s">
        <v>1775</v>
      </c>
      <c r="B461" s="509" t="s">
        <v>1602</v>
      </c>
      <c r="C461" s="509" t="s">
        <v>1603</v>
      </c>
      <c r="D461" s="509" t="s">
        <v>1634</v>
      </c>
      <c r="E461" s="509" t="s">
        <v>1635</v>
      </c>
      <c r="F461" s="513">
        <v>1</v>
      </c>
      <c r="G461" s="513">
        <v>57</v>
      </c>
      <c r="H461" s="513"/>
      <c r="I461" s="513">
        <v>57</v>
      </c>
      <c r="J461" s="513"/>
      <c r="K461" s="513"/>
      <c r="L461" s="513"/>
      <c r="M461" s="513"/>
      <c r="N461" s="513"/>
      <c r="O461" s="513"/>
      <c r="P461" s="536"/>
      <c r="Q461" s="514"/>
    </row>
    <row r="462" spans="1:17" ht="14.45" customHeight="1" x14ac:dyDescent="0.2">
      <c r="A462" s="508" t="s">
        <v>1775</v>
      </c>
      <c r="B462" s="509" t="s">
        <v>1602</v>
      </c>
      <c r="C462" s="509" t="s">
        <v>1603</v>
      </c>
      <c r="D462" s="509" t="s">
        <v>1648</v>
      </c>
      <c r="E462" s="509" t="s">
        <v>1649</v>
      </c>
      <c r="F462" s="513">
        <v>29</v>
      </c>
      <c r="G462" s="513">
        <v>493</v>
      </c>
      <c r="H462" s="513">
        <v>1.0740740740740742</v>
      </c>
      <c r="I462" s="513">
        <v>17</v>
      </c>
      <c r="J462" s="513">
        <v>27</v>
      </c>
      <c r="K462" s="513">
        <v>459</v>
      </c>
      <c r="L462" s="513">
        <v>1</v>
      </c>
      <c r="M462" s="513">
        <v>17</v>
      </c>
      <c r="N462" s="513">
        <v>27</v>
      </c>
      <c r="O462" s="513">
        <v>459</v>
      </c>
      <c r="P462" s="536">
        <v>1</v>
      </c>
      <c r="Q462" s="514">
        <v>17</v>
      </c>
    </row>
    <row r="463" spans="1:17" ht="14.45" customHeight="1" x14ac:dyDescent="0.2">
      <c r="A463" s="508" t="s">
        <v>1775</v>
      </c>
      <c r="B463" s="509" t="s">
        <v>1602</v>
      </c>
      <c r="C463" s="509" t="s">
        <v>1603</v>
      </c>
      <c r="D463" s="509" t="s">
        <v>1650</v>
      </c>
      <c r="E463" s="509" t="s">
        <v>1651</v>
      </c>
      <c r="F463" s="513">
        <v>16</v>
      </c>
      <c r="G463" s="513">
        <v>2288</v>
      </c>
      <c r="H463" s="513">
        <v>2.2857142857142856</v>
      </c>
      <c r="I463" s="513">
        <v>143</v>
      </c>
      <c r="J463" s="513">
        <v>7</v>
      </c>
      <c r="K463" s="513">
        <v>1001</v>
      </c>
      <c r="L463" s="513">
        <v>1</v>
      </c>
      <c r="M463" s="513">
        <v>143</v>
      </c>
      <c r="N463" s="513">
        <v>23</v>
      </c>
      <c r="O463" s="513">
        <v>3312</v>
      </c>
      <c r="P463" s="536">
        <v>3.3086913086913086</v>
      </c>
      <c r="Q463" s="514">
        <v>144</v>
      </c>
    </row>
    <row r="464" spans="1:17" ht="14.45" customHeight="1" x14ac:dyDescent="0.2">
      <c r="A464" s="508" t="s">
        <v>1775</v>
      </c>
      <c r="B464" s="509" t="s">
        <v>1602</v>
      </c>
      <c r="C464" s="509" t="s">
        <v>1603</v>
      </c>
      <c r="D464" s="509" t="s">
        <v>1652</v>
      </c>
      <c r="E464" s="509" t="s">
        <v>1653</v>
      </c>
      <c r="F464" s="513">
        <v>3</v>
      </c>
      <c r="G464" s="513">
        <v>195</v>
      </c>
      <c r="H464" s="513"/>
      <c r="I464" s="513">
        <v>65</v>
      </c>
      <c r="J464" s="513"/>
      <c r="K464" s="513"/>
      <c r="L464" s="513"/>
      <c r="M464" s="513"/>
      <c r="N464" s="513">
        <v>3</v>
      </c>
      <c r="O464" s="513">
        <v>198</v>
      </c>
      <c r="P464" s="536"/>
      <c r="Q464" s="514">
        <v>66</v>
      </c>
    </row>
    <row r="465" spans="1:17" ht="14.45" customHeight="1" x14ac:dyDescent="0.2">
      <c r="A465" s="508" t="s">
        <v>1775</v>
      </c>
      <c r="B465" s="509" t="s">
        <v>1602</v>
      </c>
      <c r="C465" s="509" t="s">
        <v>1603</v>
      </c>
      <c r="D465" s="509" t="s">
        <v>1654</v>
      </c>
      <c r="E465" s="509" t="s">
        <v>1655</v>
      </c>
      <c r="F465" s="513">
        <v>6</v>
      </c>
      <c r="G465" s="513">
        <v>744</v>
      </c>
      <c r="H465" s="513"/>
      <c r="I465" s="513">
        <v>124</v>
      </c>
      <c r="J465" s="513"/>
      <c r="K465" s="513"/>
      <c r="L465" s="513"/>
      <c r="M465" s="513"/>
      <c r="N465" s="513"/>
      <c r="O465" s="513"/>
      <c r="P465" s="536"/>
      <c r="Q465" s="514"/>
    </row>
    <row r="466" spans="1:17" ht="14.45" customHeight="1" x14ac:dyDescent="0.2">
      <c r="A466" s="508" t="s">
        <v>1775</v>
      </c>
      <c r="B466" s="509" t="s">
        <v>1602</v>
      </c>
      <c r="C466" s="509" t="s">
        <v>1603</v>
      </c>
      <c r="D466" s="509" t="s">
        <v>1658</v>
      </c>
      <c r="E466" s="509" t="s">
        <v>1659</v>
      </c>
      <c r="F466" s="513">
        <v>25</v>
      </c>
      <c r="G466" s="513">
        <v>3400</v>
      </c>
      <c r="H466" s="513">
        <v>6.2043795620437958</v>
      </c>
      <c r="I466" s="513">
        <v>136</v>
      </c>
      <c r="J466" s="513">
        <v>4</v>
      </c>
      <c r="K466" s="513">
        <v>548</v>
      </c>
      <c r="L466" s="513">
        <v>1</v>
      </c>
      <c r="M466" s="513">
        <v>137</v>
      </c>
      <c r="N466" s="513">
        <v>36</v>
      </c>
      <c r="O466" s="513">
        <v>4968</v>
      </c>
      <c r="P466" s="536">
        <v>9.0656934306569337</v>
      </c>
      <c r="Q466" s="514">
        <v>138</v>
      </c>
    </row>
    <row r="467" spans="1:17" ht="14.45" customHeight="1" x14ac:dyDescent="0.2">
      <c r="A467" s="508" t="s">
        <v>1775</v>
      </c>
      <c r="B467" s="509" t="s">
        <v>1602</v>
      </c>
      <c r="C467" s="509" t="s">
        <v>1603</v>
      </c>
      <c r="D467" s="509" t="s">
        <v>1660</v>
      </c>
      <c r="E467" s="509" t="s">
        <v>1661</v>
      </c>
      <c r="F467" s="513">
        <v>5</v>
      </c>
      <c r="G467" s="513">
        <v>455</v>
      </c>
      <c r="H467" s="513"/>
      <c r="I467" s="513">
        <v>91</v>
      </c>
      <c r="J467" s="513"/>
      <c r="K467" s="513"/>
      <c r="L467" s="513"/>
      <c r="M467" s="513"/>
      <c r="N467" s="513">
        <v>3</v>
      </c>
      <c r="O467" s="513">
        <v>276</v>
      </c>
      <c r="P467" s="536"/>
      <c r="Q467" s="514">
        <v>92</v>
      </c>
    </row>
    <row r="468" spans="1:17" ht="14.45" customHeight="1" x14ac:dyDescent="0.2">
      <c r="A468" s="508" t="s">
        <v>1775</v>
      </c>
      <c r="B468" s="509" t="s">
        <v>1602</v>
      </c>
      <c r="C468" s="509" t="s">
        <v>1603</v>
      </c>
      <c r="D468" s="509" t="s">
        <v>1662</v>
      </c>
      <c r="E468" s="509" t="s">
        <v>1663</v>
      </c>
      <c r="F468" s="513">
        <v>36</v>
      </c>
      <c r="G468" s="513">
        <v>4932</v>
      </c>
      <c r="H468" s="513">
        <v>2.2306648575305292</v>
      </c>
      <c r="I468" s="513">
        <v>137</v>
      </c>
      <c r="J468" s="513">
        <v>16</v>
      </c>
      <c r="K468" s="513">
        <v>2211</v>
      </c>
      <c r="L468" s="513">
        <v>1</v>
      </c>
      <c r="M468" s="513">
        <v>138.1875</v>
      </c>
      <c r="N468" s="513">
        <v>45</v>
      </c>
      <c r="O468" s="513">
        <v>6300</v>
      </c>
      <c r="P468" s="536">
        <v>2.8493894165535956</v>
      </c>
      <c r="Q468" s="514">
        <v>140</v>
      </c>
    </row>
    <row r="469" spans="1:17" ht="14.45" customHeight="1" x14ac:dyDescent="0.2">
      <c r="A469" s="508" t="s">
        <v>1775</v>
      </c>
      <c r="B469" s="509" t="s">
        <v>1602</v>
      </c>
      <c r="C469" s="509" t="s">
        <v>1603</v>
      </c>
      <c r="D469" s="509" t="s">
        <v>1666</v>
      </c>
      <c r="E469" s="509" t="s">
        <v>1667</v>
      </c>
      <c r="F469" s="513">
        <v>6</v>
      </c>
      <c r="G469" s="513">
        <v>1968</v>
      </c>
      <c r="H469" s="513">
        <v>0.6</v>
      </c>
      <c r="I469" s="513">
        <v>328</v>
      </c>
      <c r="J469" s="513">
        <v>10</v>
      </c>
      <c r="K469" s="513">
        <v>3280</v>
      </c>
      <c r="L469" s="513">
        <v>1</v>
      </c>
      <c r="M469" s="513">
        <v>328</v>
      </c>
      <c r="N469" s="513">
        <v>6</v>
      </c>
      <c r="O469" s="513">
        <v>1974</v>
      </c>
      <c r="P469" s="536">
        <v>0.60182926829268291</v>
      </c>
      <c r="Q469" s="514">
        <v>329</v>
      </c>
    </row>
    <row r="470" spans="1:17" ht="14.45" customHeight="1" x14ac:dyDescent="0.2">
      <c r="A470" s="508" t="s">
        <v>1775</v>
      </c>
      <c r="B470" s="509" t="s">
        <v>1602</v>
      </c>
      <c r="C470" s="509" t="s">
        <v>1603</v>
      </c>
      <c r="D470" s="509" t="s">
        <v>1674</v>
      </c>
      <c r="E470" s="509" t="s">
        <v>1675</v>
      </c>
      <c r="F470" s="513">
        <v>4</v>
      </c>
      <c r="G470" s="513">
        <v>204</v>
      </c>
      <c r="H470" s="513">
        <v>1.3333333333333333</v>
      </c>
      <c r="I470" s="513">
        <v>51</v>
      </c>
      <c r="J470" s="513">
        <v>3</v>
      </c>
      <c r="K470" s="513">
        <v>153</v>
      </c>
      <c r="L470" s="513">
        <v>1</v>
      </c>
      <c r="M470" s="513">
        <v>51</v>
      </c>
      <c r="N470" s="513">
        <v>5</v>
      </c>
      <c r="O470" s="513">
        <v>260</v>
      </c>
      <c r="P470" s="536">
        <v>1.6993464052287581</v>
      </c>
      <c r="Q470" s="514">
        <v>52</v>
      </c>
    </row>
    <row r="471" spans="1:17" ht="14.45" customHeight="1" x14ac:dyDescent="0.2">
      <c r="A471" s="508" t="s">
        <v>1775</v>
      </c>
      <c r="B471" s="509" t="s">
        <v>1602</v>
      </c>
      <c r="C471" s="509" t="s">
        <v>1603</v>
      </c>
      <c r="D471" s="509" t="s">
        <v>1682</v>
      </c>
      <c r="E471" s="509" t="s">
        <v>1683</v>
      </c>
      <c r="F471" s="513"/>
      <c r="G471" s="513"/>
      <c r="H471" s="513"/>
      <c r="I471" s="513"/>
      <c r="J471" s="513"/>
      <c r="K471" s="513"/>
      <c r="L471" s="513"/>
      <c r="M471" s="513"/>
      <c r="N471" s="513">
        <v>2</v>
      </c>
      <c r="O471" s="513">
        <v>418</v>
      </c>
      <c r="P471" s="536"/>
      <c r="Q471" s="514">
        <v>209</v>
      </c>
    </row>
    <row r="472" spans="1:17" ht="14.45" customHeight="1" x14ac:dyDescent="0.2">
      <c r="A472" s="508" t="s">
        <v>1775</v>
      </c>
      <c r="B472" s="509" t="s">
        <v>1602</v>
      </c>
      <c r="C472" s="509" t="s">
        <v>1603</v>
      </c>
      <c r="D472" s="509" t="s">
        <v>1711</v>
      </c>
      <c r="E472" s="509" t="s">
        <v>1712</v>
      </c>
      <c r="F472" s="513">
        <v>18</v>
      </c>
      <c r="G472" s="513">
        <v>648</v>
      </c>
      <c r="H472" s="513"/>
      <c r="I472" s="513">
        <v>36</v>
      </c>
      <c r="J472" s="513"/>
      <c r="K472" s="513"/>
      <c r="L472" s="513"/>
      <c r="M472" s="513"/>
      <c r="N472" s="513"/>
      <c r="O472" s="513"/>
      <c r="P472" s="536"/>
      <c r="Q472" s="514"/>
    </row>
    <row r="473" spans="1:17" ht="14.45" customHeight="1" x14ac:dyDescent="0.2">
      <c r="A473" s="508" t="s">
        <v>1775</v>
      </c>
      <c r="B473" s="509" t="s">
        <v>1602</v>
      </c>
      <c r="C473" s="509" t="s">
        <v>1603</v>
      </c>
      <c r="D473" s="509" t="s">
        <v>1715</v>
      </c>
      <c r="E473" s="509" t="s">
        <v>1716</v>
      </c>
      <c r="F473" s="513"/>
      <c r="G473" s="513"/>
      <c r="H473" s="513"/>
      <c r="I473" s="513"/>
      <c r="J473" s="513">
        <v>1</v>
      </c>
      <c r="K473" s="513">
        <v>1493</v>
      </c>
      <c r="L473" s="513">
        <v>1</v>
      </c>
      <c r="M473" s="513">
        <v>1493</v>
      </c>
      <c r="N473" s="513">
        <v>2</v>
      </c>
      <c r="O473" s="513">
        <v>2992</v>
      </c>
      <c r="P473" s="536">
        <v>2.0040187541862022</v>
      </c>
      <c r="Q473" s="514">
        <v>1496</v>
      </c>
    </row>
    <row r="474" spans="1:17" ht="14.45" customHeight="1" x14ac:dyDescent="0.2">
      <c r="A474" s="508" t="s">
        <v>1775</v>
      </c>
      <c r="B474" s="509" t="s">
        <v>1602</v>
      </c>
      <c r="C474" s="509" t="s">
        <v>1603</v>
      </c>
      <c r="D474" s="509" t="s">
        <v>1717</v>
      </c>
      <c r="E474" s="509" t="s">
        <v>1718</v>
      </c>
      <c r="F474" s="513"/>
      <c r="G474" s="513"/>
      <c r="H474" s="513"/>
      <c r="I474" s="513"/>
      <c r="J474" s="513">
        <v>1</v>
      </c>
      <c r="K474" s="513">
        <v>327</v>
      </c>
      <c r="L474" s="513">
        <v>1</v>
      </c>
      <c r="M474" s="513">
        <v>327</v>
      </c>
      <c r="N474" s="513">
        <v>4</v>
      </c>
      <c r="O474" s="513">
        <v>1316</v>
      </c>
      <c r="P474" s="536">
        <v>4.0244648318042815</v>
      </c>
      <c r="Q474" s="514">
        <v>329</v>
      </c>
    </row>
    <row r="475" spans="1:17" ht="14.45" customHeight="1" x14ac:dyDescent="0.2">
      <c r="A475" s="508" t="s">
        <v>1775</v>
      </c>
      <c r="B475" s="509" t="s">
        <v>1602</v>
      </c>
      <c r="C475" s="509" t="s">
        <v>1603</v>
      </c>
      <c r="D475" s="509" t="s">
        <v>1721</v>
      </c>
      <c r="E475" s="509" t="s">
        <v>1722</v>
      </c>
      <c r="F475" s="513"/>
      <c r="G475" s="513"/>
      <c r="H475" s="513"/>
      <c r="I475" s="513"/>
      <c r="J475" s="513">
        <v>1</v>
      </c>
      <c r="K475" s="513">
        <v>332</v>
      </c>
      <c r="L475" s="513">
        <v>1</v>
      </c>
      <c r="M475" s="513">
        <v>332</v>
      </c>
      <c r="N475" s="513">
        <v>7</v>
      </c>
      <c r="O475" s="513">
        <v>2338</v>
      </c>
      <c r="P475" s="536">
        <v>7.0421686746987948</v>
      </c>
      <c r="Q475" s="514">
        <v>334</v>
      </c>
    </row>
    <row r="476" spans="1:17" ht="14.45" customHeight="1" x14ac:dyDescent="0.2">
      <c r="A476" s="508" t="s">
        <v>1775</v>
      </c>
      <c r="B476" s="509" t="s">
        <v>1602</v>
      </c>
      <c r="C476" s="509" t="s">
        <v>1603</v>
      </c>
      <c r="D476" s="509" t="s">
        <v>1723</v>
      </c>
      <c r="E476" s="509" t="s">
        <v>1724</v>
      </c>
      <c r="F476" s="513">
        <v>14</v>
      </c>
      <c r="G476" s="513">
        <v>3640</v>
      </c>
      <c r="H476" s="513">
        <v>3.4865900383141764</v>
      </c>
      <c r="I476" s="513">
        <v>260</v>
      </c>
      <c r="J476" s="513">
        <v>4</v>
      </c>
      <c r="K476" s="513">
        <v>1044</v>
      </c>
      <c r="L476" s="513">
        <v>1</v>
      </c>
      <c r="M476" s="513">
        <v>261</v>
      </c>
      <c r="N476" s="513">
        <v>33</v>
      </c>
      <c r="O476" s="513">
        <v>8646</v>
      </c>
      <c r="P476" s="536">
        <v>8.2816091954022983</v>
      </c>
      <c r="Q476" s="514">
        <v>262</v>
      </c>
    </row>
    <row r="477" spans="1:17" ht="14.45" customHeight="1" x14ac:dyDescent="0.2">
      <c r="A477" s="508" t="s">
        <v>1776</v>
      </c>
      <c r="B477" s="509" t="s">
        <v>1602</v>
      </c>
      <c r="C477" s="509" t="s">
        <v>1603</v>
      </c>
      <c r="D477" s="509" t="s">
        <v>1604</v>
      </c>
      <c r="E477" s="509" t="s">
        <v>1605</v>
      </c>
      <c r="F477" s="513">
        <v>1144</v>
      </c>
      <c r="G477" s="513">
        <v>197912</v>
      </c>
      <c r="H477" s="513">
        <v>1.081202744635287</v>
      </c>
      <c r="I477" s="513">
        <v>173</v>
      </c>
      <c r="J477" s="513">
        <v>1052</v>
      </c>
      <c r="K477" s="513">
        <v>183048</v>
      </c>
      <c r="L477" s="513">
        <v>1</v>
      </c>
      <c r="M477" s="513">
        <v>174</v>
      </c>
      <c r="N477" s="513">
        <v>972</v>
      </c>
      <c r="O477" s="513">
        <v>170100</v>
      </c>
      <c r="P477" s="536">
        <v>0.92926445522485901</v>
      </c>
      <c r="Q477" s="514">
        <v>175</v>
      </c>
    </row>
    <row r="478" spans="1:17" ht="14.45" customHeight="1" x14ac:dyDescent="0.2">
      <c r="A478" s="508" t="s">
        <v>1776</v>
      </c>
      <c r="B478" s="509" t="s">
        <v>1602</v>
      </c>
      <c r="C478" s="509" t="s">
        <v>1603</v>
      </c>
      <c r="D478" s="509" t="s">
        <v>1606</v>
      </c>
      <c r="E478" s="509" t="s">
        <v>1607</v>
      </c>
      <c r="F478" s="513"/>
      <c r="G478" s="513"/>
      <c r="H478" s="513"/>
      <c r="I478" s="513"/>
      <c r="J478" s="513">
        <v>1</v>
      </c>
      <c r="K478" s="513">
        <v>193</v>
      </c>
      <c r="L478" s="513">
        <v>1</v>
      </c>
      <c r="M478" s="513">
        <v>193</v>
      </c>
      <c r="N478" s="513"/>
      <c r="O478" s="513"/>
      <c r="P478" s="536"/>
      <c r="Q478" s="514"/>
    </row>
    <row r="479" spans="1:17" ht="14.45" customHeight="1" x14ac:dyDescent="0.2">
      <c r="A479" s="508" t="s">
        <v>1776</v>
      </c>
      <c r="B479" s="509" t="s">
        <v>1602</v>
      </c>
      <c r="C479" s="509" t="s">
        <v>1603</v>
      </c>
      <c r="D479" s="509" t="s">
        <v>1612</v>
      </c>
      <c r="E479" s="509" t="s">
        <v>1613</v>
      </c>
      <c r="F479" s="513"/>
      <c r="G479" s="513"/>
      <c r="H479" s="513"/>
      <c r="I479" s="513"/>
      <c r="J479" s="513">
        <v>1</v>
      </c>
      <c r="K479" s="513">
        <v>256</v>
      </c>
      <c r="L479" s="513">
        <v>1</v>
      </c>
      <c r="M479" s="513">
        <v>256</v>
      </c>
      <c r="N479" s="513"/>
      <c r="O479" s="513"/>
      <c r="P479" s="536"/>
      <c r="Q479" s="514"/>
    </row>
    <row r="480" spans="1:17" ht="14.45" customHeight="1" x14ac:dyDescent="0.2">
      <c r="A480" s="508" t="s">
        <v>1776</v>
      </c>
      <c r="B480" s="509" t="s">
        <v>1602</v>
      </c>
      <c r="C480" s="509" t="s">
        <v>1603</v>
      </c>
      <c r="D480" s="509" t="s">
        <v>1618</v>
      </c>
      <c r="E480" s="509" t="s">
        <v>1619</v>
      </c>
      <c r="F480" s="513">
        <v>814</v>
      </c>
      <c r="G480" s="513">
        <v>870980</v>
      </c>
      <c r="H480" s="513">
        <v>1.3938356164383561</v>
      </c>
      <c r="I480" s="513">
        <v>1070</v>
      </c>
      <c r="J480" s="513">
        <v>584</v>
      </c>
      <c r="K480" s="513">
        <v>624880</v>
      </c>
      <c r="L480" s="513">
        <v>1</v>
      </c>
      <c r="M480" s="513">
        <v>1070</v>
      </c>
      <c r="N480" s="513">
        <v>589</v>
      </c>
      <c r="O480" s="513">
        <v>631997</v>
      </c>
      <c r="P480" s="536">
        <v>1.0113893867622583</v>
      </c>
      <c r="Q480" s="514">
        <v>1073</v>
      </c>
    </row>
    <row r="481" spans="1:17" ht="14.45" customHeight="1" x14ac:dyDescent="0.2">
      <c r="A481" s="508" t="s">
        <v>1776</v>
      </c>
      <c r="B481" s="509" t="s">
        <v>1602</v>
      </c>
      <c r="C481" s="509" t="s">
        <v>1603</v>
      </c>
      <c r="D481" s="509" t="s">
        <v>1620</v>
      </c>
      <c r="E481" s="509" t="s">
        <v>1621</v>
      </c>
      <c r="F481" s="513">
        <v>1368</v>
      </c>
      <c r="G481" s="513">
        <v>62928</v>
      </c>
      <c r="H481" s="513">
        <v>0.98630136986301364</v>
      </c>
      <c r="I481" s="513">
        <v>46</v>
      </c>
      <c r="J481" s="513">
        <v>1387</v>
      </c>
      <c r="K481" s="513">
        <v>63802</v>
      </c>
      <c r="L481" s="513">
        <v>1</v>
      </c>
      <c r="M481" s="513">
        <v>46</v>
      </c>
      <c r="N481" s="513">
        <v>1660</v>
      </c>
      <c r="O481" s="513">
        <v>78020</v>
      </c>
      <c r="P481" s="536">
        <v>1.2228456788188458</v>
      </c>
      <c r="Q481" s="514">
        <v>47</v>
      </c>
    </row>
    <row r="482" spans="1:17" ht="14.45" customHeight="1" x14ac:dyDescent="0.2">
      <c r="A482" s="508" t="s">
        <v>1776</v>
      </c>
      <c r="B482" s="509" t="s">
        <v>1602</v>
      </c>
      <c r="C482" s="509" t="s">
        <v>1603</v>
      </c>
      <c r="D482" s="509" t="s">
        <v>1622</v>
      </c>
      <c r="E482" s="509" t="s">
        <v>1623</v>
      </c>
      <c r="F482" s="513">
        <v>163</v>
      </c>
      <c r="G482" s="513">
        <v>56561</v>
      </c>
      <c r="H482" s="513">
        <v>0.91061452513966479</v>
      </c>
      <c r="I482" s="513">
        <v>347</v>
      </c>
      <c r="J482" s="513">
        <v>179</v>
      </c>
      <c r="K482" s="513">
        <v>62113</v>
      </c>
      <c r="L482" s="513">
        <v>1</v>
      </c>
      <c r="M482" s="513">
        <v>347</v>
      </c>
      <c r="N482" s="513">
        <v>208</v>
      </c>
      <c r="O482" s="513">
        <v>72384</v>
      </c>
      <c r="P482" s="536">
        <v>1.1653599085537649</v>
      </c>
      <c r="Q482" s="514">
        <v>348</v>
      </c>
    </row>
    <row r="483" spans="1:17" ht="14.45" customHeight="1" x14ac:dyDescent="0.2">
      <c r="A483" s="508" t="s">
        <v>1776</v>
      </c>
      <c r="B483" s="509" t="s">
        <v>1602</v>
      </c>
      <c r="C483" s="509" t="s">
        <v>1603</v>
      </c>
      <c r="D483" s="509" t="s">
        <v>1624</v>
      </c>
      <c r="E483" s="509" t="s">
        <v>1625</v>
      </c>
      <c r="F483" s="513">
        <v>96</v>
      </c>
      <c r="G483" s="513">
        <v>4896</v>
      </c>
      <c r="H483" s="513">
        <v>2.1333333333333333</v>
      </c>
      <c r="I483" s="513">
        <v>51</v>
      </c>
      <c r="J483" s="513">
        <v>45</v>
      </c>
      <c r="K483" s="513">
        <v>2295</v>
      </c>
      <c r="L483" s="513">
        <v>1</v>
      </c>
      <c r="M483" s="513">
        <v>51</v>
      </c>
      <c r="N483" s="513">
        <v>20</v>
      </c>
      <c r="O483" s="513">
        <v>1020</v>
      </c>
      <c r="P483" s="536">
        <v>0.44444444444444442</v>
      </c>
      <c r="Q483" s="514">
        <v>51</v>
      </c>
    </row>
    <row r="484" spans="1:17" ht="14.45" customHeight="1" x14ac:dyDescent="0.2">
      <c r="A484" s="508" t="s">
        <v>1776</v>
      </c>
      <c r="B484" s="509" t="s">
        <v>1602</v>
      </c>
      <c r="C484" s="509" t="s">
        <v>1603</v>
      </c>
      <c r="D484" s="509" t="s">
        <v>1628</v>
      </c>
      <c r="E484" s="509" t="s">
        <v>1629</v>
      </c>
      <c r="F484" s="513">
        <v>1211</v>
      </c>
      <c r="G484" s="513">
        <v>456547</v>
      </c>
      <c r="H484" s="513">
        <v>0.94461778471138846</v>
      </c>
      <c r="I484" s="513">
        <v>377</v>
      </c>
      <c r="J484" s="513">
        <v>1282</v>
      </c>
      <c r="K484" s="513">
        <v>483314</v>
      </c>
      <c r="L484" s="513">
        <v>1</v>
      </c>
      <c r="M484" s="513">
        <v>377</v>
      </c>
      <c r="N484" s="513">
        <v>1488</v>
      </c>
      <c r="O484" s="513">
        <v>562464</v>
      </c>
      <c r="P484" s="536">
        <v>1.1637651712965071</v>
      </c>
      <c r="Q484" s="514">
        <v>378</v>
      </c>
    </row>
    <row r="485" spans="1:17" ht="14.45" customHeight="1" x14ac:dyDescent="0.2">
      <c r="A485" s="508" t="s">
        <v>1776</v>
      </c>
      <c r="B485" s="509" t="s">
        <v>1602</v>
      </c>
      <c r="C485" s="509" t="s">
        <v>1603</v>
      </c>
      <c r="D485" s="509" t="s">
        <v>1630</v>
      </c>
      <c r="E485" s="509" t="s">
        <v>1631</v>
      </c>
      <c r="F485" s="513">
        <v>188</v>
      </c>
      <c r="G485" s="513">
        <v>6392</v>
      </c>
      <c r="H485" s="513">
        <v>1.1463414634146341</v>
      </c>
      <c r="I485" s="513">
        <v>34</v>
      </c>
      <c r="J485" s="513">
        <v>164</v>
      </c>
      <c r="K485" s="513">
        <v>5576</v>
      </c>
      <c r="L485" s="513">
        <v>1</v>
      </c>
      <c r="M485" s="513">
        <v>34</v>
      </c>
      <c r="N485" s="513">
        <v>114</v>
      </c>
      <c r="O485" s="513">
        <v>3876</v>
      </c>
      <c r="P485" s="536">
        <v>0.69512195121951215</v>
      </c>
      <c r="Q485" s="514">
        <v>34</v>
      </c>
    </row>
    <row r="486" spans="1:17" ht="14.45" customHeight="1" x14ac:dyDescent="0.2">
      <c r="A486" s="508" t="s">
        <v>1776</v>
      </c>
      <c r="B486" s="509" t="s">
        <v>1602</v>
      </c>
      <c r="C486" s="509" t="s">
        <v>1603</v>
      </c>
      <c r="D486" s="509" t="s">
        <v>1632</v>
      </c>
      <c r="E486" s="509" t="s">
        <v>1633</v>
      </c>
      <c r="F486" s="513">
        <v>1155</v>
      </c>
      <c r="G486" s="513">
        <v>605220</v>
      </c>
      <c r="H486" s="513">
        <v>1.4347826086956521</v>
      </c>
      <c r="I486" s="513">
        <v>524</v>
      </c>
      <c r="J486" s="513">
        <v>805</v>
      </c>
      <c r="K486" s="513">
        <v>421820</v>
      </c>
      <c r="L486" s="513">
        <v>1</v>
      </c>
      <c r="M486" s="513">
        <v>524</v>
      </c>
      <c r="N486" s="513">
        <v>742</v>
      </c>
      <c r="O486" s="513">
        <v>389550</v>
      </c>
      <c r="P486" s="536">
        <v>0.9234981745768337</v>
      </c>
      <c r="Q486" s="514">
        <v>525</v>
      </c>
    </row>
    <row r="487" spans="1:17" ht="14.45" customHeight="1" x14ac:dyDescent="0.2">
      <c r="A487" s="508" t="s">
        <v>1776</v>
      </c>
      <c r="B487" s="509" t="s">
        <v>1602</v>
      </c>
      <c r="C487" s="509" t="s">
        <v>1603</v>
      </c>
      <c r="D487" s="509" t="s">
        <v>1634</v>
      </c>
      <c r="E487" s="509" t="s">
        <v>1635</v>
      </c>
      <c r="F487" s="513">
        <v>329</v>
      </c>
      <c r="G487" s="513">
        <v>18753</v>
      </c>
      <c r="H487" s="513">
        <v>0.44272628547145759</v>
      </c>
      <c r="I487" s="513">
        <v>57</v>
      </c>
      <c r="J487" s="513">
        <v>738</v>
      </c>
      <c r="K487" s="513">
        <v>42358</v>
      </c>
      <c r="L487" s="513">
        <v>1</v>
      </c>
      <c r="M487" s="513">
        <v>57.395663956639567</v>
      </c>
      <c r="N487" s="513">
        <v>1041</v>
      </c>
      <c r="O487" s="513">
        <v>60378</v>
      </c>
      <c r="P487" s="536">
        <v>1.425421407998489</v>
      </c>
      <c r="Q487" s="514">
        <v>58</v>
      </c>
    </row>
    <row r="488" spans="1:17" ht="14.45" customHeight="1" x14ac:dyDescent="0.2">
      <c r="A488" s="508" t="s">
        <v>1776</v>
      </c>
      <c r="B488" s="509" t="s">
        <v>1602</v>
      </c>
      <c r="C488" s="509" t="s">
        <v>1603</v>
      </c>
      <c r="D488" s="509" t="s">
        <v>1636</v>
      </c>
      <c r="E488" s="509" t="s">
        <v>1637</v>
      </c>
      <c r="F488" s="513">
        <v>1009</v>
      </c>
      <c r="G488" s="513">
        <v>226016</v>
      </c>
      <c r="H488" s="513">
        <v>0.96125890483785226</v>
      </c>
      <c r="I488" s="513">
        <v>224</v>
      </c>
      <c r="J488" s="513">
        <v>1045</v>
      </c>
      <c r="K488" s="513">
        <v>235125</v>
      </c>
      <c r="L488" s="513">
        <v>1</v>
      </c>
      <c r="M488" s="513">
        <v>225</v>
      </c>
      <c r="N488" s="513">
        <v>1179</v>
      </c>
      <c r="O488" s="513">
        <v>266454</v>
      </c>
      <c r="P488" s="536">
        <v>1.1332440191387561</v>
      </c>
      <c r="Q488" s="514">
        <v>226</v>
      </c>
    </row>
    <row r="489" spans="1:17" ht="14.45" customHeight="1" x14ac:dyDescent="0.2">
      <c r="A489" s="508" t="s">
        <v>1776</v>
      </c>
      <c r="B489" s="509" t="s">
        <v>1602</v>
      </c>
      <c r="C489" s="509" t="s">
        <v>1603</v>
      </c>
      <c r="D489" s="509" t="s">
        <v>1638</v>
      </c>
      <c r="E489" s="509" t="s">
        <v>1639</v>
      </c>
      <c r="F489" s="513">
        <v>1027</v>
      </c>
      <c r="G489" s="513">
        <v>567931</v>
      </c>
      <c r="H489" s="513">
        <v>0.97632972322503009</v>
      </c>
      <c r="I489" s="513">
        <v>553</v>
      </c>
      <c r="J489" s="513">
        <v>1050</v>
      </c>
      <c r="K489" s="513">
        <v>581700</v>
      </c>
      <c r="L489" s="513">
        <v>1</v>
      </c>
      <c r="M489" s="513">
        <v>554</v>
      </c>
      <c r="N489" s="513">
        <v>1141</v>
      </c>
      <c r="O489" s="513">
        <v>633255</v>
      </c>
      <c r="P489" s="536">
        <v>1.0886281588447653</v>
      </c>
      <c r="Q489" s="514">
        <v>555</v>
      </c>
    </row>
    <row r="490" spans="1:17" ht="14.45" customHeight="1" x14ac:dyDescent="0.2">
      <c r="A490" s="508" t="s">
        <v>1776</v>
      </c>
      <c r="B490" s="509" t="s">
        <v>1602</v>
      </c>
      <c r="C490" s="509" t="s">
        <v>1603</v>
      </c>
      <c r="D490" s="509" t="s">
        <v>1640</v>
      </c>
      <c r="E490" s="509" t="s">
        <v>1641</v>
      </c>
      <c r="F490" s="513">
        <v>1</v>
      </c>
      <c r="G490" s="513">
        <v>213</v>
      </c>
      <c r="H490" s="513">
        <v>0.99532710280373837</v>
      </c>
      <c r="I490" s="513">
        <v>213</v>
      </c>
      <c r="J490" s="513">
        <v>1</v>
      </c>
      <c r="K490" s="513">
        <v>214</v>
      </c>
      <c r="L490" s="513">
        <v>1</v>
      </c>
      <c r="M490" s="513">
        <v>214</v>
      </c>
      <c r="N490" s="513">
        <v>2</v>
      </c>
      <c r="O490" s="513">
        <v>432</v>
      </c>
      <c r="P490" s="536">
        <v>2.0186915887850465</v>
      </c>
      <c r="Q490" s="514">
        <v>216</v>
      </c>
    </row>
    <row r="491" spans="1:17" ht="14.45" customHeight="1" x14ac:dyDescent="0.2">
      <c r="A491" s="508" t="s">
        <v>1776</v>
      </c>
      <c r="B491" s="509" t="s">
        <v>1602</v>
      </c>
      <c r="C491" s="509" t="s">
        <v>1603</v>
      </c>
      <c r="D491" s="509" t="s">
        <v>1642</v>
      </c>
      <c r="E491" s="509" t="s">
        <v>1643</v>
      </c>
      <c r="F491" s="513">
        <v>26</v>
      </c>
      <c r="G491" s="513">
        <v>3666</v>
      </c>
      <c r="H491" s="513">
        <v>1.173495518565941</v>
      </c>
      <c r="I491" s="513">
        <v>141</v>
      </c>
      <c r="J491" s="513">
        <v>22</v>
      </c>
      <c r="K491" s="513">
        <v>3124</v>
      </c>
      <c r="L491" s="513">
        <v>1</v>
      </c>
      <c r="M491" s="513">
        <v>142</v>
      </c>
      <c r="N491" s="513">
        <v>30</v>
      </c>
      <c r="O491" s="513">
        <v>4290</v>
      </c>
      <c r="P491" s="536">
        <v>1.3732394366197183</v>
      </c>
      <c r="Q491" s="514">
        <v>143</v>
      </c>
    </row>
    <row r="492" spans="1:17" ht="14.45" customHeight="1" x14ac:dyDescent="0.2">
      <c r="A492" s="508" t="s">
        <v>1776</v>
      </c>
      <c r="B492" s="509" t="s">
        <v>1602</v>
      </c>
      <c r="C492" s="509" t="s">
        <v>1603</v>
      </c>
      <c r="D492" s="509" t="s">
        <v>1648</v>
      </c>
      <c r="E492" s="509" t="s">
        <v>1649</v>
      </c>
      <c r="F492" s="513">
        <v>2104</v>
      </c>
      <c r="G492" s="513">
        <v>35768</v>
      </c>
      <c r="H492" s="513">
        <v>1.3626943005181347</v>
      </c>
      <c r="I492" s="513">
        <v>17</v>
      </c>
      <c r="J492" s="513">
        <v>1544</v>
      </c>
      <c r="K492" s="513">
        <v>26248</v>
      </c>
      <c r="L492" s="513">
        <v>1</v>
      </c>
      <c r="M492" s="513">
        <v>17</v>
      </c>
      <c r="N492" s="513">
        <v>1719</v>
      </c>
      <c r="O492" s="513">
        <v>29223</v>
      </c>
      <c r="P492" s="536">
        <v>1.1133419689119171</v>
      </c>
      <c r="Q492" s="514">
        <v>17</v>
      </c>
    </row>
    <row r="493" spans="1:17" ht="14.45" customHeight="1" x14ac:dyDescent="0.2">
      <c r="A493" s="508" t="s">
        <v>1776</v>
      </c>
      <c r="B493" s="509" t="s">
        <v>1602</v>
      </c>
      <c r="C493" s="509" t="s">
        <v>1603</v>
      </c>
      <c r="D493" s="509" t="s">
        <v>1650</v>
      </c>
      <c r="E493" s="509" t="s">
        <v>1651</v>
      </c>
      <c r="F493" s="513">
        <v>77</v>
      </c>
      <c r="G493" s="513">
        <v>11011</v>
      </c>
      <c r="H493" s="513">
        <v>1.1323529411764706</v>
      </c>
      <c r="I493" s="513">
        <v>143</v>
      </c>
      <c r="J493" s="513">
        <v>68</v>
      </c>
      <c r="K493" s="513">
        <v>9724</v>
      </c>
      <c r="L493" s="513">
        <v>1</v>
      </c>
      <c r="M493" s="513">
        <v>143</v>
      </c>
      <c r="N493" s="513">
        <v>91</v>
      </c>
      <c r="O493" s="513">
        <v>13104</v>
      </c>
      <c r="P493" s="536">
        <v>1.3475935828877006</v>
      </c>
      <c r="Q493" s="514">
        <v>144</v>
      </c>
    </row>
    <row r="494" spans="1:17" ht="14.45" customHeight="1" x14ac:dyDescent="0.2">
      <c r="A494" s="508" t="s">
        <v>1776</v>
      </c>
      <c r="B494" s="509" t="s">
        <v>1602</v>
      </c>
      <c r="C494" s="509" t="s">
        <v>1603</v>
      </c>
      <c r="D494" s="509" t="s">
        <v>1652</v>
      </c>
      <c r="E494" s="509" t="s">
        <v>1653</v>
      </c>
      <c r="F494" s="513">
        <v>127</v>
      </c>
      <c r="G494" s="513">
        <v>8255</v>
      </c>
      <c r="H494" s="513">
        <v>1.1043478260869566</v>
      </c>
      <c r="I494" s="513">
        <v>65</v>
      </c>
      <c r="J494" s="513">
        <v>115</v>
      </c>
      <c r="K494" s="513">
        <v>7475</v>
      </c>
      <c r="L494" s="513">
        <v>1</v>
      </c>
      <c r="M494" s="513">
        <v>65</v>
      </c>
      <c r="N494" s="513">
        <v>94</v>
      </c>
      <c r="O494" s="513">
        <v>6204</v>
      </c>
      <c r="P494" s="536">
        <v>0.82996655518394646</v>
      </c>
      <c r="Q494" s="514">
        <v>66</v>
      </c>
    </row>
    <row r="495" spans="1:17" ht="14.45" customHeight="1" x14ac:dyDescent="0.2">
      <c r="A495" s="508" t="s">
        <v>1776</v>
      </c>
      <c r="B495" s="509" t="s">
        <v>1602</v>
      </c>
      <c r="C495" s="509" t="s">
        <v>1603</v>
      </c>
      <c r="D495" s="509" t="s">
        <v>1658</v>
      </c>
      <c r="E495" s="509" t="s">
        <v>1659</v>
      </c>
      <c r="F495" s="513">
        <v>1608</v>
      </c>
      <c r="G495" s="513">
        <v>218688</v>
      </c>
      <c r="H495" s="513">
        <v>0.9961690710566713</v>
      </c>
      <c r="I495" s="513">
        <v>136</v>
      </c>
      <c r="J495" s="513">
        <v>1606</v>
      </c>
      <c r="K495" s="513">
        <v>219529</v>
      </c>
      <c r="L495" s="513">
        <v>1</v>
      </c>
      <c r="M495" s="513">
        <v>136.69302615193027</v>
      </c>
      <c r="N495" s="513">
        <v>1743</v>
      </c>
      <c r="O495" s="513">
        <v>240534</v>
      </c>
      <c r="P495" s="536">
        <v>1.0956821194466335</v>
      </c>
      <c r="Q495" s="514">
        <v>138</v>
      </c>
    </row>
    <row r="496" spans="1:17" ht="14.45" customHeight="1" x14ac:dyDescent="0.2">
      <c r="A496" s="508" t="s">
        <v>1776</v>
      </c>
      <c r="B496" s="509" t="s">
        <v>1602</v>
      </c>
      <c r="C496" s="509" t="s">
        <v>1603</v>
      </c>
      <c r="D496" s="509" t="s">
        <v>1660</v>
      </c>
      <c r="E496" s="509" t="s">
        <v>1661</v>
      </c>
      <c r="F496" s="513">
        <v>329</v>
      </c>
      <c r="G496" s="513">
        <v>29939</v>
      </c>
      <c r="H496" s="513">
        <v>1.3266129032258065</v>
      </c>
      <c r="I496" s="513">
        <v>91</v>
      </c>
      <c r="J496" s="513">
        <v>248</v>
      </c>
      <c r="K496" s="513">
        <v>22568</v>
      </c>
      <c r="L496" s="513">
        <v>1</v>
      </c>
      <c r="M496" s="513">
        <v>91</v>
      </c>
      <c r="N496" s="513">
        <v>219</v>
      </c>
      <c r="O496" s="513">
        <v>20148</v>
      </c>
      <c r="P496" s="536">
        <v>0.89276852180077981</v>
      </c>
      <c r="Q496" s="514">
        <v>92</v>
      </c>
    </row>
    <row r="497" spans="1:17" ht="14.45" customHeight="1" x14ac:dyDescent="0.2">
      <c r="A497" s="508" t="s">
        <v>1776</v>
      </c>
      <c r="B497" s="509" t="s">
        <v>1602</v>
      </c>
      <c r="C497" s="509" t="s">
        <v>1603</v>
      </c>
      <c r="D497" s="509" t="s">
        <v>1662</v>
      </c>
      <c r="E497" s="509" t="s">
        <v>1663</v>
      </c>
      <c r="F497" s="513">
        <v>4</v>
      </c>
      <c r="G497" s="513">
        <v>548</v>
      </c>
      <c r="H497" s="513">
        <v>1.9855072463768115</v>
      </c>
      <c r="I497" s="513">
        <v>137</v>
      </c>
      <c r="J497" s="513">
        <v>2</v>
      </c>
      <c r="K497" s="513">
        <v>276</v>
      </c>
      <c r="L497" s="513">
        <v>1</v>
      </c>
      <c r="M497" s="513">
        <v>138</v>
      </c>
      <c r="N497" s="513">
        <v>4</v>
      </c>
      <c r="O497" s="513">
        <v>560</v>
      </c>
      <c r="P497" s="536">
        <v>2.0289855072463769</v>
      </c>
      <c r="Q497" s="514">
        <v>140</v>
      </c>
    </row>
    <row r="498" spans="1:17" ht="14.45" customHeight="1" x14ac:dyDescent="0.2">
      <c r="A498" s="508" t="s">
        <v>1776</v>
      </c>
      <c r="B498" s="509" t="s">
        <v>1602</v>
      </c>
      <c r="C498" s="509" t="s">
        <v>1603</v>
      </c>
      <c r="D498" s="509" t="s">
        <v>1664</v>
      </c>
      <c r="E498" s="509" t="s">
        <v>1665</v>
      </c>
      <c r="F498" s="513">
        <v>105</v>
      </c>
      <c r="G498" s="513">
        <v>6930</v>
      </c>
      <c r="H498" s="513">
        <v>1.2300319488817892</v>
      </c>
      <c r="I498" s="513">
        <v>66</v>
      </c>
      <c r="J498" s="513">
        <v>85</v>
      </c>
      <c r="K498" s="513">
        <v>5634</v>
      </c>
      <c r="L498" s="513">
        <v>1</v>
      </c>
      <c r="M498" s="513">
        <v>66.28235294117647</v>
      </c>
      <c r="N498" s="513">
        <v>112</v>
      </c>
      <c r="O498" s="513">
        <v>7504</v>
      </c>
      <c r="P498" s="536">
        <v>1.3319133830315939</v>
      </c>
      <c r="Q498" s="514">
        <v>67</v>
      </c>
    </row>
    <row r="499" spans="1:17" ht="14.45" customHeight="1" x14ac:dyDescent="0.2">
      <c r="A499" s="508" t="s">
        <v>1776</v>
      </c>
      <c r="B499" s="509" t="s">
        <v>1602</v>
      </c>
      <c r="C499" s="509" t="s">
        <v>1603</v>
      </c>
      <c r="D499" s="509" t="s">
        <v>1666</v>
      </c>
      <c r="E499" s="509" t="s">
        <v>1667</v>
      </c>
      <c r="F499" s="513">
        <v>1976</v>
      </c>
      <c r="G499" s="513">
        <v>648128</v>
      </c>
      <c r="H499" s="513">
        <v>1.237319974953037</v>
      </c>
      <c r="I499" s="513">
        <v>328</v>
      </c>
      <c r="J499" s="513">
        <v>1597</v>
      </c>
      <c r="K499" s="513">
        <v>523816</v>
      </c>
      <c r="L499" s="513">
        <v>1</v>
      </c>
      <c r="M499" s="513">
        <v>328</v>
      </c>
      <c r="N499" s="513">
        <v>1963</v>
      </c>
      <c r="O499" s="513">
        <v>645827</v>
      </c>
      <c r="P499" s="536">
        <v>1.232927211081754</v>
      </c>
      <c r="Q499" s="514">
        <v>329</v>
      </c>
    </row>
    <row r="500" spans="1:17" ht="14.45" customHeight="1" x14ac:dyDescent="0.2">
      <c r="A500" s="508" t="s">
        <v>1776</v>
      </c>
      <c r="B500" s="509" t="s">
        <v>1602</v>
      </c>
      <c r="C500" s="509" t="s">
        <v>1603</v>
      </c>
      <c r="D500" s="509" t="s">
        <v>1674</v>
      </c>
      <c r="E500" s="509" t="s">
        <v>1675</v>
      </c>
      <c r="F500" s="513">
        <v>221</v>
      </c>
      <c r="G500" s="513">
        <v>11271</v>
      </c>
      <c r="H500" s="513">
        <v>0.97787610619469023</v>
      </c>
      <c r="I500" s="513">
        <v>51</v>
      </c>
      <c r="J500" s="513">
        <v>226</v>
      </c>
      <c r="K500" s="513">
        <v>11526</v>
      </c>
      <c r="L500" s="513">
        <v>1</v>
      </c>
      <c r="M500" s="513">
        <v>51</v>
      </c>
      <c r="N500" s="513">
        <v>270</v>
      </c>
      <c r="O500" s="513">
        <v>14040</v>
      </c>
      <c r="P500" s="536">
        <v>1.2181155648099948</v>
      </c>
      <c r="Q500" s="514">
        <v>52</v>
      </c>
    </row>
    <row r="501" spans="1:17" ht="14.45" customHeight="1" x14ac:dyDescent="0.2">
      <c r="A501" s="508" t="s">
        <v>1776</v>
      </c>
      <c r="B501" s="509" t="s">
        <v>1602</v>
      </c>
      <c r="C501" s="509" t="s">
        <v>1603</v>
      </c>
      <c r="D501" s="509" t="s">
        <v>1676</v>
      </c>
      <c r="E501" s="509" t="s">
        <v>1677</v>
      </c>
      <c r="F501" s="513"/>
      <c r="G501" s="513"/>
      <c r="H501" s="513"/>
      <c r="I501" s="513"/>
      <c r="J501" s="513">
        <v>1</v>
      </c>
      <c r="K501" s="513">
        <v>130</v>
      </c>
      <c r="L501" s="513">
        <v>1</v>
      </c>
      <c r="M501" s="513">
        <v>130</v>
      </c>
      <c r="N501" s="513"/>
      <c r="O501" s="513"/>
      <c r="P501" s="536"/>
      <c r="Q501" s="514"/>
    </row>
    <row r="502" spans="1:17" ht="14.45" customHeight="1" x14ac:dyDescent="0.2">
      <c r="A502" s="508" t="s">
        <v>1776</v>
      </c>
      <c r="B502" s="509" t="s">
        <v>1602</v>
      </c>
      <c r="C502" s="509" t="s">
        <v>1603</v>
      </c>
      <c r="D502" s="509" t="s">
        <v>1682</v>
      </c>
      <c r="E502" s="509" t="s">
        <v>1683</v>
      </c>
      <c r="F502" s="513">
        <v>51</v>
      </c>
      <c r="G502" s="513">
        <v>10557</v>
      </c>
      <c r="H502" s="513">
        <v>0.94444444444444442</v>
      </c>
      <c r="I502" s="513">
        <v>207</v>
      </c>
      <c r="J502" s="513">
        <v>54</v>
      </c>
      <c r="K502" s="513">
        <v>11178</v>
      </c>
      <c r="L502" s="513">
        <v>1</v>
      </c>
      <c r="M502" s="513">
        <v>207</v>
      </c>
      <c r="N502" s="513">
        <v>56</v>
      </c>
      <c r="O502" s="513">
        <v>11704</v>
      </c>
      <c r="P502" s="536">
        <v>1.0470567185543032</v>
      </c>
      <c r="Q502" s="514">
        <v>209</v>
      </c>
    </row>
    <row r="503" spans="1:17" ht="14.45" customHeight="1" x14ac:dyDescent="0.2">
      <c r="A503" s="508" t="s">
        <v>1776</v>
      </c>
      <c r="B503" s="509" t="s">
        <v>1602</v>
      </c>
      <c r="C503" s="509" t="s">
        <v>1603</v>
      </c>
      <c r="D503" s="509" t="s">
        <v>1684</v>
      </c>
      <c r="E503" s="509" t="s">
        <v>1685</v>
      </c>
      <c r="F503" s="513">
        <v>5</v>
      </c>
      <c r="G503" s="513">
        <v>3815</v>
      </c>
      <c r="H503" s="513">
        <v>2.5</v>
      </c>
      <c r="I503" s="513">
        <v>763</v>
      </c>
      <c r="J503" s="513">
        <v>2</v>
      </c>
      <c r="K503" s="513">
        <v>1526</v>
      </c>
      <c r="L503" s="513">
        <v>1</v>
      </c>
      <c r="M503" s="513">
        <v>763</v>
      </c>
      <c r="N503" s="513">
        <v>2</v>
      </c>
      <c r="O503" s="513">
        <v>1528</v>
      </c>
      <c r="P503" s="536">
        <v>1.0013106159895151</v>
      </c>
      <c r="Q503" s="514">
        <v>764</v>
      </c>
    </row>
    <row r="504" spans="1:17" ht="14.45" customHeight="1" x14ac:dyDescent="0.2">
      <c r="A504" s="508" t="s">
        <v>1776</v>
      </c>
      <c r="B504" s="509" t="s">
        <v>1602</v>
      </c>
      <c r="C504" s="509" t="s">
        <v>1603</v>
      </c>
      <c r="D504" s="509" t="s">
        <v>1686</v>
      </c>
      <c r="E504" s="509" t="s">
        <v>1687</v>
      </c>
      <c r="F504" s="513">
        <v>2</v>
      </c>
      <c r="G504" s="513">
        <v>4232</v>
      </c>
      <c r="H504" s="513"/>
      <c r="I504" s="513">
        <v>2116</v>
      </c>
      <c r="J504" s="513"/>
      <c r="K504" s="513"/>
      <c r="L504" s="513"/>
      <c r="M504" s="513"/>
      <c r="N504" s="513"/>
      <c r="O504" s="513"/>
      <c r="P504" s="536"/>
      <c r="Q504" s="514"/>
    </row>
    <row r="505" spans="1:17" ht="14.45" customHeight="1" x14ac:dyDescent="0.2">
      <c r="A505" s="508" t="s">
        <v>1776</v>
      </c>
      <c r="B505" s="509" t="s">
        <v>1602</v>
      </c>
      <c r="C505" s="509" t="s">
        <v>1603</v>
      </c>
      <c r="D505" s="509" t="s">
        <v>1688</v>
      </c>
      <c r="E505" s="509" t="s">
        <v>1689</v>
      </c>
      <c r="F505" s="513">
        <v>91</v>
      </c>
      <c r="G505" s="513">
        <v>55692</v>
      </c>
      <c r="H505" s="513">
        <v>1.0224719101123596</v>
      </c>
      <c r="I505" s="513">
        <v>612</v>
      </c>
      <c r="J505" s="513">
        <v>89</v>
      </c>
      <c r="K505" s="513">
        <v>54468</v>
      </c>
      <c r="L505" s="513">
        <v>1</v>
      </c>
      <c r="M505" s="513">
        <v>612</v>
      </c>
      <c r="N505" s="513">
        <v>113</v>
      </c>
      <c r="O505" s="513">
        <v>69495</v>
      </c>
      <c r="P505" s="536">
        <v>1.2758867591980612</v>
      </c>
      <c r="Q505" s="514">
        <v>615</v>
      </c>
    </row>
    <row r="506" spans="1:17" ht="14.45" customHeight="1" x14ac:dyDescent="0.2">
      <c r="A506" s="508" t="s">
        <v>1776</v>
      </c>
      <c r="B506" s="509" t="s">
        <v>1602</v>
      </c>
      <c r="C506" s="509" t="s">
        <v>1603</v>
      </c>
      <c r="D506" s="509" t="s">
        <v>1690</v>
      </c>
      <c r="E506" s="509" t="s">
        <v>1691</v>
      </c>
      <c r="F506" s="513">
        <v>2</v>
      </c>
      <c r="G506" s="513">
        <v>1650</v>
      </c>
      <c r="H506" s="513">
        <v>1</v>
      </c>
      <c r="I506" s="513">
        <v>825</v>
      </c>
      <c r="J506" s="513">
        <v>2</v>
      </c>
      <c r="K506" s="513">
        <v>1650</v>
      </c>
      <c r="L506" s="513">
        <v>1</v>
      </c>
      <c r="M506" s="513">
        <v>825</v>
      </c>
      <c r="N506" s="513">
        <v>3</v>
      </c>
      <c r="O506" s="513">
        <v>2478</v>
      </c>
      <c r="P506" s="536">
        <v>1.5018181818181817</v>
      </c>
      <c r="Q506" s="514">
        <v>826</v>
      </c>
    </row>
    <row r="507" spans="1:17" ht="14.45" customHeight="1" x14ac:dyDescent="0.2">
      <c r="A507" s="508" t="s">
        <v>1776</v>
      </c>
      <c r="B507" s="509" t="s">
        <v>1602</v>
      </c>
      <c r="C507" s="509" t="s">
        <v>1603</v>
      </c>
      <c r="D507" s="509" t="s">
        <v>1692</v>
      </c>
      <c r="E507" s="509" t="s">
        <v>1693</v>
      </c>
      <c r="F507" s="513">
        <v>1</v>
      </c>
      <c r="G507" s="513">
        <v>431</v>
      </c>
      <c r="H507" s="513"/>
      <c r="I507" s="513">
        <v>431</v>
      </c>
      <c r="J507" s="513"/>
      <c r="K507" s="513"/>
      <c r="L507" s="513"/>
      <c r="M507" s="513"/>
      <c r="N507" s="513">
        <v>1</v>
      </c>
      <c r="O507" s="513">
        <v>433</v>
      </c>
      <c r="P507" s="536"/>
      <c r="Q507" s="514">
        <v>433</v>
      </c>
    </row>
    <row r="508" spans="1:17" ht="14.45" customHeight="1" x14ac:dyDescent="0.2">
      <c r="A508" s="508" t="s">
        <v>1776</v>
      </c>
      <c r="B508" s="509" t="s">
        <v>1602</v>
      </c>
      <c r="C508" s="509" t="s">
        <v>1603</v>
      </c>
      <c r="D508" s="509" t="s">
        <v>1699</v>
      </c>
      <c r="E508" s="509" t="s">
        <v>1700</v>
      </c>
      <c r="F508" s="513">
        <v>1</v>
      </c>
      <c r="G508" s="513">
        <v>271</v>
      </c>
      <c r="H508" s="513">
        <v>0.99632352941176472</v>
      </c>
      <c r="I508" s="513">
        <v>271</v>
      </c>
      <c r="J508" s="513">
        <v>1</v>
      </c>
      <c r="K508" s="513">
        <v>272</v>
      </c>
      <c r="L508" s="513">
        <v>1</v>
      </c>
      <c r="M508" s="513">
        <v>272</v>
      </c>
      <c r="N508" s="513">
        <v>2</v>
      </c>
      <c r="O508" s="513">
        <v>550</v>
      </c>
      <c r="P508" s="536">
        <v>2.0220588235294117</v>
      </c>
      <c r="Q508" s="514">
        <v>275</v>
      </c>
    </row>
    <row r="509" spans="1:17" ht="14.45" customHeight="1" x14ac:dyDescent="0.2">
      <c r="A509" s="508" t="s">
        <v>1776</v>
      </c>
      <c r="B509" s="509" t="s">
        <v>1602</v>
      </c>
      <c r="C509" s="509" t="s">
        <v>1603</v>
      </c>
      <c r="D509" s="509" t="s">
        <v>1705</v>
      </c>
      <c r="E509" s="509" t="s">
        <v>1706</v>
      </c>
      <c r="F509" s="513">
        <v>2</v>
      </c>
      <c r="G509" s="513">
        <v>94</v>
      </c>
      <c r="H509" s="513"/>
      <c r="I509" s="513">
        <v>47</v>
      </c>
      <c r="J509" s="513"/>
      <c r="K509" s="513"/>
      <c r="L509" s="513"/>
      <c r="M509" s="513"/>
      <c r="N509" s="513"/>
      <c r="O509" s="513"/>
      <c r="P509" s="536"/>
      <c r="Q509" s="514"/>
    </row>
    <row r="510" spans="1:17" ht="14.45" customHeight="1" x14ac:dyDescent="0.2">
      <c r="A510" s="508" t="s">
        <v>1776</v>
      </c>
      <c r="B510" s="509" t="s">
        <v>1602</v>
      </c>
      <c r="C510" s="509" t="s">
        <v>1603</v>
      </c>
      <c r="D510" s="509" t="s">
        <v>1709</v>
      </c>
      <c r="E510" s="509" t="s">
        <v>1710</v>
      </c>
      <c r="F510" s="513">
        <v>50</v>
      </c>
      <c r="G510" s="513">
        <v>18850</v>
      </c>
      <c r="H510" s="513">
        <v>0.89196990488808969</v>
      </c>
      <c r="I510" s="513">
        <v>377</v>
      </c>
      <c r="J510" s="513">
        <v>56</v>
      </c>
      <c r="K510" s="513">
        <v>21133</v>
      </c>
      <c r="L510" s="513">
        <v>1</v>
      </c>
      <c r="M510" s="513">
        <v>377.375</v>
      </c>
      <c r="N510" s="513">
        <v>15</v>
      </c>
      <c r="O510" s="513">
        <v>5685</v>
      </c>
      <c r="P510" s="536">
        <v>0.26901055221691195</v>
      </c>
      <c r="Q510" s="514">
        <v>379</v>
      </c>
    </row>
    <row r="511" spans="1:17" ht="14.45" customHeight="1" x14ac:dyDescent="0.2">
      <c r="A511" s="508" t="s">
        <v>1776</v>
      </c>
      <c r="B511" s="509" t="s">
        <v>1602</v>
      </c>
      <c r="C511" s="509" t="s">
        <v>1603</v>
      </c>
      <c r="D511" s="509" t="s">
        <v>1715</v>
      </c>
      <c r="E511" s="509" t="s">
        <v>1716</v>
      </c>
      <c r="F511" s="513">
        <v>966</v>
      </c>
      <c r="G511" s="513">
        <v>1442238</v>
      </c>
      <c r="H511" s="513">
        <v>0.40452261306532661</v>
      </c>
      <c r="I511" s="513">
        <v>1493</v>
      </c>
      <c r="J511" s="513">
        <v>2388</v>
      </c>
      <c r="K511" s="513">
        <v>3565284</v>
      </c>
      <c r="L511" s="513">
        <v>1</v>
      </c>
      <c r="M511" s="513">
        <v>1493</v>
      </c>
      <c r="N511" s="513">
        <v>2949</v>
      </c>
      <c r="O511" s="513">
        <v>4411704</v>
      </c>
      <c r="P511" s="536">
        <v>1.2374060523649728</v>
      </c>
      <c r="Q511" s="514">
        <v>1496</v>
      </c>
    </row>
    <row r="512" spans="1:17" ht="14.45" customHeight="1" x14ac:dyDescent="0.2">
      <c r="A512" s="508" t="s">
        <v>1776</v>
      </c>
      <c r="B512" s="509" t="s">
        <v>1602</v>
      </c>
      <c r="C512" s="509" t="s">
        <v>1603</v>
      </c>
      <c r="D512" s="509" t="s">
        <v>1717</v>
      </c>
      <c r="E512" s="509" t="s">
        <v>1718</v>
      </c>
      <c r="F512" s="513">
        <v>733</v>
      </c>
      <c r="G512" s="513">
        <v>239691</v>
      </c>
      <c r="H512" s="513">
        <v>0.37647663071391885</v>
      </c>
      <c r="I512" s="513">
        <v>327</v>
      </c>
      <c r="J512" s="513">
        <v>1947</v>
      </c>
      <c r="K512" s="513">
        <v>636669</v>
      </c>
      <c r="L512" s="513">
        <v>1</v>
      </c>
      <c r="M512" s="513">
        <v>327</v>
      </c>
      <c r="N512" s="513">
        <v>2293</v>
      </c>
      <c r="O512" s="513">
        <v>754397</v>
      </c>
      <c r="P512" s="536">
        <v>1.1849124113157701</v>
      </c>
      <c r="Q512" s="514">
        <v>329</v>
      </c>
    </row>
    <row r="513" spans="1:17" ht="14.45" customHeight="1" x14ac:dyDescent="0.2">
      <c r="A513" s="508" t="s">
        <v>1776</v>
      </c>
      <c r="B513" s="509" t="s">
        <v>1602</v>
      </c>
      <c r="C513" s="509" t="s">
        <v>1603</v>
      </c>
      <c r="D513" s="509" t="s">
        <v>1719</v>
      </c>
      <c r="E513" s="509" t="s">
        <v>1720</v>
      </c>
      <c r="F513" s="513">
        <v>176</v>
      </c>
      <c r="G513" s="513">
        <v>156112</v>
      </c>
      <c r="H513" s="513">
        <v>0.8534068048631156</v>
      </c>
      <c r="I513" s="513">
        <v>887</v>
      </c>
      <c r="J513" s="513">
        <v>206</v>
      </c>
      <c r="K513" s="513">
        <v>182928</v>
      </c>
      <c r="L513" s="513">
        <v>1</v>
      </c>
      <c r="M513" s="513">
        <v>888</v>
      </c>
      <c r="N513" s="513">
        <v>309</v>
      </c>
      <c r="O513" s="513">
        <v>275319</v>
      </c>
      <c r="P513" s="536">
        <v>1.5050675675675675</v>
      </c>
      <c r="Q513" s="514">
        <v>891</v>
      </c>
    </row>
    <row r="514" spans="1:17" ht="14.45" customHeight="1" x14ac:dyDescent="0.2">
      <c r="A514" s="508" t="s">
        <v>1776</v>
      </c>
      <c r="B514" s="509" t="s">
        <v>1602</v>
      </c>
      <c r="C514" s="509" t="s">
        <v>1603</v>
      </c>
      <c r="D514" s="509" t="s">
        <v>1721</v>
      </c>
      <c r="E514" s="509" t="s">
        <v>1722</v>
      </c>
      <c r="F514" s="513">
        <v>2</v>
      </c>
      <c r="G514" s="513">
        <v>662</v>
      </c>
      <c r="H514" s="513">
        <v>0.99399399399399402</v>
      </c>
      <c r="I514" s="513">
        <v>331</v>
      </c>
      <c r="J514" s="513">
        <v>2</v>
      </c>
      <c r="K514" s="513">
        <v>666</v>
      </c>
      <c r="L514" s="513">
        <v>1</v>
      </c>
      <c r="M514" s="513">
        <v>333</v>
      </c>
      <c r="N514" s="513">
        <v>1</v>
      </c>
      <c r="O514" s="513">
        <v>334</v>
      </c>
      <c r="P514" s="536">
        <v>0.50150150150150152</v>
      </c>
      <c r="Q514" s="514">
        <v>334</v>
      </c>
    </row>
    <row r="515" spans="1:17" ht="14.45" customHeight="1" x14ac:dyDescent="0.2">
      <c r="A515" s="508" t="s">
        <v>1776</v>
      </c>
      <c r="B515" s="509" t="s">
        <v>1602</v>
      </c>
      <c r="C515" s="509" t="s">
        <v>1603</v>
      </c>
      <c r="D515" s="509" t="s">
        <v>1723</v>
      </c>
      <c r="E515" s="509" t="s">
        <v>1724</v>
      </c>
      <c r="F515" s="513">
        <v>569</v>
      </c>
      <c r="G515" s="513">
        <v>147940</v>
      </c>
      <c r="H515" s="513">
        <v>0.40603146373327187</v>
      </c>
      <c r="I515" s="513">
        <v>260</v>
      </c>
      <c r="J515" s="513">
        <v>1396</v>
      </c>
      <c r="K515" s="513">
        <v>364356</v>
      </c>
      <c r="L515" s="513">
        <v>1</v>
      </c>
      <c r="M515" s="513">
        <v>261</v>
      </c>
      <c r="N515" s="513">
        <v>1802</v>
      </c>
      <c r="O515" s="513">
        <v>472124</v>
      </c>
      <c r="P515" s="536">
        <v>1.2957766579938301</v>
      </c>
      <c r="Q515" s="514">
        <v>262</v>
      </c>
    </row>
    <row r="516" spans="1:17" ht="14.45" customHeight="1" x14ac:dyDescent="0.2">
      <c r="A516" s="508" t="s">
        <v>1776</v>
      </c>
      <c r="B516" s="509" t="s">
        <v>1602</v>
      </c>
      <c r="C516" s="509" t="s">
        <v>1603</v>
      </c>
      <c r="D516" s="509" t="s">
        <v>1725</v>
      </c>
      <c r="E516" s="509" t="s">
        <v>1726</v>
      </c>
      <c r="F516" s="513">
        <v>2</v>
      </c>
      <c r="G516" s="513">
        <v>330</v>
      </c>
      <c r="H516" s="513">
        <v>0.05</v>
      </c>
      <c r="I516" s="513">
        <v>165</v>
      </c>
      <c r="J516" s="513">
        <v>40</v>
      </c>
      <c r="K516" s="513">
        <v>6600</v>
      </c>
      <c r="L516" s="513">
        <v>1</v>
      </c>
      <c r="M516" s="513">
        <v>165</v>
      </c>
      <c r="N516" s="513">
        <v>100</v>
      </c>
      <c r="O516" s="513">
        <v>16600</v>
      </c>
      <c r="P516" s="536">
        <v>2.5151515151515151</v>
      </c>
      <c r="Q516" s="514">
        <v>166</v>
      </c>
    </row>
    <row r="517" spans="1:17" ht="14.45" customHeight="1" x14ac:dyDescent="0.2">
      <c r="A517" s="508" t="s">
        <v>1776</v>
      </c>
      <c r="B517" s="509" t="s">
        <v>1602</v>
      </c>
      <c r="C517" s="509" t="s">
        <v>1603</v>
      </c>
      <c r="D517" s="509" t="s">
        <v>1727</v>
      </c>
      <c r="E517" s="509" t="s">
        <v>1728</v>
      </c>
      <c r="F517" s="513">
        <v>1</v>
      </c>
      <c r="G517" s="513">
        <v>1077</v>
      </c>
      <c r="H517" s="513"/>
      <c r="I517" s="513">
        <v>1077</v>
      </c>
      <c r="J517" s="513"/>
      <c r="K517" s="513"/>
      <c r="L517" s="513"/>
      <c r="M517" s="513"/>
      <c r="N517" s="513"/>
      <c r="O517" s="513"/>
      <c r="P517" s="536"/>
      <c r="Q517" s="514"/>
    </row>
    <row r="518" spans="1:17" ht="14.45" customHeight="1" x14ac:dyDescent="0.2">
      <c r="A518" s="508" t="s">
        <v>1776</v>
      </c>
      <c r="B518" s="509" t="s">
        <v>1602</v>
      </c>
      <c r="C518" s="509" t="s">
        <v>1603</v>
      </c>
      <c r="D518" s="509" t="s">
        <v>1729</v>
      </c>
      <c r="E518" s="509" t="s">
        <v>1730</v>
      </c>
      <c r="F518" s="513"/>
      <c r="G518" s="513"/>
      <c r="H518" s="513"/>
      <c r="I518" s="513"/>
      <c r="J518" s="513">
        <v>899</v>
      </c>
      <c r="K518" s="513">
        <v>136301</v>
      </c>
      <c r="L518" s="513">
        <v>1</v>
      </c>
      <c r="M518" s="513">
        <v>151.61401557285873</v>
      </c>
      <c r="N518" s="513">
        <v>1188</v>
      </c>
      <c r="O518" s="513">
        <v>180576</v>
      </c>
      <c r="P518" s="536">
        <v>1.3248325397465903</v>
      </c>
      <c r="Q518" s="514">
        <v>152</v>
      </c>
    </row>
    <row r="519" spans="1:17" ht="14.45" customHeight="1" x14ac:dyDescent="0.2">
      <c r="A519" s="508" t="s">
        <v>1776</v>
      </c>
      <c r="B519" s="509" t="s">
        <v>1602</v>
      </c>
      <c r="C519" s="509" t="s">
        <v>1603</v>
      </c>
      <c r="D519" s="509" t="s">
        <v>1777</v>
      </c>
      <c r="E519" s="509" t="s">
        <v>1778</v>
      </c>
      <c r="F519" s="513"/>
      <c r="G519" s="513"/>
      <c r="H519" s="513"/>
      <c r="I519" s="513"/>
      <c r="J519" s="513">
        <v>0</v>
      </c>
      <c r="K519" s="513">
        <v>0</v>
      </c>
      <c r="L519" s="513"/>
      <c r="M519" s="513"/>
      <c r="N519" s="513"/>
      <c r="O519" s="513"/>
      <c r="P519" s="536"/>
      <c r="Q519" s="514"/>
    </row>
    <row r="520" spans="1:17" ht="14.45" customHeight="1" x14ac:dyDescent="0.2">
      <c r="A520" s="508" t="s">
        <v>1776</v>
      </c>
      <c r="B520" s="509" t="s">
        <v>1602</v>
      </c>
      <c r="C520" s="509" t="s">
        <v>1603</v>
      </c>
      <c r="D520" s="509" t="s">
        <v>1779</v>
      </c>
      <c r="E520" s="509" t="s">
        <v>1780</v>
      </c>
      <c r="F520" s="513"/>
      <c r="G520" s="513"/>
      <c r="H520" s="513"/>
      <c r="I520" s="513"/>
      <c r="J520" s="513">
        <v>0</v>
      </c>
      <c r="K520" s="513">
        <v>0</v>
      </c>
      <c r="L520" s="513"/>
      <c r="M520" s="513"/>
      <c r="N520" s="513"/>
      <c r="O520" s="513"/>
      <c r="P520" s="536"/>
      <c r="Q520" s="514"/>
    </row>
    <row r="521" spans="1:17" ht="14.45" customHeight="1" x14ac:dyDescent="0.2">
      <c r="A521" s="508" t="s">
        <v>1781</v>
      </c>
      <c r="B521" s="509" t="s">
        <v>1602</v>
      </c>
      <c r="C521" s="509" t="s">
        <v>1603</v>
      </c>
      <c r="D521" s="509" t="s">
        <v>1604</v>
      </c>
      <c r="E521" s="509" t="s">
        <v>1605</v>
      </c>
      <c r="F521" s="513">
        <v>1461</v>
      </c>
      <c r="G521" s="513">
        <v>252753</v>
      </c>
      <c r="H521" s="513">
        <v>0.75147617603510708</v>
      </c>
      <c r="I521" s="513">
        <v>173</v>
      </c>
      <c r="J521" s="513">
        <v>1933</v>
      </c>
      <c r="K521" s="513">
        <v>336342</v>
      </c>
      <c r="L521" s="513">
        <v>1</v>
      </c>
      <c r="M521" s="513">
        <v>174</v>
      </c>
      <c r="N521" s="513">
        <v>1901</v>
      </c>
      <c r="O521" s="513">
        <v>332675</v>
      </c>
      <c r="P521" s="536">
        <v>0.98909740680616753</v>
      </c>
      <c r="Q521" s="514">
        <v>175</v>
      </c>
    </row>
    <row r="522" spans="1:17" ht="14.45" customHeight="1" x14ac:dyDescent="0.2">
      <c r="A522" s="508" t="s">
        <v>1781</v>
      </c>
      <c r="B522" s="509" t="s">
        <v>1602</v>
      </c>
      <c r="C522" s="509" t="s">
        <v>1603</v>
      </c>
      <c r="D522" s="509" t="s">
        <v>1618</v>
      </c>
      <c r="E522" s="509" t="s">
        <v>1619</v>
      </c>
      <c r="F522" s="513">
        <v>583</v>
      </c>
      <c r="G522" s="513">
        <v>623810</v>
      </c>
      <c r="H522" s="513">
        <v>0.12978628673196793</v>
      </c>
      <c r="I522" s="513">
        <v>1070</v>
      </c>
      <c r="J522" s="513">
        <v>4492</v>
      </c>
      <c r="K522" s="513">
        <v>4806440</v>
      </c>
      <c r="L522" s="513">
        <v>1</v>
      </c>
      <c r="M522" s="513">
        <v>1070</v>
      </c>
      <c r="N522" s="513">
        <v>3231</v>
      </c>
      <c r="O522" s="513">
        <v>3466863</v>
      </c>
      <c r="P522" s="536">
        <v>0.72129538702241158</v>
      </c>
      <c r="Q522" s="514">
        <v>1073</v>
      </c>
    </row>
    <row r="523" spans="1:17" ht="14.45" customHeight="1" x14ac:dyDescent="0.2">
      <c r="A523" s="508" t="s">
        <v>1781</v>
      </c>
      <c r="B523" s="509" t="s">
        <v>1602</v>
      </c>
      <c r="C523" s="509" t="s">
        <v>1603</v>
      </c>
      <c r="D523" s="509" t="s">
        <v>1620</v>
      </c>
      <c r="E523" s="509" t="s">
        <v>1621</v>
      </c>
      <c r="F523" s="513">
        <v>263</v>
      </c>
      <c r="G523" s="513">
        <v>12098</v>
      </c>
      <c r="H523" s="513">
        <v>0.85947712418300659</v>
      </c>
      <c r="I523" s="513">
        <v>46</v>
      </c>
      <c r="J523" s="513">
        <v>306</v>
      </c>
      <c r="K523" s="513">
        <v>14076</v>
      </c>
      <c r="L523" s="513">
        <v>1</v>
      </c>
      <c r="M523" s="513">
        <v>46</v>
      </c>
      <c r="N523" s="513">
        <v>362</v>
      </c>
      <c r="O523" s="513">
        <v>17014</v>
      </c>
      <c r="P523" s="536">
        <v>1.20872406933788</v>
      </c>
      <c r="Q523" s="514">
        <v>47</v>
      </c>
    </row>
    <row r="524" spans="1:17" ht="14.45" customHeight="1" x14ac:dyDescent="0.2">
      <c r="A524" s="508" t="s">
        <v>1781</v>
      </c>
      <c r="B524" s="509" t="s">
        <v>1602</v>
      </c>
      <c r="C524" s="509" t="s">
        <v>1603</v>
      </c>
      <c r="D524" s="509" t="s">
        <v>1622</v>
      </c>
      <c r="E524" s="509" t="s">
        <v>1623</v>
      </c>
      <c r="F524" s="513">
        <v>78</v>
      </c>
      <c r="G524" s="513">
        <v>27066</v>
      </c>
      <c r="H524" s="513">
        <v>0.93975903614457834</v>
      </c>
      <c r="I524" s="513">
        <v>347</v>
      </c>
      <c r="J524" s="513">
        <v>83</v>
      </c>
      <c r="K524" s="513">
        <v>28801</v>
      </c>
      <c r="L524" s="513">
        <v>1</v>
      </c>
      <c r="M524" s="513">
        <v>347</v>
      </c>
      <c r="N524" s="513">
        <v>85</v>
      </c>
      <c r="O524" s="513">
        <v>29580</v>
      </c>
      <c r="P524" s="536">
        <v>1.0270476719558348</v>
      </c>
      <c r="Q524" s="514">
        <v>348</v>
      </c>
    </row>
    <row r="525" spans="1:17" ht="14.45" customHeight="1" x14ac:dyDescent="0.2">
      <c r="A525" s="508" t="s">
        <v>1781</v>
      </c>
      <c r="B525" s="509" t="s">
        <v>1602</v>
      </c>
      <c r="C525" s="509" t="s">
        <v>1603</v>
      </c>
      <c r="D525" s="509" t="s">
        <v>1624</v>
      </c>
      <c r="E525" s="509" t="s">
        <v>1625</v>
      </c>
      <c r="F525" s="513">
        <v>34</v>
      </c>
      <c r="G525" s="513">
        <v>1734</v>
      </c>
      <c r="H525" s="513">
        <v>2.125</v>
      </c>
      <c r="I525" s="513">
        <v>51</v>
      </c>
      <c r="J525" s="513">
        <v>16</v>
      </c>
      <c r="K525" s="513">
        <v>816</v>
      </c>
      <c r="L525" s="513">
        <v>1</v>
      </c>
      <c r="M525" s="513">
        <v>51</v>
      </c>
      <c r="N525" s="513">
        <v>36</v>
      </c>
      <c r="O525" s="513">
        <v>1836</v>
      </c>
      <c r="P525" s="536">
        <v>2.25</v>
      </c>
      <c r="Q525" s="514">
        <v>51</v>
      </c>
    </row>
    <row r="526" spans="1:17" ht="14.45" customHeight="1" x14ac:dyDescent="0.2">
      <c r="A526" s="508" t="s">
        <v>1781</v>
      </c>
      <c r="B526" s="509" t="s">
        <v>1602</v>
      </c>
      <c r="C526" s="509" t="s">
        <v>1603</v>
      </c>
      <c r="D526" s="509" t="s">
        <v>1628</v>
      </c>
      <c r="E526" s="509" t="s">
        <v>1629</v>
      </c>
      <c r="F526" s="513">
        <v>5626</v>
      </c>
      <c r="G526" s="513">
        <v>2121002</v>
      </c>
      <c r="H526" s="513">
        <v>0.72556100077379415</v>
      </c>
      <c r="I526" s="513">
        <v>377</v>
      </c>
      <c r="J526" s="513">
        <v>7754</v>
      </c>
      <c r="K526" s="513">
        <v>2923258</v>
      </c>
      <c r="L526" s="513">
        <v>1</v>
      </c>
      <c r="M526" s="513">
        <v>377</v>
      </c>
      <c r="N526" s="513">
        <v>6346</v>
      </c>
      <c r="O526" s="513">
        <v>2398788</v>
      </c>
      <c r="P526" s="536">
        <v>0.82058716678445764</v>
      </c>
      <c r="Q526" s="514">
        <v>378</v>
      </c>
    </row>
    <row r="527" spans="1:17" ht="14.45" customHeight="1" x14ac:dyDescent="0.2">
      <c r="A527" s="508" t="s">
        <v>1781</v>
      </c>
      <c r="B527" s="509" t="s">
        <v>1602</v>
      </c>
      <c r="C527" s="509" t="s">
        <v>1603</v>
      </c>
      <c r="D527" s="509" t="s">
        <v>1630</v>
      </c>
      <c r="E527" s="509" t="s">
        <v>1631</v>
      </c>
      <c r="F527" s="513">
        <v>15</v>
      </c>
      <c r="G527" s="513">
        <v>510</v>
      </c>
      <c r="H527" s="513">
        <v>1.5</v>
      </c>
      <c r="I527" s="513">
        <v>34</v>
      </c>
      <c r="J527" s="513">
        <v>10</v>
      </c>
      <c r="K527" s="513">
        <v>340</v>
      </c>
      <c r="L527" s="513">
        <v>1</v>
      </c>
      <c r="M527" s="513">
        <v>34</v>
      </c>
      <c r="N527" s="513">
        <v>10</v>
      </c>
      <c r="O527" s="513">
        <v>340</v>
      </c>
      <c r="P527" s="536">
        <v>1</v>
      </c>
      <c r="Q527" s="514">
        <v>34</v>
      </c>
    </row>
    <row r="528" spans="1:17" ht="14.45" customHeight="1" x14ac:dyDescent="0.2">
      <c r="A528" s="508" t="s">
        <v>1781</v>
      </c>
      <c r="B528" s="509" t="s">
        <v>1602</v>
      </c>
      <c r="C528" s="509" t="s">
        <v>1603</v>
      </c>
      <c r="D528" s="509" t="s">
        <v>1632</v>
      </c>
      <c r="E528" s="509" t="s">
        <v>1633</v>
      </c>
      <c r="F528" s="513">
        <v>9</v>
      </c>
      <c r="G528" s="513">
        <v>4716</v>
      </c>
      <c r="H528" s="513">
        <v>0.40909090909090912</v>
      </c>
      <c r="I528" s="513">
        <v>524</v>
      </c>
      <c r="J528" s="513">
        <v>22</v>
      </c>
      <c r="K528" s="513">
        <v>11528</v>
      </c>
      <c r="L528" s="513">
        <v>1</v>
      </c>
      <c r="M528" s="513">
        <v>524</v>
      </c>
      <c r="N528" s="513">
        <v>25</v>
      </c>
      <c r="O528" s="513">
        <v>13125</v>
      </c>
      <c r="P528" s="536">
        <v>1.1385322692574602</v>
      </c>
      <c r="Q528" s="514">
        <v>525</v>
      </c>
    </row>
    <row r="529" spans="1:17" ht="14.45" customHeight="1" x14ac:dyDescent="0.2">
      <c r="A529" s="508" t="s">
        <v>1781</v>
      </c>
      <c r="B529" s="509" t="s">
        <v>1602</v>
      </c>
      <c r="C529" s="509" t="s">
        <v>1603</v>
      </c>
      <c r="D529" s="509" t="s">
        <v>1634</v>
      </c>
      <c r="E529" s="509" t="s">
        <v>1635</v>
      </c>
      <c r="F529" s="513">
        <v>18</v>
      </c>
      <c r="G529" s="513">
        <v>1026</v>
      </c>
      <c r="H529" s="513">
        <v>5.8965517241379306</v>
      </c>
      <c r="I529" s="513">
        <v>57</v>
      </c>
      <c r="J529" s="513">
        <v>3</v>
      </c>
      <c r="K529" s="513">
        <v>174</v>
      </c>
      <c r="L529" s="513">
        <v>1</v>
      </c>
      <c r="M529" s="513">
        <v>58</v>
      </c>
      <c r="N529" s="513">
        <v>7</v>
      </c>
      <c r="O529" s="513">
        <v>406</v>
      </c>
      <c r="P529" s="536">
        <v>2.3333333333333335</v>
      </c>
      <c r="Q529" s="514">
        <v>58</v>
      </c>
    </row>
    <row r="530" spans="1:17" ht="14.45" customHeight="1" x14ac:dyDescent="0.2">
      <c r="A530" s="508" t="s">
        <v>1781</v>
      </c>
      <c r="B530" s="509" t="s">
        <v>1602</v>
      </c>
      <c r="C530" s="509" t="s">
        <v>1603</v>
      </c>
      <c r="D530" s="509" t="s">
        <v>1636</v>
      </c>
      <c r="E530" s="509" t="s">
        <v>1637</v>
      </c>
      <c r="F530" s="513">
        <v>5</v>
      </c>
      <c r="G530" s="513">
        <v>1120</v>
      </c>
      <c r="H530" s="513">
        <v>2.4888888888888889</v>
      </c>
      <c r="I530" s="513">
        <v>224</v>
      </c>
      <c r="J530" s="513">
        <v>2</v>
      </c>
      <c r="K530" s="513">
        <v>450</v>
      </c>
      <c r="L530" s="513">
        <v>1</v>
      </c>
      <c r="M530" s="513">
        <v>225</v>
      </c>
      <c r="N530" s="513">
        <v>2</v>
      </c>
      <c r="O530" s="513">
        <v>452</v>
      </c>
      <c r="P530" s="536">
        <v>1.0044444444444445</v>
      </c>
      <c r="Q530" s="514">
        <v>226</v>
      </c>
    </row>
    <row r="531" spans="1:17" ht="14.45" customHeight="1" x14ac:dyDescent="0.2">
      <c r="A531" s="508" t="s">
        <v>1781</v>
      </c>
      <c r="B531" s="509" t="s">
        <v>1602</v>
      </c>
      <c r="C531" s="509" t="s">
        <v>1603</v>
      </c>
      <c r="D531" s="509" t="s">
        <v>1638</v>
      </c>
      <c r="E531" s="509" t="s">
        <v>1639</v>
      </c>
      <c r="F531" s="513">
        <v>5</v>
      </c>
      <c r="G531" s="513">
        <v>2765</v>
      </c>
      <c r="H531" s="513">
        <v>2.4954873646209386</v>
      </c>
      <c r="I531" s="513">
        <v>553</v>
      </c>
      <c r="J531" s="513">
        <v>2</v>
      </c>
      <c r="K531" s="513">
        <v>1108</v>
      </c>
      <c r="L531" s="513">
        <v>1</v>
      </c>
      <c r="M531" s="513">
        <v>554</v>
      </c>
      <c r="N531" s="513">
        <v>1</v>
      </c>
      <c r="O531" s="513">
        <v>555</v>
      </c>
      <c r="P531" s="536">
        <v>0.50090252707581229</v>
      </c>
      <c r="Q531" s="514">
        <v>555</v>
      </c>
    </row>
    <row r="532" spans="1:17" ht="14.45" customHeight="1" x14ac:dyDescent="0.2">
      <c r="A532" s="508" t="s">
        <v>1781</v>
      </c>
      <c r="B532" s="509" t="s">
        <v>1602</v>
      </c>
      <c r="C532" s="509" t="s">
        <v>1603</v>
      </c>
      <c r="D532" s="509" t="s">
        <v>1640</v>
      </c>
      <c r="E532" s="509" t="s">
        <v>1641</v>
      </c>
      <c r="F532" s="513"/>
      <c r="G532" s="513"/>
      <c r="H532" s="513"/>
      <c r="I532" s="513"/>
      <c r="J532" s="513">
        <v>3</v>
      </c>
      <c r="K532" s="513">
        <v>642</v>
      </c>
      <c r="L532" s="513">
        <v>1</v>
      </c>
      <c r="M532" s="513">
        <v>214</v>
      </c>
      <c r="N532" s="513"/>
      <c r="O532" s="513"/>
      <c r="P532" s="536"/>
      <c r="Q532" s="514"/>
    </row>
    <row r="533" spans="1:17" ht="14.45" customHeight="1" x14ac:dyDescent="0.2">
      <c r="A533" s="508" t="s">
        <v>1781</v>
      </c>
      <c r="B533" s="509" t="s">
        <v>1602</v>
      </c>
      <c r="C533" s="509" t="s">
        <v>1603</v>
      </c>
      <c r="D533" s="509" t="s">
        <v>1642</v>
      </c>
      <c r="E533" s="509" t="s">
        <v>1643</v>
      </c>
      <c r="F533" s="513">
        <v>4</v>
      </c>
      <c r="G533" s="513">
        <v>564</v>
      </c>
      <c r="H533" s="513">
        <v>1.9859154929577465</v>
      </c>
      <c r="I533" s="513">
        <v>141</v>
      </c>
      <c r="J533" s="513">
        <v>2</v>
      </c>
      <c r="K533" s="513">
        <v>284</v>
      </c>
      <c r="L533" s="513">
        <v>1</v>
      </c>
      <c r="M533" s="513">
        <v>142</v>
      </c>
      <c r="N533" s="513"/>
      <c r="O533" s="513"/>
      <c r="P533" s="536"/>
      <c r="Q533" s="514"/>
    </row>
    <row r="534" spans="1:17" ht="14.45" customHeight="1" x14ac:dyDescent="0.2">
      <c r="A534" s="508" t="s">
        <v>1781</v>
      </c>
      <c r="B534" s="509" t="s">
        <v>1602</v>
      </c>
      <c r="C534" s="509" t="s">
        <v>1603</v>
      </c>
      <c r="D534" s="509" t="s">
        <v>1648</v>
      </c>
      <c r="E534" s="509" t="s">
        <v>1649</v>
      </c>
      <c r="F534" s="513">
        <v>3935</v>
      </c>
      <c r="G534" s="513">
        <v>66895</v>
      </c>
      <c r="H534" s="513">
        <v>0.80421009605558957</v>
      </c>
      <c r="I534" s="513">
        <v>17</v>
      </c>
      <c r="J534" s="513">
        <v>4893</v>
      </c>
      <c r="K534" s="513">
        <v>83181</v>
      </c>
      <c r="L534" s="513">
        <v>1</v>
      </c>
      <c r="M534" s="513">
        <v>17</v>
      </c>
      <c r="N534" s="513">
        <v>4062</v>
      </c>
      <c r="O534" s="513">
        <v>69054</v>
      </c>
      <c r="P534" s="536">
        <v>0.83016554261189457</v>
      </c>
      <c r="Q534" s="514">
        <v>17</v>
      </c>
    </row>
    <row r="535" spans="1:17" ht="14.45" customHeight="1" x14ac:dyDescent="0.2">
      <c r="A535" s="508" t="s">
        <v>1781</v>
      </c>
      <c r="B535" s="509" t="s">
        <v>1602</v>
      </c>
      <c r="C535" s="509" t="s">
        <v>1603</v>
      </c>
      <c r="D535" s="509" t="s">
        <v>1650</v>
      </c>
      <c r="E535" s="509" t="s">
        <v>1651</v>
      </c>
      <c r="F535" s="513">
        <v>4</v>
      </c>
      <c r="G535" s="513">
        <v>572</v>
      </c>
      <c r="H535" s="513">
        <v>4</v>
      </c>
      <c r="I535" s="513">
        <v>143</v>
      </c>
      <c r="J535" s="513">
        <v>1</v>
      </c>
      <c r="K535" s="513">
        <v>143</v>
      </c>
      <c r="L535" s="513">
        <v>1</v>
      </c>
      <c r="M535" s="513">
        <v>143</v>
      </c>
      <c r="N535" s="513"/>
      <c r="O535" s="513"/>
      <c r="P535" s="536"/>
      <c r="Q535" s="514"/>
    </row>
    <row r="536" spans="1:17" ht="14.45" customHeight="1" x14ac:dyDescent="0.2">
      <c r="A536" s="508" t="s">
        <v>1781</v>
      </c>
      <c r="B536" s="509" t="s">
        <v>1602</v>
      </c>
      <c r="C536" s="509" t="s">
        <v>1603</v>
      </c>
      <c r="D536" s="509" t="s">
        <v>1652</v>
      </c>
      <c r="E536" s="509" t="s">
        <v>1653</v>
      </c>
      <c r="F536" s="513">
        <v>5</v>
      </c>
      <c r="G536" s="513">
        <v>325</v>
      </c>
      <c r="H536" s="513">
        <v>0.7142857142857143</v>
      </c>
      <c r="I536" s="513">
        <v>65</v>
      </c>
      <c r="J536" s="513">
        <v>7</v>
      </c>
      <c r="K536" s="513">
        <v>455</v>
      </c>
      <c r="L536" s="513">
        <v>1</v>
      </c>
      <c r="M536" s="513">
        <v>65</v>
      </c>
      <c r="N536" s="513"/>
      <c r="O536" s="513"/>
      <c r="P536" s="536"/>
      <c r="Q536" s="514"/>
    </row>
    <row r="537" spans="1:17" ht="14.45" customHeight="1" x14ac:dyDescent="0.2">
      <c r="A537" s="508" t="s">
        <v>1781</v>
      </c>
      <c r="B537" s="509" t="s">
        <v>1602</v>
      </c>
      <c r="C537" s="509" t="s">
        <v>1603</v>
      </c>
      <c r="D537" s="509" t="s">
        <v>1658</v>
      </c>
      <c r="E537" s="509" t="s">
        <v>1659</v>
      </c>
      <c r="F537" s="513">
        <v>1017</v>
      </c>
      <c r="G537" s="513">
        <v>138312</v>
      </c>
      <c r="H537" s="513">
        <v>0.92200623950083993</v>
      </c>
      <c r="I537" s="513">
        <v>136</v>
      </c>
      <c r="J537" s="513">
        <v>1098</v>
      </c>
      <c r="K537" s="513">
        <v>150012</v>
      </c>
      <c r="L537" s="513">
        <v>1</v>
      </c>
      <c r="M537" s="513">
        <v>136.62295081967213</v>
      </c>
      <c r="N537" s="513">
        <v>1183</v>
      </c>
      <c r="O537" s="513">
        <v>163254</v>
      </c>
      <c r="P537" s="536">
        <v>1.0882729381649467</v>
      </c>
      <c r="Q537" s="514">
        <v>138</v>
      </c>
    </row>
    <row r="538" spans="1:17" ht="14.45" customHeight="1" x14ac:dyDescent="0.2">
      <c r="A538" s="508" t="s">
        <v>1781</v>
      </c>
      <c r="B538" s="509" t="s">
        <v>1602</v>
      </c>
      <c r="C538" s="509" t="s">
        <v>1603</v>
      </c>
      <c r="D538" s="509" t="s">
        <v>1660</v>
      </c>
      <c r="E538" s="509" t="s">
        <v>1661</v>
      </c>
      <c r="F538" s="513">
        <v>302</v>
      </c>
      <c r="G538" s="513">
        <v>27482</v>
      </c>
      <c r="H538" s="513">
        <v>0.92638036809815949</v>
      </c>
      <c r="I538" s="513">
        <v>91</v>
      </c>
      <c r="J538" s="513">
        <v>326</v>
      </c>
      <c r="K538" s="513">
        <v>29666</v>
      </c>
      <c r="L538" s="513">
        <v>1</v>
      </c>
      <c r="M538" s="513">
        <v>91</v>
      </c>
      <c r="N538" s="513">
        <v>391</v>
      </c>
      <c r="O538" s="513">
        <v>35972</v>
      </c>
      <c r="P538" s="536">
        <v>1.2125665745297647</v>
      </c>
      <c r="Q538" s="514">
        <v>92</v>
      </c>
    </row>
    <row r="539" spans="1:17" ht="14.45" customHeight="1" x14ac:dyDescent="0.2">
      <c r="A539" s="508" t="s">
        <v>1781</v>
      </c>
      <c r="B539" s="509" t="s">
        <v>1602</v>
      </c>
      <c r="C539" s="509" t="s">
        <v>1603</v>
      </c>
      <c r="D539" s="509" t="s">
        <v>1662</v>
      </c>
      <c r="E539" s="509" t="s">
        <v>1663</v>
      </c>
      <c r="F539" s="513">
        <v>5</v>
      </c>
      <c r="G539" s="513">
        <v>685</v>
      </c>
      <c r="H539" s="513">
        <v>1.2386980108499095</v>
      </c>
      <c r="I539" s="513">
        <v>137</v>
      </c>
      <c r="J539" s="513">
        <v>4</v>
      </c>
      <c r="K539" s="513">
        <v>553</v>
      </c>
      <c r="L539" s="513">
        <v>1</v>
      </c>
      <c r="M539" s="513">
        <v>138.25</v>
      </c>
      <c r="N539" s="513">
        <v>2</v>
      </c>
      <c r="O539" s="513">
        <v>280</v>
      </c>
      <c r="P539" s="536">
        <v>0.50632911392405067</v>
      </c>
      <c r="Q539" s="514">
        <v>140</v>
      </c>
    </row>
    <row r="540" spans="1:17" ht="14.45" customHeight="1" x14ac:dyDescent="0.2">
      <c r="A540" s="508" t="s">
        <v>1781</v>
      </c>
      <c r="B540" s="509" t="s">
        <v>1602</v>
      </c>
      <c r="C540" s="509" t="s">
        <v>1603</v>
      </c>
      <c r="D540" s="509" t="s">
        <v>1664</v>
      </c>
      <c r="E540" s="509" t="s">
        <v>1665</v>
      </c>
      <c r="F540" s="513">
        <v>60</v>
      </c>
      <c r="G540" s="513">
        <v>3960</v>
      </c>
      <c r="H540" s="513">
        <v>1.3310924369747898</v>
      </c>
      <c r="I540" s="513">
        <v>66</v>
      </c>
      <c r="J540" s="513">
        <v>45</v>
      </c>
      <c r="K540" s="513">
        <v>2975</v>
      </c>
      <c r="L540" s="513">
        <v>1</v>
      </c>
      <c r="M540" s="513">
        <v>66.111111111111114</v>
      </c>
      <c r="N540" s="513">
        <v>76</v>
      </c>
      <c r="O540" s="513">
        <v>5092</v>
      </c>
      <c r="P540" s="536">
        <v>1.7115966386554622</v>
      </c>
      <c r="Q540" s="514">
        <v>67</v>
      </c>
    </row>
    <row r="541" spans="1:17" ht="14.45" customHeight="1" x14ac:dyDescent="0.2">
      <c r="A541" s="508" t="s">
        <v>1781</v>
      </c>
      <c r="B541" s="509" t="s">
        <v>1602</v>
      </c>
      <c r="C541" s="509" t="s">
        <v>1603</v>
      </c>
      <c r="D541" s="509" t="s">
        <v>1666</v>
      </c>
      <c r="E541" s="509" t="s">
        <v>1667</v>
      </c>
      <c r="F541" s="513">
        <v>8578</v>
      </c>
      <c r="G541" s="513">
        <v>2813584</v>
      </c>
      <c r="H541" s="513">
        <v>0.81999808813688935</v>
      </c>
      <c r="I541" s="513">
        <v>328</v>
      </c>
      <c r="J541" s="513">
        <v>10461</v>
      </c>
      <c r="K541" s="513">
        <v>3431208</v>
      </c>
      <c r="L541" s="513">
        <v>1</v>
      </c>
      <c r="M541" s="513">
        <v>328</v>
      </c>
      <c r="N541" s="513">
        <v>8545</v>
      </c>
      <c r="O541" s="513">
        <v>2811305</v>
      </c>
      <c r="P541" s="536">
        <v>0.81933389057148387</v>
      </c>
      <c r="Q541" s="514">
        <v>329</v>
      </c>
    </row>
    <row r="542" spans="1:17" ht="14.45" customHeight="1" x14ac:dyDescent="0.2">
      <c r="A542" s="508" t="s">
        <v>1781</v>
      </c>
      <c r="B542" s="509" t="s">
        <v>1602</v>
      </c>
      <c r="C542" s="509" t="s">
        <v>1603</v>
      </c>
      <c r="D542" s="509" t="s">
        <v>1674</v>
      </c>
      <c r="E542" s="509" t="s">
        <v>1675</v>
      </c>
      <c r="F542" s="513">
        <v>127</v>
      </c>
      <c r="G542" s="513">
        <v>6477</v>
      </c>
      <c r="H542" s="513">
        <v>1.3368421052631578</v>
      </c>
      <c r="I542" s="513">
        <v>51</v>
      </c>
      <c r="J542" s="513">
        <v>95</v>
      </c>
      <c r="K542" s="513">
        <v>4845</v>
      </c>
      <c r="L542" s="513">
        <v>1</v>
      </c>
      <c r="M542" s="513">
        <v>51</v>
      </c>
      <c r="N542" s="513">
        <v>110</v>
      </c>
      <c r="O542" s="513">
        <v>5720</v>
      </c>
      <c r="P542" s="536">
        <v>1.1805985552115583</v>
      </c>
      <c r="Q542" s="514">
        <v>52</v>
      </c>
    </row>
    <row r="543" spans="1:17" ht="14.45" customHeight="1" x14ac:dyDescent="0.2">
      <c r="A543" s="508" t="s">
        <v>1781</v>
      </c>
      <c r="B543" s="509" t="s">
        <v>1602</v>
      </c>
      <c r="C543" s="509" t="s">
        <v>1603</v>
      </c>
      <c r="D543" s="509" t="s">
        <v>1684</v>
      </c>
      <c r="E543" s="509" t="s">
        <v>1685</v>
      </c>
      <c r="F543" s="513">
        <v>2</v>
      </c>
      <c r="G543" s="513">
        <v>1526</v>
      </c>
      <c r="H543" s="513"/>
      <c r="I543" s="513">
        <v>763</v>
      </c>
      <c r="J543" s="513"/>
      <c r="K543" s="513"/>
      <c r="L543" s="513"/>
      <c r="M543" s="513"/>
      <c r="N543" s="513"/>
      <c r="O543" s="513"/>
      <c r="P543" s="536"/>
      <c r="Q543" s="514"/>
    </row>
    <row r="544" spans="1:17" ht="14.45" customHeight="1" x14ac:dyDescent="0.2">
      <c r="A544" s="508" t="s">
        <v>1781</v>
      </c>
      <c r="B544" s="509" t="s">
        <v>1602</v>
      </c>
      <c r="C544" s="509" t="s">
        <v>1603</v>
      </c>
      <c r="D544" s="509" t="s">
        <v>1686</v>
      </c>
      <c r="E544" s="509" t="s">
        <v>1687</v>
      </c>
      <c r="F544" s="513">
        <v>76</v>
      </c>
      <c r="G544" s="513">
        <v>160816</v>
      </c>
      <c r="H544" s="513"/>
      <c r="I544" s="513">
        <v>2116</v>
      </c>
      <c r="J544" s="513"/>
      <c r="K544" s="513"/>
      <c r="L544" s="513"/>
      <c r="M544" s="513"/>
      <c r="N544" s="513"/>
      <c r="O544" s="513"/>
      <c r="P544" s="536"/>
      <c r="Q544" s="514"/>
    </row>
    <row r="545" spans="1:17" ht="14.45" customHeight="1" x14ac:dyDescent="0.2">
      <c r="A545" s="508" t="s">
        <v>1781</v>
      </c>
      <c r="B545" s="509" t="s">
        <v>1602</v>
      </c>
      <c r="C545" s="509" t="s">
        <v>1603</v>
      </c>
      <c r="D545" s="509" t="s">
        <v>1688</v>
      </c>
      <c r="E545" s="509" t="s">
        <v>1689</v>
      </c>
      <c r="F545" s="513">
        <v>10</v>
      </c>
      <c r="G545" s="513">
        <v>6120</v>
      </c>
      <c r="H545" s="513">
        <v>0.43478260869565216</v>
      </c>
      <c r="I545" s="513">
        <v>612</v>
      </c>
      <c r="J545" s="513">
        <v>23</v>
      </c>
      <c r="K545" s="513">
        <v>14076</v>
      </c>
      <c r="L545" s="513">
        <v>1</v>
      </c>
      <c r="M545" s="513">
        <v>612</v>
      </c>
      <c r="N545" s="513">
        <v>27</v>
      </c>
      <c r="O545" s="513">
        <v>16605</v>
      </c>
      <c r="P545" s="536">
        <v>1.1796675191815857</v>
      </c>
      <c r="Q545" s="514">
        <v>615</v>
      </c>
    </row>
    <row r="546" spans="1:17" ht="14.45" customHeight="1" x14ac:dyDescent="0.2">
      <c r="A546" s="508" t="s">
        <v>1781</v>
      </c>
      <c r="B546" s="509" t="s">
        <v>1602</v>
      </c>
      <c r="C546" s="509" t="s">
        <v>1603</v>
      </c>
      <c r="D546" s="509" t="s">
        <v>1690</v>
      </c>
      <c r="E546" s="509" t="s">
        <v>1691</v>
      </c>
      <c r="F546" s="513"/>
      <c r="G546" s="513"/>
      <c r="H546" s="513"/>
      <c r="I546" s="513"/>
      <c r="J546" s="513"/>
      <c r="K546" s="513"/>
      <c r="L546" s="513"/>
      <c r="M546" s="513"/>
      <c r="N546" s="513">
        <v>1</v>
      </c>
      <c r="O546" s="513">
        <v>826</v>
      </c>
      <c r="P546" s="536"/>
      <c r="Q546" s="514">
        <v>826</v>
      </c>
    </row>
    <row r="547" spans="1:17" ht="14.45" customHeight="1" x14ac:dyDescent="0.2">
      <c r="A547" s="508" t="s">
        <v>1781</v>
      </c>
      <c r="B547" s="509" t="s">
        <v>1602</v>
      </c>
      <c r="C547" s="509" t="s">
        <v>1603</v>
      </c>
      <c r="D547" s="509" t="s">
        <v>1699</v>
      </c>
      <c r="E547" s="509" t="s">
        <v>1700</v>
      </c>
      <c r="F547" s="513"/>
      <c r="G547" s="513"/>
      <c r="H547" s="513"/>
      <c r="I547" s="513"/>
      <c r="J547" s="513">
        <v>3</v>
      </c>
      <c r="K547" s="513">
        <v>817</v>
      </c>
      <c r="L547" s="513">
        <v>1</v>
      </c>
      <c r="M547" s="513">
        <v>272.33333333333331</v>
      </c>
      <c r="N547" s="513"/>
      <c r="O547" s="513"/>
      <c r="P547" s="536"/>
      <c r="Q547" s="514"/>
    </row>
    <row r="548" spans="1:17" ht="14.45" customHeight="1" x14ac:dyDescent="0.2">
      <c r="A548" s="508" t="s">
        <v>1781</v>
      </c>
      <c r="B548" s="509" t="s">
        <v>1602</v>
      </c>
      <c r="C548" s="509" t="s">
        <v>1603</v>
      </c>
      <c r="D548" s="509" t="s">
        <v>1713</v>
      </c>
      <c r="E548" s="509" t="s">
        <v>1714</v>
      </c>
      <c r="F548" s="513">
        <v>3</v>
      </c>
      <c r="G548" s="513">
        <v>726</v>
      </c>
      <c r="H548" s="513">
        <v>3</v>
      </c>
      <c r="I548" s="513">
        <v>242</v>
      </c>
      <c r="J548" s="513">
        <v>1</v>
      </c>
      <c r="K548" s="513">
        <v>242</v>
      </c>
      <c r="L548" s="513">
        <v>1</v>
      </c>
      <c r="M548" s="513">
        <v>242</v>
      </c>
      <c r="N548" s="513">
        <v>6</v>
      </c>
      <c r="O548" s="513">
        <v>1452</v>
      </c>
      <c r="P548" s="536">
        <v>6</v>
      </c>
      <c r="Q548" s="514">
        <v>242</v>
      </c>
    </row>
    <row r="549" spans="1:17" ht="14.45" customHeight="1" x14ac:dyDescent="0.2">
      <c r="A549" s="508" t="s">
        <v>1781</v>
      </c>
      <c r="B549" s="509" t="s">
        <v>1602</v>
      </c>
      <c r="C549" s="509" t="s">
        <v>1603</v>
      </c>
      <c r="D549" s="509" t="s">
        <v>1715</v>
      </c>
      <c r="E549" s="509" t="s">
        <v>1716</v>
      </c>
      <c r="F549" s="513">
        <v>2</v>
      </c>
      <c r="G549" s="513">
        <v>2986</v>
      </c>
      <c r="H549" s="513">
        <v>1</v>
      </c>
      <c r="I549" s="513">
        <v>1493</v>
      </c>
      <c r="J549" s="513">
        <v>2</v>
      </c>
      <c r="K549" s="513">
        <v>2986</v>
      </c>
      <c r="L549" s="513">
        <v>1</v>
      </c>
      <c r="M549" s="513">
        <v>1493</v>
      </c>
      <c r="N549" s="513">
        <v>178</v>
      </c>
      <c r="O549" s="513">
        <v>266288</v>
      </c>
      <c r="P549" s="536">
        <v>89.178834561285996</v>
      </c>
      <c r="Q549" s="514">
        <v>1496</v>
      </c>
    </row>
    <row r="550" spans="1:17" ht="14.45" customHeight="1" x14ac:dyDescent="0.2">
      <c r="A550" s="508" t="s">
        <v>1781</v>
      </c>
      <c r="B550" s="509" t="s">
        <v>1602</v>
      </c>
      <c r="C550" s="509" t="s">
        <v>1603</v>
      </c>
      <c r="D550" s="509" t="s">
        <v>1717</v>
      </c>
      <c r="E550" s="509" t="s">
        <v>1718</v>
      </c>
      <c r="F550" s="513">
        <v>268</v>
      </c>
      <c r="G550" s="513">
        <v>87636</v>
      </c>
      <c r="H550" s="513">
        <v>7.833966676410406E-2</v>
      </c>
      <c r="I550" s="513">
        <v>327</v>
      </c>
      <c r="J550" s="513">
        <v>3421</v>
      </c>
      <c r="K550" s="513">
        <v>1118667</v>
      </c>
      <c r="L550" s="513">
        <v>1</v>
      </c>
      <c r="M550" s="513">
        <v>327</v>
      </c>
      <c r="N550" s="513">
        <v>2644</v>
      </c>
      <c r="O550" s="513">
        <v>869876</v>
      </c>
      <c r="P550" s="536">
        <v>0.77760048343251387</v>
      </c>
      <c r="Q550" s="514">
        <v>329</v>
      </c>
    </row>
    <row r="551" spans="1:17" ht="14.45" customHeight="1" x14ac:dyDescent="0.2">
      <c r="A551" s="508" t="s">
        <v>1781</v>
      </c>
      <c r="B551" s="509" t="s">
        <v>1602</v>
      </c>
      <c r="C551" s="509" t="s">
        <v>1603</v>
      </c>
      <c r="D551" s="509" t="s">
        <v>1719</v>
      </c>
      <c r="E551" s="509" t="s">
        <v>1720</v>
      </c>
      <c r="F551" s="513">
        <v>1</v>
      </c>
      <c r="G551" s="513">
        <v>887</v>
      </c>
      <c r="H551" s="513">
        <v>0.33295795795795796</v>
      </c>
      <c r="I551" s="513">
        <v>887</v>
      </c>
      <c r="J551" s="513">
        <v>3</v>
      </c>
      <c r="K551" s="513">
        <v>2664</v>
      </c>
      <c r="L551" s="513">
        <v>1</v>
      </c>
      <c r="M551" s="513">
        <v>888</v>
      </c>
      <c r="N551" s="513">
        <v>4</v>
      </c>
      <c r="O551" s="513">
        <v>3564</v>
      </c>
      <c r="P551" s="536">
        <v>1.3378378378378379</v>
      </c>
      <c r="Q551" s="514">
        <v>891</v>
      </c>
    </row>
    <row r="552" spans="1:17" ht="14.45" customHeight="1" x14ac:dyDescent="0.2">
      <c r="A552" s="508" t="s">
        <v>1781</v>
      </c>
      <c r="B552" s="509" t="s">
        <v>1602</v>
      </c>
      <c r="C552" s="509" t="s">
        <v>1603</v>
      </c>
      <c r="D552" s="509" t="s">
        <v>1723</v>
      </c>
      <c r="E552" s="509" t="s">
        <v>1724</v>
      </c>
      <c r="F552" s="513">
        <v>307</v>
      </c>
      <c r="G552" s="513">
        <v>79820</v>
      </c>
      <c r="H552" s="513">
        <v>0.42772553117380702</v>
      </c>
      <c r="I552" s="513">
        <v>260</v>
      </c>
      <c r="J552" s="513">
        <v>715</v>
      </c>
      <c r="K552" s="513">
        <v>186615</v>
      </c>
      <c r="L552" s="513">
        <v>1</v>
      </c>
      <c r="M552" s="513">
        <v>261</v>
      </c>
      <c r="N552" s="513">
        <v>887</v>
      </c>
      <c r="O552" s="513">
        <v>232394</v>
      </c>
      <c r="P552" s="536">
        <v>1.2453125418642661</v>
      </c>
      <c r="Q552" s="514">
        <v>262</v>
      </c>
    </row>
    <row r="553" spans="1:17" ht="14.45" customHeight="1" x14ac:dyDescent="0.2">
      <c r="A553" s="508" t="s">
        <v>1781</v>
      </c>
      <c r="B553" s="509" t="s">
        <v>1602</v>
      </c>
      <c r="C553" s="509" t="s">
        <v>1603</v>
      </c>
      <c r="D553" s="509" t="s">
        <v>1725</v>
      </c>
      <c r="E553" s="509" t="s">
        <v>1726</v>
      </c>
      <c r="F553" s="513">
        <v>1</v>
      </c>
      <c r="G553" s="513">
        <v>165</v>
      </c>
      <c r="H553" s="513">
        <v>0.14285714285714285</v>
      </c>
      <c r="I553" s="513">
        <v>165</v>
      </c>
      <c r="J553" s="513">
        <v>7</v>
      </c>
      <c r="K553" s="513">
        <v>1155</v>
      </c>
      <c r="L553" s="513">
        <v>1</v>
      </c>
      <c r="M553" s="513">
        <v>165</v>
      </c>
      <c r="N553" s="513">
        <v>57</v>
      </c>
      <c r="O553" s="513">
        <v>9462</v>
      </c>
      <c r="P553" s="536">
        <v>8.1922077922077925</v>
      </c>
      <c r="Q553" s="514">
        <v>166</v>
      </c>
    </row>
    <row r="554" spans="1:17" ht="14.45" customHeight="1" x14ac:dyDescent="0.2">
      <c r="A554" s="508" t="s">
        <v>1781</v>
      </c>
      <c r="B554" s="509" t="s">
        <v>1602</v>
      </c>
      <c r="C554" s="509" t="s">
        <v>1603</v>
      </c>
      <c r="D554" s="509" t="s">
        <v>1729</v>
      </c>
      <c r="E554" s="509" t="s">
        <v>1730</v>
      </c>
      <c r="F554" s="513"/>
      <c r="G554" s="513"/>
      <c r="H554" s="513"/>
      <c r="I554" s="513"/>
      <c r="J554" s="513">
        <v>2</v>
      </c>
      <c r="K554" s="513">
        <v>303</v>
      </c>
      <c r="L554" s="513">
        <v>1</v>
      </c>
      <c r="M554" s="513">
        <v>151.5</v>
      </c>
      <c r="N554" s="513">
        <v>4</v>
      </c>
      <c r="O554" s="513">
        <v>608</v>
      </c>
      <c r="P554" s="536">
        <v>2.0066006600660065</v>
      </c>
      <c r="Q554" s="514">
        <v>152</v>
      </c>
    </row>
    <row r="555" spans="1:17" ht="14.45" customHeight="1" x14ac:dyDescent="0.2">
      <c r="A555" s="508" t="s">
        <v>1782</v>
      </c>
      <c r="B555" s="509" t="s">
        <v>1602</v>
      </c>
      <c r="C555" s="509" t="s">
        <v>1603</v>
      </c>
      <c r="D555" s="509" t="s">
        <v>1604</v>
      </c>
      <c r="E555" s="509" t="s">
        <v>1605</v>
      </c>
      <c r="F555" s="513">
        <v>7</v>
      </c>
      <c r="G555" s="513">
        <v>1211</v>
      </c>
      <c r="H555" s="513">
        <v>0.63270637408568442</v>
      </c>
      <c r="I555" s="513">
        <v>173</v>
      </c>
      <c r="J555" s="513">
        <v>11</v>
      </c>
      <c r="K555" s="513">
        <v>1914</v>
      </c>
      <c r="L555" s="513">
        <v>1</v>
      </c>
      <c r="M555" s="513">
        <v>174</v>
      </c>
      <c r="N555" s="513">
        <v>24</v>
      </c>
      <c r="O555" s="513">
        <v>4200</v>
      </c>
      <c r="P555" s="536">
        <v>2.1943573667711598</v>
      </c>
      <c r="Q555" s="514">
        <v>175</v>
      </c>
    </row>
    <row r="556" spans="1:17" ht="14.45" customHeight="1" x14ac:dyDescent="0.2">
      <c r="A556" s="508" t="s">
        <v>1782</v>
      </c>
      <c r="B556" s="509" t="s">
        <v>1602</v>
      </c>
      <c r="C556" s="509" t="s">
        <v>1603</v>
      </c>
      <c r="D556" s="509" t="s">
        <v>1618</v>
      </c>
      <c r="E556" s="509" t="s">
        <v>1619</v>
      </c>
      <c r="F556" s="513">
        <v>1</v>
      </c>
      <c r="G556" s="513">
        <v>1070</v>
      </c>
      <c r="H556" s="513">
        <v>0.25</v>
      </c>
      <c r="I556" s="513">
        <v>1070</v>
      </c>
      <c r="J556" s="513">
        <v>4</v>
      </c>
      <c r="K556" s="513">
        <v>4280</v>
      </c>
      <c r="L556" s="513">
        <v>1</v>
      </c>
      <c r="M556" s="513">
        <v>1070</v>
      </c>
      <c r="N556" s="513">
        <v>14</v>
      </c>
      <c r="O556" s="513">
        <v>15022</v>
      </c>
      <c r="P556" s="536">
        <v>3.5098130841121495</v>
      </c>
      <c r="Q556" s="514">
        <v>1073</v>
      </c>
    </row>
    <row r="557" spans="1:17" ht="14.45" customHeight="1" x14ac:dyDescent="0.2">
      <c r="A557" s="508" t="s">
        <v>1782</v>
      </c>
      <c r="B557" s="509" t="s">
        <v>1602</v>
      </c>
      <c r="C557" s="509" t="s">
        <v>1603</v>
      </c>
      <c r="D557" s="509" t="s">
        <v>1620</v>
      </c>
      <c r="E557" s="509" t="s">
        <v>1621</v>
      </c>
      <c r="F557" s="513">
        <v>6</v>
      </c>
      <c r="G557" s="513">
        <v>276</v>
      </c>
      <c r="H557" s="513">
        <v>1</v>
      </c>
      <c r="I557" s="513">
        <v>46</v>
      </c>
      <c r="J557" s="513">
        <v>6</v>
      </c>
      <c r="K557" s="513">
        <v>276</v>
      </c>
      <c r="L557" s="513">
        <v>1</v>
      </c>
      <c r="M557" s="513">
        <v>46</v>
      </c>
      <c r="N557" s="513">
        <v>9</v>
      </c>
      <c r="O557" s="513">
        <v>423</v>
      </c>
      <c r="P557" s="536">
        <v>1.5326086956521738</v>
      </c>
      <c r="Q557" s="514">
        <v>47</v>
      </c>
    </row>
    <row r="558" spans="1:17" ht="14.45" customHeight="1" x14ac:dyDescent="0.2">
      <c r="A558" s="508" t="s">
        <v>1782</v>
      </c>
      <c r="B558" s="509" t="s">
        <v>1602</v>
      </c>
      <c r="C558" s="509" t="s">
        <v>1603</v>
      </c>
      <c r="D558" s="509" t="s">
        <v>1622</v>
      </c>
      <c r="E558" s="509" t="s">
        <v>1623</v>
      </c>
      <c r="F558" s="513">
        <v>14</v>
      </c>
      <c r="G558" s="513">
        <v>4858</v>
      </c>
      <c r="H558" s="513">
        <v>0.60869565217391308</v>
      </c>
      <c r="I558" s="513">
        <v>347</v>
      </c>
      <c r="J558" s="513">
        <v>23</v>
      </c>
      <c r="K558" s="513">
        <v>7981</v>
      </c>
      <c r="L558" s="513">
        <v>1</v>
      </c>
      <c r="M558" s="513">
        <v>347</v>
      </c>
      <c r="N558" s="513">
        <v>14</v>
      </c>
      <c r="O558" s="513">
        <v>4872</v>
      </c>
      <c r="P558" s="536">
        <v>0.61044981831850642</v>
      </c>
      <c r="Q558" s="514">
        <v>348</v>
      </c>
    </row>
    <row r="559" spans="1:17" ht="14.45" customHeight="1" x14ac:dyDescent="0.2">
      <c r="A559" s="508" t="s">
        <v>1782</v>
      </c>
      <c r="B559" s="509" t="s">
        <v>1602</v>
      </c>
      <c r="C559" s="509" t="s">
        <v>1603</v>
      </c>
      <c r="D559" s="509" t="s">
        <v>1624</v>
      </c>
      <c r="E559" s="509" t="s">
        <v>1625</v>
      </c>
      <c r="F559" s="513"/>
      <c r="G559" s="513"/>
      <c r="H559" s="513"/>
      <c r="I559" s="513"/>
      <c r="J559" s="513"/>
      <c r="K559" s="513"/>
      <c r="L559" s="513"/>
      <c r="M559" s="513"/>
      <c r="N559" s="513">
        <v>4</v>
      </c>
      <c r="O559" s="513">
        <v>204</v>
      </c>
      <c r="P559" s="536"/>
      <c r="Q559" s="514">
        <v>51</v>
      </c>
    </row>
    <row r="560" spans="1:17" ht="14.45" customHeight="1" x14ac:dyDescent="0.2">
      <c r="A560" s="508" t="s">
        <v>1782</v>
      </c>
      <c r="B560" s="509" t="s">
        <v>1602</v>
      </c>
      <c r="C560" s="509" t="s">
        <v>1603</v>
      </c>
      <c r="D560" s="509" t="s">
        <v>1628</v>
      </c>
      <c r="E560" s="509" t="s">
        <v>1629</v>
      </c>
      <c r="F560" s="513">
        <v>26</v>
      </c>
      <c r="G560" s="513">
        <v>9802</v>
      </c>
      <c r="H560" s="513">
        <v>1.3</v>
      </c>
      <c r="I560" s="513">
        <v>377</v>
      </c>
      <c r="J560" s="513">
        <v>20</v>
      </c>
      <c r="K560" s="513">
        <v>7540</v>
      </c>
      <c r="L560" s="513">
        <v>1</v>
      </c>
      <c r="M560" s="513">
        <v>377</v>
      </c>
      <c r="N560" s="513">
        <v>35</v>
      </c>
      <c r="O560" s="513">
        <v>13230</v>
      </c>
      <c r="P560" s="536">
        <v>1.7546419098143236</v>
      </c>
      <c r="Q560" s="514">
        <v>378</v>
      </c>
    </row>
    <row r="561" spans="1:17" ht="14.45" customHeight="1" x14ac:dyDescent="0.2">
      <c r="A561" s="508" t="s">
        <v>1782</v>
      </c>
      <c r="B561" s="509" t="s">
        <v>1602</v>
      </c>
      <c r="C561" s="509" t="s">
        <v>1603</v>
      </c>
      <c r="D561" s="509" t="s">
        <v>1630</v>
      </c>
      <c r="E561" s="509" t="s">
        <v>1631</v>
      </c>
      <c r="F561" s="513">
        <v>2</v>
      </c>
      <c r="G561" s="513">
        <v>68</v>
      </c>
      <c r="H561" s="513">
        <v>0.4</v>
      </c>
      <c r="I561" s="513">
        <v>34</v>
      </c>
      <c r="J561" s="513">
        <v>5</v>
      </c>
      <c r="K561" s="513">
        <v>170</v>
      </c>
      <c r="L561" s="513">
        <v>1</v>
      </c>
      <c r="M561" s="513">
        <v>34</v>
      </c>
      <c r="N561" s="513"/>
      <c r="O561" s="513"/>
      <c r="P561" s="536"/>
      <c r="Q561" s="514"/>
    </row>
    <row r="562" spans="1:17" ht="14.45" customHeight="1" x14ac:dyDescent="0.2">
      <c r="A562" s="508" t="s">
        <v>1782</v>
      </c>
      <c r="B562" s="509" t="s">
        <v>1602</v>
      </c>
      <c r="C562" s="509" t="s">
        <v>1603</v>
      </c>
      <c r="D562" s="509" t="s">
        <v>1632</v>
      </c>
      <c r="E562" s="509" t="s">
        <v>1633</v>
      </c>
      <c r="F562" s="513"/>
      <c r="G562" s="513"/>
      <c r="H562" s="513"/>
      <c r="I562" s="513"/>
      <c r="J562" s="513"/>
      <c r="K562" s="513"/>
      <c r="L562" s="513"/>
      <c r="M562" s="513"/>
      <c r="N562" s="513">
        <v>2</v>
      </c>
      <c r="O562" s="513">
        <v>1050</v>
      </c>
      <c r="P562" s="536"/>
      <c r="Q562" s="514">
        <v>525</v>
      </c>
    </row>
    <row r="563" spans="1:17" ht="14.45" customHeight="1" x14ac:dyDescent="0.2">
      <c r="A563" s="508" t="s">
        <v>1782</v>
      </c>
      <c r="B563" s="509" t="s">
        <v>1602</v>
      </c>
      <c r="C563" s="509" t="s">
        <v>1603</v>
      </c>
      <c r="D563" s="509" t="s">
        <v>1640</v>
      </c>
      <c r="E563" s="509" t="s">
        <v>1641</v>
      </c>
      <c r="F563" s="513">
        <v>3</v>
      </c>
      <c r="G563" s="513">
        <v>639</v>
      </c>
      <c r="H563" s="513">
        <v>0.99532710280373837</v>
      </c>
      <c r="I563" s="513">
        <v>213</v>
      </c>
      <c r="J563" s="513">
        <v>3</v>
      </c>
      <c r="K563" s="513">
        <v>642</v>
      </c>
      <c r="L563" s="513">
        <v>1</v>
      </c>
      <c r="M563" s="513">
        <v>214</v>
      </c>
      <c r="N563" s="513">
        <v>1</v>
      </c>
      <c r="O563" s="513">
        <v>216</v>
      </c>
      <c r="P563" s="536">
        <v>0.3364485981308411</v>
      </c>
      <c r="Q563" s="514">
        <v>216</v>
      </c>
    </row>
    <row r="564" spans="1:17" ht="14.45" customHeight="1" x14ac:dyDescent="0.2">
      <c r="A564" s="508" t="s">
        <v>1782</v>
      </c>
      <c r="B564" s="509" t="s">
        <v>1602</v>
      </c>
      <c r="C564" s="509" t="s">
        <v>1603</v>
      </c>
      <c r="D564" s="509" t="s">
        <v>1648</v>
      </c>
      <c r="E564" s="509" t="s">
        <v>1649</v>
      </c>
      <c r="F564" s="513">
        <v>33</v>
      </c>
      <c r="G564" s="513">
        <v>561</v>
      </c>
      <c r="H564" s="513">
        <v>1.1000000000000001</v>
      </c>
      <c r="I564" s="513">
        <v>17</v>
      </c>
      <c r="J564" s="513">
        <v>30</v>
      </c>
      <c r="K564" s="513">
        <v>510</v>
      </c>
      <c r="L564" s="513">
        <v>1</v>
      </c>
      <c r="M564" s="513">
        <v>17</v>
      </c>
      <c r="N564" s="513">
        <v>36</v>
      </c>
      <c r="O564" s="513">
        <v>612</v>
      </c>
      <c r="P564" s="536">
        <v>1.2</v>
      </c>
      <c r="Q564" s="514">
        <v>17</v>
      </c>
    </row>
    <row r="565" spans="1:17" ht="14.45" customHeight="1" x14ac:dyDescent="0.2">
      <c r="A565" s="508" t="s">
        <v>1782</v>
      </c>
      <c r="B565" s="509" t="s">
        <v>1602</v>
      </c>
      <c r="C565" s="509" t="s">
        <v>1603</v>
      </c>
      <c r="D565" s="509" t="s">
        <v>1658</v>
      </c>
      <c r="E565" s="509" t="s">
        <v>1659</v>
      </c>
      <c r="F565" s="513">
        <v>14</v>
      </c>
      <c r="G565" s="513">
        <v>1904</v>
      </c>
      <c r="H565" s="513">
        <v>0.30989583333333331</v>
      </c>
      <c r="I565" s="513">
        <v>136</v>
      </c>
      <c r="J565" s="513">
        <v>45</v>
      </c>
      <c r="K565" s="513">
        <v>6144</v>
      </c>
      <c r="L565" s="513">
        <v>1</v>
      </c>
      <c r="M565" s="513">
        <v>136.53333333333333</v>
      </c>
      <c r="N565" s="513">
        <v>22</v>
      </c>
      <c r="O565" s="513">
        <v>3036</v>
      </c>
      <c r="P565" s="536">
        <v>0.494140625</v>
      </c>
      <c r="Q565" s="514">
        <v>138</v>
      </c>
    </row>
    <row r="566" spans="1:17" ht="14.45" customHeight="1" x14ac:dyDescent="0.2">
      <c r="A566" s="508" t="s">
        <v>1782</v>
      </c>
      <c r="B566" s="509" t="s">
        <v>1602</v>
      </c>
      <c r="C566" s="509" t="s">
        <v>1603</v>
      </c>
      <c r="D566" s="509" t="s">
        <v>1660</v>
      </c>
      <c r="E566" s="509" t="s">
        <v>1661</v>
      </c>
      <c r="F566" s="513">
        <v>1</v>
      </c>
      <c r="G566" s="513">
        <v>91</v>
      </c>
      <c r="H566" s="513">
        <v>0.33333333333333331</v>
      </c>
      <c r="I566" s="513">
        <v>91</v>
      </c>
      <c r="J566" s="513">
        <v>3</v>
      </c>
      <c r="K566" s="513">
        <v>273</v>
      </c>
      <c r="L566" s="513">
        <v>1</v>
      </c>
      <c r="M566" s="513">
        <v>91</v>
      </c>
      <c r="N566" s="513">
        <v>5</v>
      </c>
      <c r="O566" s="513">
        <v>460</v>
      </c>
      <c r="P566" s="536">
        <v>1.684981684981685</v>
      </c>
      <c r="Q566" s="514">
        <v>92</v>
      </c>
    </row>
    <row r="567" spans="1:17" ht="14.45" customHeight="1" x14ac:dyDescent="0.2">
      <c r="A567" s="508" t="s">
        <v>1782</v>
      </c>
      <c r="B567" s="509" t="s">
        <v>1602</v>
      </c>
      <c r="C567" s="509" t="s">
        <v>1603</v>
      </c>
      <c r="D567" s="509" t="s">
        <v>1662</v>
      </c>
      <c r="E567" s="509" t="s">
        <v>1663</v>
      </c>
      <c r="F567" s="513">
        <v>5</v>
      </c>
      <c r="G567" s="513">
        <v>685</v>
      </c>
      <c r="H567" s="513">
        <v>1.2364620938628159</v>
      </c>
      <c r="I567" s="513">
        <v>137</v>
      </c>
      <c r="J567" s="513">
        <v>4</v>
      </c>
      <c r="K567" s="513">
        <v>554</v>
      </c>
      <c r="L567" s="513">
        <v>1</v>
      </c>
      <c r="M567" s="513">
        <v>138.5</v>
      </c>
      <c r="N567" s="513">
        <v>1</v>
      </c>
      <c r="O567" s="513">
        <v>140</v>
      </c>
      <c r="P567" s="536">
        <v>0.25270758122743681</v>
      </c>
      <c r="Q567" s="514">
        <v>140</v>
      </c>
    </row>
    <row r="568" spans="1:17" ht="14.45" customHeight="1" x14ac:dyDescent="0.2">
      <c r="A568" s="508" t="s">
        <v>1782</v>
      </c>
      <c r="B568" s="509" t="s">
        <v>1602</v>
      </c>
      <c r="C568" s="509" t="s">
        <v>1603</v>
      </c>
      <c r="D568" s="509" t="s">
        <v>1666</v>
      </c>
      <c r="E568" s="509" t="s">
        <v>1667</v>
      </c>
      <c r="F568" s="513">
        <v>25</v>
      </c>
      <c r="G568" s="513">
        <v>8200</v>
      </c>
      <c r="H568" s="513">
        <v>1</v>
      </c>
      <c r="I568" s="513">
        <v>328</v>
      </c>
      <c r="J568" s="513">
        <v>25</v>
      </c>
      <c r="K568" s="513">
        <v>8200</v>
      </c>
      <c r="L568" s="513">
        <v>1</v>
      </c>
      <c r="M568" s="513">
        <v>328</v>
      </c>
      <c r="N568" s="513">
        <v>42</v>
      </c>
      <c r="O568" s="513">
        <v>13818</v>
      </c>
      <c r="P568" s="536">
        <v>1.6851219512195121</v>
      </c>
      <c r="Q568" s="514">
        <v>329</v>
      </c>
    </row>
    <row r="569" spans="1:17" ht="14.45" customHeight="1" x14ac:dyDescent="0.2">
      <c r="A569" s="508" t="s">
        <v>1782</v>
      </c>
      <c r="B569" s="509" t="s">
        <v>1602</v>
      </c>
      <c r="C569" s="509" t="s">
        <v>1603</v>
      </c>
      <c r="D569" s="509" t="s">
        <v>1674</v>
      </c>
      <c r="E569" s="509" t="s">
        <v>1675</v>
      </c>
      <c r="F569" s="513">
        <v>3</v>
      </c>
      <c r="G569" s="513">
        <v>153</v>
      </c>
      <c r="H569" s="513">
        <v>1</v>
      </c>
      <c r="I569" s="513">
        <v>51</v>
      </c>
      <c r="J569" s="513">
        <v>3</v>
      </c>
      <c r="K569" s="513">
        <v>153</v>
      </c>
      <c r="L569" s="513">
        <v>1</v>
      </c>
      <c r="M569" s="513">
        <v>51</v>
      </c>
      <c r="N569" s="513"/>
      <c r="O569" s="513"/>
      <c r="P569" s="536"/>
      <c r="Q569" s="514"/>
    </row>
    <row r="570" spans="1:17" ht="14.45" customHeight="1" x14ac:dyDescent="0.2">
      <c r="A570" s="508" t="s">
        <v>1782</v>
      </c>
      <c r="B570" s="509" t="s">
        <v>1602</v>
      </c>
      <c r="C570" s="509" t="s">
        <v>1603</v>
      </c>
      <c r="D570" s="509" t="s">
        <v>1688</v>
      </c>
      <c r="E570" s="509" t="s">
        <v>1689</v>
      </c>
      <c r="F570" s="513"/>
      <c r="G570" s="513"/>
      <c r="H570" s="513"/>
      <c r="I570" s="513"/>
      <c r="J570" s="513"/>
      <c r="K570" s="513"/>
      <c r="L570" s="513"/>
      <c r="M570" s="513"/>
      <c r="N570" s="513">
        <v>2</v>
      </c>
      <c r="O570" s="513">
        <v>1230</v>
      </c>
      <c r="P570" s="536"/>
      <c r="Q570" s="514">
        <v>615</v>
      </c>
    </row>
    <row r="571" spans="1:17" ht="14.45" customHeight="1" x14ac:dyDescent="0.2">
      <c r="A571" s="508" t="s">
        <v>1782</v>
      </c>
      <c r="B571" s="509" t="s">
        <v>1602</v>
      </c>
      <c r="C571" s="509" t="s">
        <v>1603</v>
      </c>
      <c r="D571" s="509" t="s">
        <v>1699</v>
      </c>
      <c r="E571" s="509" t="s">
        <v>1700</v>
      </c>
      <c r="F571" s="513">
        <v>3</v>
      </c>
      <c r="G571" s="513">
        <v>813</v>
      </c>
      <c r="H571" s="513">
        <v>0.99510403916768664</v>
      </c>
      <c r="I571" s="513">
        <v>271</v>
      </c>
      <c r="J571" s="513">
        <v>3</v>
      </c>
      <c r="K571" s="513">
        <v>817</v>
      </c>
      <c r="L571" s="513">
        <v>1</v>
      </c>
      <c r="M571" s="513">
        <v>272.33333333333331</v>
      </c>
      <c r="N571" s="513">
        <v>1</v>
      </c>
      <c r="O571" s="513">
        <v>275</v>
      </c>
      <c r="P571" s="536">
        <v>0.33659730722154224</v>
      </c>
      <c r="Q571" s="514">
        <v>275</v>
      </c>
    </row>
    <row r="572" spans="1:17" ht="14.45" customHeight="1" x14ac:dyDescent="0.2">
      <c r="A572" s="508" t="s">
        <v>1782</v>
      </c>
      <c r="B572" s="509" t="s">
        <v>1602</v>
      </c>
      <c r="C572" s="509" t="s">
        <v>1603</v>
      </c>
      <c r="D572" s="509" t="s">
        <v>1715</v>
      </c>
      <c r="E572" s="509" t="s">
        <v>1716</v>
      </c>
      <c r="F572" s="513">
        <v>2</v>
      </c>
      <c r="G572" s="513">
        <v>2986</v>
      </c>
      <c r="H572" s="513"/>
      <c r="I572" s="513">
        <v>1493</v>
      </c>
      <c r="J572" s="513"/>
      <c r="K572" s="513"/>
      <c r="L572" s="513"/>
      <c r="M572" s="513"/>
      <c r="N572" s="513"/>
      <c r="O572" s="513"/>
      <c r="P572" s="536"/>
      <c r="Q572" s="514"/>
    </row>
    <row r="573" spans="1:17" ht="14.45" customHeight="1" x14ac:dyDescent="0.2">
      <c r="A573" s="508" t="s">
        <v>1782</v>
      </c>
      <c r="B573" s="509" t="s">
        <v>1602</v>
      </c>
      <c r="C573" s="509" t="s">
        <v>1603</v>
      </c>
      <c r="D573" s="509" t="s">
        <v>1717</v>
      </c>
      <c r="E573" s="509" t="s">
        <v>1718</v>
      </c>
      <c r="F573" s="513">
        <v>2</v>
      </c>
      <c r="G573" s="513">
        <v>654</v>
      </c>
      <c r="H573" s="513">
        <v>1</v>
      </c>
      <c r="I573" s="513">
        <v>327</v>
      </c>
      <c r="J573" s="513">
        <v>2</v>
      </c>
      <c r="K573" s="513">
        <v>654</v>
      </c>
      <c r="L573" s="513">
        <v>1</v>
      </c>
      <c r="M573" s="513">
        <v>327</v>
      </c>
      <c r="N573" s="513">
        <v>11</v>
      </c>
      <c r="O573" s="513">
        <v>3619</v>
      </c>
      <c r="P573" s="536">
        <v>5.5336391437308867</v>
      </c>
      <c r="Q573" s="514">
        <v>329</v>
      </c>
    </row>
    <row r="574" spans="1:17" ht="14.45" customHeight="1" x14ac:dyDescent="0.2">
      <c r="A574" s="508" t="s">
        <v>1782</v>
      </c>
      <c r="B574" s="509" t="s">
        <v>1602</v>
      </c>
      <c r="C574" s="509" t="s">
        <v>1603</v>
      </c>
      <c r="D574" s="509" t="s">
        <v>1719</v>
      </c>
      <c r="E574" s="509" t="s">
        <v>1720</v>
      </c>
      <c r="F574" s="513"/>
      <c r="G574" s="513"/>
      <c r="H574" s="513"/>
      <c r="I574" s="513"/>
      <c r="J574" s="513">
        <v>2</v>
      </c>
      <c r="K574" s="513">
        <v>1776</v>
      </c>
      <c r="L574" s="513">
        <v>1</v>
      </c>
      <c r="M574" s="513">
        <v>888</v>
      </c>
      <c r="N574" s="513"/>
      <c r="O574" s="513"/>
      <c r="P574" s="536"/>
      <c r="Q574" s="514"/>
    </row>
    <row r="575" spans="1:17" ht="14.45" customHeight="1" x14ac:dyDescent="0.2">
      <c r="A575" s="508" t="s">
        <v>1782</v>
      </c>
      <c r="B575" s="509" t="s">
        <v>1602</v>
      </c>
      <c r="C575" s="509" t="s">
        <v>1603</v>
      </c>
      <c r="D575" s="509" t="s">
        <v>1723</v>
      </c>
      <c r="E575" s="509" t="s">
        <v>1724</v>
      </c>
      <c r="F575" s="513">
        <v>6</v>
      </c>
      <c r="G575" s="513">
        <v>1560</v>
      </c>
      <c r="H575" s="513">
        <v>0.2134646962233169</v>
      </c>
      <c r="I575" s="513">
        <v>260</v>
      </c>
      <c r="J575" s="513">
        <v>28</v>
      </c>
      <c r="K575" s="513">
        <v>7308</v>
      </c>
      <c r="L575" s="513">
        <v>1</v>
      </c>
      <c r="M575" s="513">
        <v>261</v>
      </c>
      <c r="N575" s="513">
        <v>14</v>
      </c>
      <c r="O575" s="513">
        <v>3668</v>
      </c>
      <c r="P575" s="536">
        <v>0.50191570881226055</v>
      </c>
      <c r="Q575" s="514">
        <v>262</v>
      </c>
    </row>
    <row r="576" spans="1:17" ht="14.45" customHeight="1" x14ac:dyDescent="0.2">
      <c r="A576" s="508" t="s">
        <v>1783</v>
      </c>
      <c r="B576" s="509" t="s">
        <v>1602</v>
      </c>
      <c r="C576" s="509" t="s">
        <v>1603</v>
      </c>
      <c r="D576" s="509" t="s">
        <v>1604</v>
      </c>
      <c r="E576" s="509" t="s">
        <v>1605</v>
      </c>
      <c r="F576" s="513">
        <v>140</v>
      </c>
      <c r="G576" s="513">
        <v>24220</v>
      </c>
      <c r="H576" s="513">
        <v>0.7175020737054153</v>
      </c>
      <c r="I576" s="513">
        <v>173</v>
      </c>
      <c r="J576" s="513">
        <v>194</v>
      </c>
      <c r="K576" s="513">
        <v>33756</v>
      </c>
      <c r="L576" s="513">
        <v>1</v>
      </c>
      <c r="M576" s="513">
        <v>174</v>
      </c>
      <c r="N576" s="513">
        <v>165</v>
      </c>
      <c r="O576" s="513">
        <v>28875</v>
      </c>
      <c r="P576" s="536">
        <v>0.85540348382509779</v>
      </c>
      <c r="Q576" s="514">
        <v>175</v>
      </c>
    </row>
    <row r="577" spans="1:17" ht="14.45" customHeight="1" x14ac:dyDescent="0.2">
      <c r="A577" s="508" t="s">
        <v>1783</v>
      </c>
      <c r="B577" s="509" t="s">
        <v>1602</v>
      </c>
      <c r="C577" s="509" t="s">
        <v>1603</v>
      </c>
      <c r="D577" s="509" t="s">
        <v>1606</v>
      </c>
      <c r="E577" s="509" t="s">
        <v>1607</v>
      </c>
      <c r="F577" s="513"/>
      <c r="G577" s="513"/>
      <c r="H577" s="513"/>
      <c r="I577" s="513"/>
      <c r="J577" s="513">
        <v>1</v>
      </c>
      <c r="K577" s="513">
        <v>193</v>
      </c>
      <c r="L577" s="513">
        <v>1</v>
      </c>
      <c r="M577" s="513">
        <v>193</v>
      </c>
      <c r="N577" s="513"/>
      <c r="O577" s="513"/>
      <c r="P577" s="536"/>
      <c r="Q577" s="514"/>
    </row>
    <row r="578" spans="1:17" ht="14.45" customHeight="1" x14ac:dyDescent="0.2">
      <c r="A578" s="508" t="s">
        <v>1783</v>
      </c>
      <c r="B578" s="509" t="s">
        <v>1602</v>
      </c>
      <c r="C578" s="509" t="s">
        <v>1603</v>
      </c>
      <c r="D578" s="509" t="s">
        <v>1618</v>
      </c>
      <c r="E578" s="509" t="s">
        <v>1619</v>
      </c>
      <c r="F578" s="513">
        <v>11</v>
      </c>
      <c r="G578" s="513">
        <v>11770</v>
      </c>
      <c r="H578" s="513">
        <v>0.31428571428571428</v>
      </c>
      <c r="I578" s="513">
        <v>1070</v>
      </c>
      <c r="J578" s="513">
        <v>35</v>
      </c>
      <c r="K578" s="513">
        <v>37450</v>
      </c>
      <c r="L578" s="513">
        <v>1</v>
      </c>
      <c r="M578" s="513">
        <v>1070</v>
      </c>
      <c r="N578" s="513">
        <v>26</v>
      </c>
      <c r="O578" s="513">
        <v>27898</v>
      </c>
      <c r="P578" s="536">
        <v>0.74493991989319097</v>
      </c>
      <c r="Q578" s="514">
        <v>1073</v>
      </c>
    </row>
    <row r="579" spans="1:17" ht="14.45" customHeight="1" x14ac:dyDescent="0.2">
      <c r="A579" s="508" t="s">
        <v>1783</v>
      </c>
      <c r="B579" s="509" t="s">
        <v>1602</v>
      </c>
      <c r="C579" s="509" t="s">
        <v>1603</v>
      </c>
      <c r="D579" s="509" t="s">
        <v>1620</v>
      </c>
      <c r="E579" s="509" t="s">
        <v>1621</v>
      </c>
      <c r="F579" s="513">
        <v>758</v>
      </c>
      <c r="G579" s="513">
        <v>34868</v>
      </c>
      <c r="H579" s="513">
        <v>0.96437659033078882</v>
      </c>
      <c r="I579" s="513">
        <v>46</v>
      </c>
      <c r="J579" s="513">
        <v>786</v>
      </c>
      <c r="K579" s="513">
        <v>36156</v>
      </c>
      <c r="L579" s="513">
        <v>1</v>
      </c>
      <c r="M579" s="513">
        <v>46</v>
      </c>
      <c r="N579" s="513">
        <v>765</v>
      </c>
      <c r="O579" s="513">
        <v>35955</v>
      </c>
      <c r="P579" s="536">
        <v>0.99444075672087617</v>
      </c>
      <c r="Q579" s="514">
        <v>47</v>
      </c>
    </row>
    <row r="580" spans="1:17" ht="14.45" customHeight="1" x14ac:dyDescent="0.2">
      <c r="A580" s="508" t="s">
        <v>1783</v>
      </c>
      <c r="B580" s="509" t="s">
        <v>1602</v>
      </c>
      <c r="C580" s="509" t="s">
        <v>1603</v>
      </c>
      <c r="D580" s="509" t="s">
        <v>1622</v>
      </c>
      <c r="E580" s="509" t="s">
        <v>1623</v>
      </c>
      <c r="F580" s="513">
        <v>165</v>
      </c>
      <c r="G580" s="513">
        <v>57255</v>
      </c>
      <c r="H580" s="513">
        <v>0.76388888888888884</v>
      </c>
      <c r="I580" s="513">
        <v>347</v>
      </c>
      <c r="J580" s="513">
        <v>216</v>
      </c>
      <c r="K580" s="513">
        <v>74952</v>
      </c>
      <c r="L580" s="513">
        <v>1</v>
      </c>
      <c r="M580" s="513">
        <v>347</v>
      </c>
      <c r="N580" s="513">
        <v>246</v>
      </c>
      <c r="O580" s="513">
        <v>85608</v>
      </c>
      <c r="P580" s="536">
        <v>1.1421709894332372</v>
      </c>
      <c r="Q580" s="514">
        <v>348</v>
      </c>
    </row>
    <row r="581" spans="1:17" ht="14.45" customHeight="1" x14ac:dyDescent="0.2">
      <c r="A581" s="508" t="s">
        <v>1783</v>
      </c>
      <c r="B581" s="509" t="s">
        <v>1602</v>
      </c>
      <c r="C581" s="509" t="s">
        <v>1603</v>
      </c>
      <c r="D581" s="509" t="s">
        <v>1624</v>
      </c>
      <c r="E581" s="509" t="s">
        <v>1625</v>
      </c>
      <c r="F581" s="513">
        <v>55</v>
      </c>
      <c r="G581" s="513">
        <v>2805</v>
      </c>
      <c r="H581" s="513">
        <v>1.3095238095238095</v>
      </c>
      <c r="I581" s="513">
        <v>51</v>
      </c>
      <c r="J581" s="513">
        <v>42</v>
      </c>
      <c r="K581" s="513">
        <v>2142</v>
      </c>
      <c r="L581" s="513">
        <v>1</v>
      </c>
      <c r="M581" s="513">
        <v>51</v>
      </c>
      <c r="N581" s="513">
        <v>14</v>
      </c>
      <c r="O581" s="513">
        <v>714</v>
      </c>
      <c r="P581" s="536">
        <v>0.33333333333333331</v>
      </c>
      <c r="Q581" s="514">
        <v>51</v>
      </c>
    </row>
    <row r="582" spans="1:17" ht="14.45" customHeight="1" x14ac:dyDescent="0.2">
      <c r="A582" s="508" t="s">
        <v>1783</v>
      </c>
      <c r="B582" s="509" t="s">
        <v>1602</v>
      </c>
      <c r="C582" s="509" t="s">
        <v>1603</v>
      </c>
      <c r="D582" s="509" t="s">
        <v>1628</v>
      </c>
      <c r="E582" s="509" t="s">
        <v>1629</v>
      </c>
      <c r="F582" s="513">
        <v>1224</v>
      </c>
      <c r="G582" s="513">
        <v>461448</v>
      </c>
      <c r="H582" s="513">
        <v>0.86685552407932009</v>
      </c>
      <c r="I582" s="513">
        <v>377</v>
      </c>
      <c r="J582" s="513">
        <v>1412</v>
      </c>
      <c r="K582" s="513">
        <v>532324</v>
      </c>
      <c r="L582" s="513">
        <v>1</v>
      </c>
      <c r="M582" s="513">
        <v>377</v>
      </c>
      <c r="N582" s="513">
        <v>1093</v>
      </c>
      <c r="O582" s="513">
        <v>413154</v>
      </c>
      <c r="P582" s="536">
        <v>0.77613258090937098</v>
      </c>
      <c r="Q582" s="514">
        <v>378</v>
      </c>
    </row>
    <row r="583" spans="1:17" ht="14.45" customHeight="1" x14ac:dyDescent="0.2">
      <c r="A583" s="508" t="s">
        <v>1783</v>
      </c>
      <c r="B583" s="509" t="s">
        <v>1602</v>
      </c>
      <c r="C583" s="509" t="s">
        <v>1603</v>
      </c>
      <c r="D583" s="509" t="s">
        <v>1630</v>
      </c>
      <c r="E583" s="509" t="s">
        <v>1631</v>
      </c>
      <c r="F583" s="513">
        <v>633</v>
      </c>
      <c r="G583" s="513">
        <v>21522</v>
      </c>
      <c r="H583" s="513">
        <v>1.0728813559322035</v>
      </c>
      <c r="I583" s="513">
        <v>34</v>
      </c>
      <c r="J583" s="513">
        <v>590</v>
      </c>
      <c r="K583" s="513">
        <v>20060</v>
      </c>
      <c r="L583" s="513">
        <v>1</v>
      </c>
      <c r="M583" s="513">
        <v>34</v>
      </c>
      <c r="N583" s="513">
        <v>579</v>
      </c>
      <c r="O583" s="513">
        <v>19686</v>
      </c>
      <c r="P583" s="536">
        <v>0.98135593220338979</v>
      </c>
      <c r="Q583" s="514">
        <v>34</v>
      </c>
    </row>
    <row r="584" spans="1:17" ht="14.45" customHeight="1" x14ac:dyDescent="0.2">
      <c r="A584" s="508" t="s">
        <v>1783</v>
      </c>
      <c r="B584" s="509" t="s">
        <v>1602</v>
      </c>
      <c r="C584" s="509" t="s">
        <v>1603</v>
      </c>
      <c r="D584" s="509" t="s">
        <v>1632</v>
      </c>
      <c r="E584" s="509" t="s">
        <v>1633</v>
      </c>
      <c r="F584" s="513">
        <v>2</v>
      </c>
      <c r="G584" s="513">
        <v>1048</v>
      </c>
      <c r="H584" s="513">
        <v>0.13333333333333333</v>
      </c>
      <c r="I584" s="513">
        <v>524</v>
      </c>
      <c r="J584" s="513">
        <v>15</v>
      </c>
      <c r="K584" s="513">
        <v>7860</v>
      </c>
      <c r="L584" s="513">
        <v>1</v>
      </c>
      <c r="M584" s="513">
        <v>524</v>
      </c>
      <c r="N584" s="513">
        <v>10</v>
      </c>
      <c r="O584" s="513">
        <v>5250</v>
      </c>
      <c r="P584" s="536">
        <v>0.66793893129770987</v>
      </c>
      <c r="Q584" s="514">
        <v>525</v>
      </c>
    </row>
    <row r="585" spans="1:17" ht="14.45" customHeight="1" x14ac:dyDescent="0.2">
      <c r="A585" s="508" t="s">
        <v>1783</v>
      </c>
      <c r="B585" s="509" t="s">
        <v>1602</v>
      </c>
      <c r="C585" s="509" t="s">
        <v>1603</v>
      </c>
      <c r="D585" s="509" t="s">
        <v>1634</v>
      </c>
      <c r="E585" s="509" t="s">
        <v>1635</v>
      </c>
      <c r="F585" s="513">
        <v>12</v>
      </c>
      <c r="G585" s="513">
        <v>684</v>
      </c>
      <c r="H585" s="513">
        <v>1.1958041958041958</v>
      </c>
      <c r="I585" s="513">
        <v>57</v>
      </c>
      <c r="J585" s="513">
        <v>10</v>
      </c>
      <c r="K585" s="513">
        <v>572</v>
      </c>
      <c r="L585" s="513">
        <v>1</v>
      </c>
      <c r="M585" s="513">
        <v>57.2</v>
      </c>
      <c r="N585" s="513">
        <v>15</v>
      </c>
      <c r="O585" s="513">
        <v>870</v>
      </c>
      <c r="P585" s="536">
        <v>1.520979020979021</v>
      </c>
      <c r="Q585" s="514">
        <v>58</v>
      </c>
    </row>
    <row r="586" spans="1:17" ht="14.45" customHeight="1" x14ac:dyDescent="0.2">
      <c r="A586" s="508" t="s">
        <v>1783</v>
      </c>
      <c r="B586" s="509" t="s">
        <v>1602</v>
      </c>
      <c r="C586" s="509" t="s">
        <v>1603</v>
      </c>
      <c r="D586" s="509" t="s">
        <v>1636</v>
      </c>
      <c r="E586" s="509" t="s">
        <v>1637</v>
      </c>
      <c r="F586" s="513"/>
      <c r="G586" s="513"/>
      <c r="H586" s="513"/>
      <c r="I586" s="513"/>
      <c r="J586" s="513">
        <v>2</v>
      </c>
      <c r="K586" s="513">
        <v>450</v>
      </c>
      <c r="L586" s="513">
        <v>1</v>
      </c>
      <c r="M586" s="513">
        <v>225</v>
      </c>
      <c r="N586" s="513">
        <v>16</v>
      </c>
      <c r="O586" s="513">
        <v>3616</v>
      </c>
      <c r="P586" s="536">
        <v>8.0355555555555558</v>
      </c>
      <c r="Q586" s="514">
        <v>226</v>
      </c>
    </row>
    <row r="587" spans="1:17" ht="14.45" customHeight="1" x14ac:dyDescent="0.2">
      <c r="A587" s="508" t="s">
        <v>1783</v>
      </c>
      <c r="B587" s="509" t="s">
        <v>1602</v>
      </c>
      <c r="C587" s="509" t="s">
        <v>1603</v>
      </c>
      <c r="D587" s="509" t="s">
        <v>1638</v>
      </c>
      <c r="E587" s="509" t="s">
        <v>1639</v>
      </c>
      <c r="F587" s="513"/>
      <c r="G587" s="513"/>
      <c r="H587" s="513"/>
      <c r="I587" s="513"/>
      <c r="J587" s="513">
        <v>2</v>
      </c>
      <c r="K587" s="513">
        <v>1108</v>
      </c>
      <c r="L587" s="513">
        <v>1</v>
      </c>
      <c r="M587" s="513">
        <v>554</v>
      </c>
      <c r="N587" s="513">
        <v>16</v>
      </c>
      <c r="O587" s="513">
        <v>8880</v>
      </c>
      <c r="P587" s="536">
        <v>8.0144404332129966</v>
      </c>
      <c r="Q587" s="514">
        <v>555</v>
      </c>
    </row>
    <row r="588" spans="1:17" ht="14.45" customHeight="1" x14ac:dyDescent="0.2">
      <c r="A588" s="508" t="s">
        <v>1783</v>
      </c>
      <c r="B588" s="509" t="s">
        <v>1602</v>
      </c>
      <c r="C588" s="509" t="s">
        <v>1603</v>
      </c>
      <c r="D588" s="509" t="s">
        <v>1640</v>
      </c>
      <c r="E588" s="509" t="s">
        <v>1641</v>
      </c>
      <c r="F588" s="513"/>
      <c r="G588" s="513"/>
      <c r="H588" s="513"/>
      <c r="I588" s="513"/>
      <c r="J588" s="513">
        <v>6</v>
      </c>
      <c r="K588" s="513">
        <v>1284</v>
      </c>
      <c r="L588" s="513">
        <v>1</v>
      </c>
      <c r="M588" s="513">
        <v>214</v>
      </c>
      <c r="N588" s="513">
        <v>8</v>
      </c>
      <c r="O588" s="513">
        <v>1728</v>
      </c>
      <c r="P588" s="536">
        <v>1.3457943925233644</v>
      </c>
      <c r="Q588" s="514">
        <v>216</v>
      </c>
    </row>
    <row r="589" spans="1:17" ht="14.45" customHeight="1" x14ac:dyDescent="0.2">
      <c r="A589" s="508" t="s">
        <v>1783</v>
      </c>
      <c r="B589" s="509" t="s">
        <v>1602</v>
      </c>
      <c r="C589" s="509" t="s">
        <v>1603</v>
      </c>
      <c r="D589" s="509" t="s">
        <v>1642</v>
      </c>
      <c r="E589" s="509" t="s">
        <v>1643</v>
      </c>
      <c r="F589" s="513">
        <v>405</v>
      </c>
      <c r="G589" s="513">
        <v>57105</v>
      </c>
      <c r="H589" s="513">
        <v>1.0499944838745265</v>
      </c>
      <c r="I589" s="513">
        <v>141</v>
      </c>
      <c r="J589" s="513">
        <v>383</v>
      </c>
      <c r="K589" s="513">
        <v>54386</v>
      </c>
      <c r="L589" s="513">
        <v>1</v>
      </c>
      <c r="M589" s="513">
        <v>142</v>
      </c>
      <c r="N589" s="513">
        <v>331</v>
      </c>
      <c r="O589" s="513">
        <v>47333</v>
      </c>
      <c r="P589" s="536">
        <v>0.87031589011878052</v>
      </c>
      <c r="Q589" s="514">
        <v>143</v>
      </c>
    </row>
    <row r="590" spans="1:17" ht="14.45" customHeight="1" x14ac:dyDescent="0.2">
      <c r="A590" s="508" t="s">
        <v>1783</v>
      </c>
      <c r="B590" s="509" t="s">
        <v>1602</v>
      </c>
      <c r="C590" s="509" t="s">
        <v>1603</v>
      </c>
      <c r="D590" s="509" t="s">
        <v>1644</v>
      </c>
      <c r="E590" s="509" t="s">
        <v>1645</v>
      </c>
      <c r="F590" s="513">
        <v>1</v>
      </c>
      <c r="G590" s="513">
        <v>220</v>
      </c>
      <c r="H590" s="513">
        <v>0.1244343891402715</v>
      </c>
      <c r="I590" s="513">
        <v>220</v>
      </c>
      <c r="J590" s="513">
        <v>8</v>
      </c>
      <c r="K590" s="513">
        <v>1768</v>
      </c>
      <c r="L590" s="513">
        <v>1</v>
      </c>
      <c r="M590" s="513">
        <v>221</v>
      </c>
      <c r="N590" s="513"/>
      <c r="O590" s="513"/>
      <c r="P590" s="536"/>
      <c r="Q590" s="514"/>
    </row>
    <row r="591" spans="1:17" ht="14.45" customHeight="1" x14ac:dyDescent="0.2">
      <c r="A591" s="508" t="s">
        <v>1783</v>
      </c>
      <c r="B591" s="509" t="s">
        <v>1602</v>
      </c>
      <c r="C591" s="509" t="s">
        <v>1603</v>
      </c>
      <c r="D591" s="509" t="s">
        <v>1648</v>
      </c>
      <c r="E591" s="509" t="s">
        <v>1649</v>
      </c>
      <c r="F591" s="513">
        <v>1860</v>
      </c>
      <c r="G591" s="513">
        <v>31620</v>
      </c>
      <c r="H591" s="513">
        <v>1.0270568746548867</v>
      </c>
      <c r="I591" s="513">
        <v>17</v>
      </c>
      <c r="J591" s="513">
        <v>1811</v>
      </c>
      <c r="K591" s="513">
        <v>30787</v>
      </c>
      <c r="L591" s="513">
        <v>1</v>
      </c>
      <c r="M591" s="513">
        <v>17</v>
      </c>
      <c r="N591" s="513">
        <v>1633</v>
      </c>
      <c r="O591" s="513">
        <v>27761</v>
      </c>
      <c r="P591" s="536">
        <v>0.90171176145775811</v>
      </c>
      <c r="Q591" s="514">
        <v>17</v>
      </c>
    </row>
    <row r="592" spans="1:17" ht="14.45" customHeight="1" x14ac:dyDescent="0.2">
      <c r="A592" s="508" t="s">
        <v>1783</v>
      </c>
      <c r="B592" s="509" t="s">
        <v>1602</v>
      </c>
      <c r="C592" s="509" t="s">
        <v>1603</v>
      </c>
      <c r="D592" s="509" t="s">
        <v>1650</v>
      </c>
      <c r="E592" s="509" t="s">
        <v>1651</v>
      </c>
      <c r="F592" s="513">
        <v>1</v>
      </c>
      <c r="G592" s="513">
        <v>143</v>
      </c>
      <c r="H592" s="513">
        <v>0.125</v>
      </c>
      <c r="I592" s="513">
        <v>143</v>
      </c>
      <c r="J592" s="513">
        <v>8</v>
      </c>
      <c r="K592" s="513">
        <v>1144</v>
      </c>
      <c r="L592" s="513">
        <v>1</v>
      </c>
      <c r="M592" s="513">
        <v>143</v>
      </c>
      <c r="N592" s="513">
        <v>6</v>
      </c>
      <c r="O592" s="513">
        <v>864</v>
      </c>
      <c r="P592" s="536">
        <v>0.75524475524475521</v>
      </c>
      <c r="Q592" s="514">
        <v>144</v>
      </c>
    </row>
    <row r="593" spans="1:17" ht="14.45" customHeight="1" x14ac:dyDescent="0.2">
      <c r="A593" s="508" t="s">
        <v>1783</v>
      </c>
      <c r="B593" s="509" t="s">
        <v>1602</v>
      </c>
      <c r="C593" s="509" t="s">
        <v>1603</v>
      </c>
      <c r="D593" s="509" t="s">
        <v>1652</v>
      </c>
      <c r="E593" s="509" t="s">
        <v>1653</v>
      </c>
      <c r="F593" s="513">
        <v>3</v>
      </c>
      <c r="G593" s="513">
        <v>195</v>
      </c>
      <c r="H593" s="513">
        <v>1.5</v>
      </c>
      <c r="I593" s="513">
        <v>65</v>
      </c>
      <c r="J593" s="513">
        <v>2</v>
      </c>
      <c r="K593" s="513">
        <v>130</v>
      </c>
      <c r="L593" s="513">
        <v>1</v>
      </c>
      <c r="M593" s="513">
        <v>65</v>
      </c>
      <c r="N593" s="513">
        <v>4</v>
      </c>
      <c r="O593" s="513">
        <v>264</v>
      </c>
      <c r="P593" s="536">
        <v>2.0307692307692307</v>
      </c>
      <c r="Q593" s="514">
        <v>66</v>
      </c>
    </row>
    <row r="594" spans="1:17" ht="14.45" customHeight="1" x14ac:dyDescent="0.2">
      <c r="A594" s="508" t="s">
        <v>1783</v>
      </c>
      <c r="B594" s="509" t="s">
        <v>1602</v>
      </c>
      <c r="C594" s="509" t="s">
        <v>1603</v>
      </c>
      <c r="D594" s="509" t="s">
        <v>1658</v>
      </c>
      <c r="E594" s="509" t="s">
        <v>1659</v>
      </c>
      <c r="F594" s="513">
        <v>612</v>
      </c>
      <c r="G594" s="513">
        <v>83232</v>
      </c>
      <c r="H594" s="513">
        <v>0.89254922146441895</v>
      </c>
      <c r="I594" s="513">
        <v>136</v>
      </c>
      <c r="J594" s="513">
        <v>682</v>
      </c>
      <c r="K594" s="513">
        <v>93252</v>
      </c>
      <c r="L594" s="513">
        <v>1</v>
      </c>
      <c r="M594" s="513">
        <v>136.73313782991201</v>
      </c>
      <c r="N594" s="513">
        <v>677</v>
      </c>
      <c r="O594" s="513">
        <v>93426</v>
      </c>
      <c r="P594" s="536">
        <v>1.001865911723073</v>
      </c>
      <c r="Q594" s="514">
        <v>138</v>
      </c>
    </row>
    <row r="595" spans="1:17" ht="14.45" customHeight="1" x14ac:dyDescent="0.2">
      <c r="A595" s="508" t="s">
        <v>1783</v>
      </c>
      <c r="B595" s="509" t="s">
        <v>1602</v>
      </c>
      <c r="C595" s="509" t="s">
        <v>1603</v>
      </c>
      <c r="D595" s="509" t="s">
        <v>1660</v>
      </c>
      <c r="E595" s="509" t="s">
        <v>1661</v>
      </c>
      <c r="F595" s="513">
        <v>48</v>
      </c>
      <c r="G595" s="513">
        <v>4368</v>
      </c>
      <c r="H595" s="513">
        <v>0.64</v>
      </c>
      <c r="I595" s="513">
        <v>91</v>
      </c>
      <c r="J595" s="513">
        <v>75</v>
      </c>
      <c r="K595" s="513">
        <v>6825</v>
      </c>
      <c r="L595" s="513">
        <v>1</v>
      </c>
      <c r="M595" s="513">
        <v>91</v>
      </c>
      <c r="N595" s="513">
        <v>40</v>
      </c>
      <c r="O595" s="513">
        <v>3680</v>
      </c>
      <c r="P595" s="536">
        <v>0.53919413919413917</v>
      </c>
      <c r="Q595" s="514">
        <v>92</v>
      </c>
    </row>
    <row r="596" spans="1:17" ht="14.45" customHeight="1" x14ac:dyDescent="0.2">
      <c r="A596" s="508" t="s">
        <v>1783</v>
      </c>
      <c r="B596" s="509" t="s">
        <v>1602</v>
      </c>
      <c r="C596" s="509" t="s">
        <v>1603</v>
      </c>
      <c r="D596" s="509" t="s">
        <v>1662</v>
      </c>
      <c r="E596" s="509" t="s">
        <v>1663</v>
      </c>
      <c r="F596" s="513">
        <v>3</v>
      </c>
      <c r="G596" s="513">
        <v>411</v>
      </c>
      <c r="H596" s="513">
        <v>0.42414860681114552</v>
      </c>
      <c r="I596" s="513">
        <v>137</v>
      </c>
      <c r="J596" s="513">
        <v>7</v>
      </c>
      <c r="K596" s="513">
        <v>969</v>
      </c>
      <c r="L596" s="513">
        <v>1</v>
      </c>
      <c r="M596" s="513">
        <v>138.42857142857142</v>
      </c>
      <c r="N596" s="513">
        <v>8</v>
      </c>
      <c r="O596" s="513">
        <v>1120</v>
      </c>
      <c r="P596" s="536">
        <v>1.1558307533539731</v>
      </c>
      <c r="Q596" s="514">
        <v>140</v>
      </c>
    </row>
    <row r="597" spans="1:17" ht="14.45" customHeight="1" x14ac:dyDescent="0.2">
      <c r="A597" s="508" t="s">
        <v>1783</v>
      </c>
      <c r="B597" s="509" t="s">
        <v>1602</v>
      </c>
      <c r="C597" s="509" t="s">
        <v>1603</v>
      </c>
      <c r="D597" s="509" t="s">
        <v>1664</v>
      </c>
      <c r="E597" s="509" t="s">
        <v>1665</v>
      </c>
      <c r="F597" s="513">
        <v>24</v>
      </c>
      <c r="G597" s="513">
        <v>1584</v>
      </c>
      <c r="H597" s="513">
        <v>0.66331658291457285</v>
      </c>
      <c r="I597" s="513">
        <v>66</v>
      </c>
      <c r="J597" s="513">
        <v>36</v>
      </c>
      <c r="K597" s="513">
        <v>2388</v>
      </c>
      <c r="L597" s="513">
        <v>1</v>
      </c>
      <c r="M597" s="513">
        <v>66.333333333333329</v>
      </c>
      <c r="N597" s="513">
        <v>23</v>
      </c>
      <c r="O597" s="513">
        <v>1541</v>
      </c>
      <c r="P597" s="536">
        <v>0.64530988274706869</v>
      </c>
      <c r="Q597" s="514">
        <v>67</v>
      </c>
    </row>
    <row r="598" spans="1:17" ht="14.45" customHeight="1" x14ac:dyDescent="0.2">
      <c r="A598" s="508" t="s">
        <v>1783</v>
      </c>
      <c r="B598" s="509" t="s">
        <v>1602</v>
      </c>
      <c r="C598" s="509" t="s">
        <v>1603</v>
      </c>
      <c r="D598" s="509" t="s">
        <v>1666</v>
      </c>
      <c r="E598" s="509" t="s">
        <v>1667</v>
      </c>
      <c r="F598" s="513">
        <v>1038</v>
      </c>
      <c r="G598" s="513">
        <v>340464</v>
      </c>
      <c r="H598" s="513">
        <v>1.1849315068493151</v>
      </c>
      <c r="I598" s="513">
        <v>328</v>
      </c>
      <c r="J598" s="513">
        <v>876</v>
      </c>
      <c r="K598" s="513">
        <v>287328</v>
      </c>
      <c r="L598" s="513">
        <v>1</v>
      </c>
      <c r="M598" s="513">
        <v>328</v>
      </c>
      <c r="N598" s="513">
        <v>714</v>
      </c>
      <c r="O598" s="513">
        <v>234906</v>
      </c>
      <c r="P598" s="536">
        <v>0.81755345806882729</v>
      </c>
      <c r="Q598" s="514">
        <v>329</v>
      </c>
    </row>
    <row r="599" spans="1:17" ht="14.45" customHeight="1" x14ac:dyDescent="0.2">
      <c r="A599" s="508" t="s">
        <v>1783</v>
      </c>
      <c r="B599" s="509" t="s">
        <v>1602</v>
      </c>
      <c r="C599" s="509" t="s">
        <v>1603</v>
      </c>
      <c r="D599" s="509" t="s">
        <v>1674</v>
      </c>
      <c r="E599" s="509" t="s">
        <v>1675</v>
      </c>
      <c r="F599" s="513">
        <v>77</v>
      </c>
      <c r="G599" s="513">
        <v>3927</v>
      </c>
      <c r="H599" s="513">
        <v>0.80208333333333337</v>
      </c>
      <c r="I599" s="513">
        <v>51</v>
      </c>
      <c r="J599" s="513">
        <v>96</v>
      </c>
      <c r="K599" s="513">
        <v>4896</v>
      </c>
      <c r="L599" s="513">
        <v>1</v>
      </c>
      <c r="M599" s="513">
        <v>51</v>
      </c>
      <c r="N599" s="513">
        <v>120</v>
      </c>
      <c r="O599" s="513">
        <v>6240</v>
      </c>
      <c r="P599" s="536">
        <v>1.2745098039215685</v>
      </c>
      <c r="Q599" s="514">
        <v>52</v>
      </c>
    </row>
    <row r="600" spans="1:17" ht="14.45" customHeight="1" x14ac:dyDescent="0.2">
      <c r="A600" s="508" t="s">
        <v>1783</v>
      </c>
      <c r="B600" s="509" t="s">
        <v>1602</v>
      </c>
      <c r="C600" s="509" t="s">
        <v>1603</v>
      </c>
      <c r="D600" s="509" t="s">
        <v>1682</v>
      </c>
      <c r="E600" s="509" t="s">
        <v>1683</v>
      </c>
      <c r="F600" s="513">
        <v>9</v>
      </c>
      <c r="G600" s="513">
        <v>1863</v>
      </c>
      <c r="H600" s="513">
        <v>1.8</v>
      </c>
      <c r="I600" s="513">
        <v>207</v>
      </c>
      <c r="J600" s="513">
        <v>5</v>
      </c>
      <c r="K600" s="513">
        <v>1035</v>
      </c>
      <c r="L600" s="513">
        <v>1</v>
      </c>
      <c r="M600" s="513">
        <v>207</v>
      </c>
      <c r="N600" s="513">
        <v>2</v>
      </c>
      <c r="O600" s="513">
        <v>418</v>
      </c>
      <c r="P600" s="536">
        <v>0.40386473429951691</v>
      </c>
      <c r="Q600" s="514">
        <v>209</v>
      </c>
    </row>
    <row r="601" spans="1:17" ht="14.45" customHeight="1" x14ac:dyDescent="0.2">
      <c r="A601" s="508" t="s">
        <v>1783</v>
      </c>
      <c r="B601" s="509" t="s">
        <v>1602</v>
      </c>
      <c r="C601" s="509" t="s">
        <v>1603</v>
      </c>
      <c r="D601" s="509" t="s">
        <v>1684</v>
      </c>
      <c r="E601" s="509" t="s">
        <v>1685</v>
      </c>
      <c r="F601" s="513">
        <v>124</v>
      </c>
      <c r="G601" s="513">
        <v>94612</v>
      </c>
      <c r="H601" s="513">
        <v>1.0598290598290598</v>
      </c>
      <c r="I601" s="513">
        <v>763</v>
      </c>
      <c r="J601" s="513">
        <v>117</v>
      </c>
      <c r="K601" s="513">
        <v>89271</v>
      </c>
      <c r="L601" s="513">
        <v>1</v>
      </c>
      <c r="M601" s="513">
        <v>763</v>
      </c>
      <c r="N601" s="513">
        <v>66</v>
      </c>
      <c r="O601" s="513">
        <v>50424</v>
      </c>
      <c r="P601" s="536">
        <v>0.56484188594280338</v>
      </c>
      <c r="Q601" s="514">
        <v>764</v>
      </c>
    </row>
    <row r="602" spans="1:17" ht="14.45" customHeight="1" x14ac:dyDescent="0.2">
      <c r="A602" s="508" t="s">
        <v>1783</v>
      </c>
      <c r="B602" s="509" t="s">
        <v>1602</v>
      </c>
      <c r="C602" s="509" t="s">
        <v>1603</v>
      </c>
      <c r="D602" s="509" t="s">
        <v>1686</v>
      </c>
      <c r="E602" s="509" t="s">
        <v>1687</v>
      </c>
      <c r="F602" s="513">
        <v>2</v>
      </c>
      <c r="G602" s="513">
        <v>4232</v>
      </c>
      <c r="H602" s="513"/>
      <c r="I602" s="513">
        <v>2116</v>
      </c>
      <c r="J602" s="513"/>
      <c r="K602" s="513"/>
      <c r="L602" s="513"/>
      <c r="M602" s="513"/>
      <c r="N602" s="513"/>
      <c r="O602" s="513"/>
      <c r="P602" s="536"/>
      <c r="Q602" s="514"/>
    </row>
    <row r="603" spans="1:17" ht="14.45" customHeight="1" x14ac:dyDescent="0.2">
      <c r="A603" s="508" t="s">
        <v>1783</v>
      </c>
      <c r="B603" s="509" t="s">
        <v>1602</v>
      </c>
      <c r="C603" s="509" t="s">
        <v>1603</v>
      </c>
      <c r="D603" s="509" t="s">
        <v>1688</v>
      </c>
      <c r="E603" s="509" t="s">
        <v>1689</v>
      </c>
      <c r="F603" s="513">
        <v>1</v>
      </c>
      <c r="G603" s="513">
        <v>612</v>
      </c>
      <c r="H603" s="513">
        <v>0.14285714285714285</v>
      </c>
      <c r="I603" s="513">
        <v>612</v>
      </c>
      <c r="J603" s="513">
        <v>7</v>
      </c>
      <c r="K603" s="513">
        <v>4284</v>
      </c>
      <c r="L603" s="513">
        <v>1</v>
      </c>
      <c r="M603" s="513">
        <v>612</v>
      </c>
      <c r="N603" s="513">
        <v>1</v>
      </c>
      <c r="O603" s="513">
        <v>615</v>
      </c>
      <c r="P603" s="536">
        <v>0.14355742296918766</v>
      </c>
      <c r="Q603" s="514">
        <v>615</v>
      </c>
    </row>
    <row r="604" spans="1:17" ht="14.45" customHeight="1" x14ac:dyDescent="0.2">
      <c r="A604" s="508" t="s">
        <v>1783</v>
      </c>
      <c r="B604" s="509" t="s">
        <v>1602</v>
      </c>
      <c r="C604" s="509" t="s">
        <v>1603</v>
      </c>
      <c r="D604" s="509" t="s">
        <v>1692</v>
      </c>
      <c r="E604" s="509" t="s">
        <v>1693</v>
      </c>
      <c r="F604" s="513"/>
      <c r="G604" s="513"/>
      <c r="H604" s="513"/>
      <c r="I604" s="513"/>
      <c r="J604" s="513"/>
      <c r="K604" s="513"/>
      <c r="L604" s="513"/>
      <c r="M604" s="513"/>
      <c r="N604" s="513">
        <v>1</v>
      </c>
      <c r="O604" s="513">
        <v>433</v>
      </c>
      <c r="P604" s="536"/>
      <c r="Q604" s="514">
        <v>433</v>
      </c>
    </row>
    <row r="605" spans="1:17" ht="14.45" customHeight="1" x14ac:dyDescent="0.2">
      <c r="A605" s="508" t="s">
        <v>1783</v>
      </c>
      <c r="B605" s="509" t="s">
        <v>1602</v>
      </c>
      <c r="C605" s="509" t="s">
        <v>1603</v>
      </c>
      <c r="D605" s="509" t="s">
        <v>1694</v>
      </c>
      <c r="E605" s="509" t="s">
        <v>1695</v>
      </c>
      <c r="F605" s="513"/>
      <c r="G605" s="513"/>
      <c r="H605" s="513"/>
      <c r="I605" s="513"/>
      <c r="J605" s="513">
        <v>2</v>
      </c>
      <c r="K605" s="513">
        <v>3536</v>
      </c>
      <c r="L605" s="513">
        <v>1</v>
      </c>
      <c r="M605" s="513">
        <v>1768</v>
      </c>
      <c r="N605" s="513"/>
      <c r="O605" s="513"/>
      <c r="P605" s="536"/>
      <c r="Q605" s="514"/>
    </row>
    <row r="606" spans="1:17" ht="14.45" customHeight="1" x14ac:dyDescent="0.2">
      <c r="A606" s="508" t="s">
        <v>1783</v>
      </c>
      <c r="B606" s="509" t="s">
        <v>1602</v>
      </c>
      <c r="C606" s="509" t="s">
        <v>1603</v>
      </c>
      <c r="D606" s="509" t="s">
        <v>1699</v>
      </c>
      <c r="E606" s="509" t="s">
        <v>1700</v>
      </c>
      <c r="F606" s="513"/>
      <c r="G606" s="513"/>
      <c r="H606" s="513"/>
      <c r="I606" s="513"/>
      <c r="J606" s="513">
        <v>6</v>
      </c>
      <c r="K606" s="513">
        <v>1635</v>
      </c>
      <c r="L606" s="513">
        <v>1</v>
      </c>
      <c r="M606" s="513">
        <v>272.5</v>
      </c>
      <c r="N606" s="513">
        <v>8</v>
      </c>
      <c r="O606" s="513">
        <v>2200</v>
      </c>
      <c r="P606" s="536">
        <v>1.345565749235474</v>
      </c>
      <c r="Q606" s="514">
        <v>275</v>
      </c>
    </row>
    <row r="607" spans="1:17" ht="14.45" customHeight="1" x14ac:dyDescent="0.2">
      <c r="A607" s="508" t="s">
        <v>1783</v>
      </c>
      <c r="B607" s="509" t="s">
        <v>1602</v>
      </c>
      <c r="C607" s="509" t="s">
        <v>1603</v>
      </c>
      <c r="D607" s="509" t="s">
        <v>1707</v>
      </c>
      <c r="E607" s="509" t="s">
        <v>1708</v>
      </c>
      <c r="F607" s="513">
        <v>225</v>
      </c>
      <c r="G607" s="513">
        <v>9900</v>
      </c>
      <c r="H607" s="513">
        <v>1.0714285714285714</v>
      </c>
      <c r="I607" s="513">
        <v>44</v>
      </c>
      <c r="J607" s="513">
        <v>210</v>
      </c>
      <c r="K607" s="513">
        <v>9240</v>
      </c>
      <c r="L607" s="513">
        <v>1</v>
      </c>
      <c r="M607" s="513">
        <v>44</v>
      </c>
      <c r="N607" s="513">
        <v>187</v>
      </c>
      <c r="O607" s="513">
        <v>8415</v>
      </c>
      <c r="P607" s="536">
        <v>0.9107142857142857</v>
      </c>
      <c r="Q607" s="514">
        <v>45</v>
      </c>
    </row>
    <row r="608" spans="1:17" ht="14.45" customHeight="1" x14ac:dyDescent="0.2">
      <c r="A608" s="508" t="s">
        <v>1783</v>
      </c>
      <c r="B608" s="509" t="s">
        <v>1602</v>
      </c>
      <c r="C608" s="509" t="s">
        <v>1603</v>
      </c>
      <c r="D608" s="509" t="s">
        <v>1711</v>
      </c>
      <c r="E608" s="509" t="s">
        <v>1712</v>
      </c>
      <c r="F608" s="513">
        <v>22</v>
      </c>
      <c r="G608" s="513">
        <v>792</v>
      </c>
      <c r="H608" s="513">
        <v>1.375</v>
      </c>
      <c r="I608" s="513">
        <v>36</v>
      </c>
      <c r="J608" s="513">
        <v>16</v>
      </c>
      <c r="K608" s="513">
        <v>576</v>
      </c>
      <c r="L608" s="513">
        <v>1</v>
      </c>
      <c r="M608" s="513">
        <v>36</v>
      </c>
      <c r="N608" s="513">
        <v>16</v>
      </c>
      <c r="O608" s="513">
        <v>592</v>
      </c>
      <c r="P608" s="536">
        <v>1.0277777777777777</v>
      </c>
      <c r="Q608" s="514">
        <v>37</v>
      </c>
    </row>
    <row r="609" spans="1:17" ht="14.45" customHeight="1" x14ac:dyDescent="0.2">
      <c r="A609" s="508" t="s">
        <v>1783</v>
      </c>
      <c r="B609" s="509" t="s">
        <v>1602</v>
      </c>
      <c r="C609" s="509" t="s">
        <v>1603</v>
      </c>
      <c r="D609" s="509" t="s">
        <v>1715</v>
      </c>
      <c r="E609" s="509" t="s">
        <v>1716</v>
      </c>
      <c r="F609" s="513"/>
      <c r="G609" s="513"/>
      <c r="H609" s="513"/>
      <c r="I609" s="513"/>
      <c r="J609" s="513">
        <v>11</v>
      </c>
      <c r="K609" s="513">
        <v>16423</v>
      </c>
      <c r="L609" s="513">
        <v>1</v>
      </c>
      <c r="M609" s="513">
        <v>1493</v>
      </c>
      <c r="N609" s="513">
        <v>2</v>
      </c>
      <c r="O609" s="513">
        <v>2992</v>
      </c>
      <c r="P609" s="536">
        <v>0.18218352310783656</v>
      </c>
      <c r="Q609" s="514">
        <v>1496</v>
      </c>
    </row>
    <row r="610" spans="1:17" ht="14.45" customHeight="1" x14ac:dyDescent="0.2">
      <c r="A610" s="508" t="s">
        <v>1783</v>
      </c>
      <c r="B610" s="509" t="s">
        <v>1602</v>
      </c>
      <c r="C610" s="509" t="s">
        <v>1603</v>
      </c>
      <c r="D610" s="509" t="s">
        <v>1717</v>
      </c>
      <c r="E610" s="509" t="s">
        <v>1718</v>
      </c>
      <c r="F610" s="513">
        <v>6</v>
      </c>
      <c r="G610" s="513">
        <v>1962</v>
      </c>
      <c r="H610" s="513">
        <v>0.17647058823529413</v>
      </c>
      <c r="I610" s="513">
        <v>327</v>
      </c>
      <c r="J610" s="513">
        <v>34</v>
      </c>
      <c r="K610" s="513">
        <v>11118</v>
      </c>
      <c r="L610" s="513">
        <v>1</v>
      </c>
      <c r="M610" s="513">
        <v>327</v>
      </c>
      <c r="N610" s="513">
        <v>24</v>
      </c>
      <c r="O610" s="513">
        <v>7896</v>
      </c>
      <c r="P610" s="536">
        <v>0.71019967620075553</v>
      </c>
      <c r="Q610" s="514">
        <v>329</v>
      </c>
    </row>
    <row r="611" spans="1:17" ht="14.45" customHeight="1" x14ac:dyDescent="0.2">
      <c r="A611" s="508" t="s">
        <v>1783</v>
      </c>
      <c r="B611" s="509" t="s">
        <v>1602</v>
      </c>
      <c r="C611" s="509" t="s">
        <v>1603</v>
      </c>
      <c r="D611" s="509" t="s">
        <v>1719</v>
      </c>
      <c r="E611" s="509" t="s">
        <v>1720</v>
      </c>
      <c r="F611" s="513"/>
      <c r="G611" s="513"/>
      <c r="H611" s="513"/>
      <c r="I611" s="513"/>
      <c r="J611" s="513">
        <v>4</v>
      </c>
      <c r="K611" s="513">
        <v>3552</v>
      </c>
      <c r="L611" s="513">
        <v>1</v>
      </c>
      <c r="M611" s="513">
        <v>888</v>
      </c>
      <c r="N611" s="513">
        <v>2</v>
      </c>
      <c r="O611" s="513">
        <v>1782</v>
      </c>
      <c r="P611" s="536">
        <v>0.50168918918918914</v>
      </c>
      <c r="Q611" s="514">
        <v>891</v>
      </c>
    </row>
    <row r="612" spans="1:17" ht="14.45" customHeight="1" x14ac:dyDescent="0.2">
      <c r="A612" s="508" t="s">
        <v>1783</v>
      </c>
      <c r="B612" s="509" t="s">
        <v>1602</v>
      </c>
      <c r="C612" s="509" t="s">
        <v>1603</v>
      </c>
      <c r="D612" s="509" t="s">
        <v>1721</v>
      </c>
      <c r="E612" s="509" t="s">
        <v>1722</v>
      </c>
      <c r="F612" s="513">
        <v>10</v>
      </c>
      <c r="G612" s="513">
        <v>3310</v>
      </c>
      <c r="H612" s="513">
        <v>4.9849397590361448</v>
      </c>
      <c r="I612" s="513">
        <v>331</v>
      </c>
      <c r="J612" s="513">
        <v>2</v>
      </c>
      <c r="K612" s="513">
        <v>664</v>
      </c>
      <c r="L612" s="513">
        <v>1</v>
      </c>
      <c r="M612" s="513">
        <v>332</v>
      </c>
      <c r="N612" s="513">
        <v>8</v>
      </c>
      <c r="O612" s="513">
        <v>2672</v>
      </c>
      <c r="P612" s="536">
        <v>4.024096385542169</v>
      </c>
      <c r="Q612" s="514">
        <v>334</v>
      </c>
    </row>
    <row r="613" spans="1:17" ht="14.45" customHeight="1" x14ac:dyDescent="0.2">
      <c r="A613" s="508" t="s">
        <v>1783</v>
      </c>
      <c r="B613" s="509" t="s">
        <v>1602</v>
      </c>
      <c r="C613" s="509" t="s">
        <v>1603</v>
      </c>
      <c r="D613" s="509" t="s">
        <v>1723</v>
      </c>
      <c r="E613" s="509" t="s">
        <v>1724</v>
      </c>
      <c r="F613" s="513">
        <v>179</v>
      </c>
      <c r="G613" s="513">
        <v>46540</v>
      </c>
      <c r="H613" s="513">
        <v>0.39189928845101257</v>
      </c>
      <c r="I613" s="513">
        <v>260</v>
      </c>
      <c r="J613" s="513">
        <v>455</v>
      </c>
      <c r="K613" s="513">
        <v>118755</v>
      </c>
      <c r="L613" s="513">
        <v>1</v>
      </c>
      <c r="M613" s="513">
        <v>261</v>
      </c>
      <c r="N613" s="513">
        <v>605</v>
      </c>
      <c r="O613" s="513">
        <v>158510</v>
      </c>
      <c r="P613" s="536">
        <v>1.3347648520062314</v>
      </c>
      <c r="Q613" s="514">
        <v>262</v>
      </c>
    </row>
    <row r="614" spans="1:17" ht="14.45" customHeight="1" x14ac:dyDescent="0.2">
      <c r="A614" s="508" t="s">
        <v>1783</v>
      </c>
      <c r="B614" s="509" t="s">
        <v>1602</v>
      </c>
      <c r="C614" s="509" t="s">
        <v>1603</v>
      </c>
      <c r="D614" s="509" t="s">
        <v>1725</v>
      </c>
      <c r="E614" s="509" t="s">
        <v>1726</v>
      </c>
      <c r="F614" s="513"/>
      <c r="G614" s="513"/>
      <c r="H614" s="513"/>
      <c r="I614" s="513"/>
      <c r="J614" s="513">
        <v>4</v>
      </c>
      <c r="K614" s="513">
        <v>660</v>
      </c>
      <c r="L614" s="513">
        <v>1</v>
      </c>
      <c r="M614" s="513">
        <v>165</v>
      </c>
      <c r="N614" s="513">
        <v>9</v>
      </c>
      <c r="O614" s="513">
        <v>1494</v>
      </c>
      <c r="P614" s="536">
        <v>2.2636363636363637</v>
      </c>
      <c r="Q614" s="514">
        <v>166</v>
      </c>
    </row>
    <row r="615" spans="1:17" ht="14.45" customHeight="1" x14ac:dyDescent="0.2">
      <c r="A615" s="508" t="s">
        <v>1783</v>
      </c>
      <c r="B615" s="509" t="s">
        <v>1602</v>
      </c>
      <c r="C615" s="509" t="s">
        <v>1603</v>
      </c>
      <c r="D615" s="509" t="s">
        <v>1727</v>
      </c>
      <c r="E615" s="509" t="s">
        <v>1728</v>
      </c>
      <c r="F615" s="513"/>
      <c r="G615" s="513"/>
      <c r="H615" s="513"/>
      <c r="I615" s="513"/>
      <c r="J615" s="513">
        <v>1</v>
      </c>
      <c r="K615" s="513">
        <v>1078</v>
      </c>
      <c r="L615" s="513">
        <v>1</v>
      </c>
      <c r="M615" s="513">
        <v>1078</v>
      </c>
      <c r="N615" s="513"/>
      <c r="O615" s="513"/>
      <c r="P615" s="536"/>
      <c r="Q615" s="514"/>
    </row>
    <row r="616" spans="1:17" ht="14.45" customHeight="1" x14ac:dyDescent="0.2">
      <c r="A616" s="508" t="s">
        <v>1783</v>
      </c>
      <c r="B616" s="509" t="s">
        <v>1602</v>
      </c>
      <c r="C616" s="509" t="s">
        <v>1603</v>
      </c>
      <c r="D616" s="509" t="s">
        <v>1729</v>
      </c>
      <c r="E616" s="509" t="s">
        <v>1730</v>
      </c>
      <c r="F616" s="513"/>
      <c r="G616" s="513"/>
      <c r="H616" s="513"/>
      <c r="I616" s="513"/>
      <c r="J616" s="513">
        <v>2</v>
      </c>
      <c r="K616" s="513">
        <v>303</v>
      </c>
      <c r="L616" s="513">
        <v>1</v>
      </c>
      <c r="M616" s="513">
        <v>151.5</v>
      </c>
      <c r="N616" s="513">
        <v>16</v>
      </c>
      <c r="O616" s="513">
        <v>2432</v>
      </c>
      <c r="P616" s="536">
        <v>8.0264026402640258</v>
      </c>
      <c r="Q616" s="514">
        <v>152</v>
      </c>
    </row>
    <row r="617" spans="1:17" ht="14.45" customHeight="1" x14ac:dyDescent="0.2">
      <c r="A617" s="508" t="s">
        <v>1784</v>
      </c>
      <c r="B617" s="509" t="s">
        <v>1602</v>
      </c>
      <c r="C617" s="509" t="s">
        <v>1603</v>
      </c>
      <c r="D617" s="509" t="s">
        <v>1604</v>
      </c>
      <c r="E617" s="509" t="s">
        <v>1605</v>
      </c>
      <c r="F617" s="513">
        <v>380</v>
      </c>
      <c r="G617" s="513">
        <v>65740</v>
      </c>
      <c r="H617" s="513">
        <v>0.89529879609958052</v>
      </c>
      <c r="I617" s="513">
        <v>173</v>
      </c>
      <c r="J617" s="513">
        <v>422</v>
      </c>
      <c r="K617" s="513">
        <v>73428</v>
      </c>
      <c r="L617" s="513">
        <v>1</v>
      </c>
      <c r="M617" s="513">
        <v>174</v>
      </c>
      <c r="N617" s="513">
        <v>539</v>
      </c>
      <c r="O617" s="513">
        <v>94325</v>
      </c>
      <c r="P617" s="536">
        <v>1.2845917088848942</v>
      </c>
      <c r="Q617" s="514">
        <v>175</v>
      </c>
    </row>
    <row r="618" spans="1:17" ht="14.45" customHeight="1" x14ac:dyDescent="0.2">
      <c r="A618" s="508" t="s">
        <v>1784</v>
      </c>
      <c r="B618" s="509" t="s">
        <v>1602</v>
      </c>
      <c r="C618" s="509" t="s">
        <v>1603</v>
      </c>
      <c r="D618" s="509" t="s">
        <v>1618</v>
      </c>
      <c r="E618" s="509" t="s">
        <v>1619</v>
      </c>
      <c r="F618" s="513">
        <v>6</v>
      </c>
      <c r="G618" s="513">
        <v>6420</v>
      </c>
      <c r="H618" s="513">
        <v>0.5</v>
      </c>
      <c r="I618" s="513">
        <v>1070</v>
      </c>
      <c r="J618" s="513">
        <v>12</v>
      </c>
      <c r="K618" s="513">
        <v>12840</v>
      </c>
      <c r="L618" s="513">
        <v>1</v>
      </c>
      <c r="M618" s="513">
        <v>1070</v>
      </c>
      <c r="N618" s="513">
        <v>17</v>
      </c>
      <c r="O618" s="513">
        <v>18241</v>
      </c>
      <c r="P618" s="536">
        <v>1.4206386292834892</v>
      </c>
      <c r="Q618" s="514">
        <v>1073</v>
      </c>
    </row>
    <row r="619" spans="1:17" ht="14.45" customHeight="1" x14ac:dyDescent="0.2">
      <c r="A619" s="508" t="s">
        <v>1784</v>
      </c>
      <c r="B619" s="509" t="s">
        <v>1602</v>
      </c>
      <c r="C619" s="509" t="s">
        <v>1603</v>
      </c>
      <c r="D619" s="509" t="s">
        <v>1620</v>
      </c>
      <c r="E619" s="509" t="s">
        <v>1621</v>
      </c>
      <c r="F619" s="513">
        <v>156</v>
      </c>
      <c r="G619" s="513">
        <v>7176</v>
      </c>
      <c r="H619" s="513">
        <v>0.71889400921658986</v>
      </c>
      <c r="I619" s="513">
        <v>46</v>
      </c>
      <c r="J619" s="513">
        <v>217</v>
      </c>
      <c r="K619" s="513">
        <v>9982</v>
      </c>
      <c r="L619" s="513">
        <v>1</v>
      </c>
      <c r="M619" s="513">
        <v>46</v>
      </c>
      <c r="N619" s="513">
        <v>365</v>
      </c>
      <c r="O619" s="513">
        <v>17155</v>
      </c>
      <c r="P619" s="536">
        <v>1.7185934682428372</v>
      </c>
      <c r="Q619" s="514">
        <v>47</v>
      </c>
    </row>
    <row r="620" spans="1:17" ht="14.45" customHeight="1" x14ac:dyDescent="0.2">
      <c r="A620" s="508" t="s">
        <v>1784</v>
      </c>
      <c r="B620" s="509" t="s">
        <v>1602</v>
      </c>
      <c r="C620" s="509" t="s">
        <v>1603</v>
      </c>
      <c r="D620" s="509" t="s">
        <v>1622</v>
      </c>
      <c r="E620" s="509" t="s">
        <v>1623</v>
      </c>
      <c r="F620" s="513">
        <v>33</v>
      </c>
      <c r="G620" s="513">
        <v>11451</v>
      </c>
      <c r="H620" s="513">
        <v>1.1000000000000001</v>
      </c>
      <c r="I620" s="513">
        <v>347</v>
      </c>
      <c r="J620" s="513">
        <v>30</v>
      </c>
      <c r="K620" s="513">
        <v>10410</v>
      </c>
      <c r="L620" s="513">
        <v>1</v>
      </c>
      <c r="M620" s="513">
        <v>347</v>
      </c>
      <c r="N620" s="513">
        <v>33</v>
      </c>
      <c r="O620" s="513">
        <v>11484</v>
      </c>
      <c r="P620" s="536">
        <v>1.1031700288184438</v>
      </c>
      <c r="Q620" s="514">
        <v>348</v>
      </c>
    </row>
    <row r="621" spans="1:17" ht="14.45" customHeight="1" x14ac:dyDescent="0.2">
      <c r="A621" s="508" t="s">
        <v>1784</v>
      </c>
      <c r="B621" s="509" t="s">
        <v>1602</v>
      </c>
      <c r="C621" s="509" t="s">
        <v>1603</v>
      </c>
      <c r="D621" s="509" t="s">
        <v>1624</v>
      </c>
      <c r="E621" s="509" t="s">
        <v>1625</v>
      </c>
      <c r="F621" s="513"/>
      <c r="G621" s="513"/>
      <c r="H621" s="513"/>
      <c r="I621" s="513"/>
      <c r="J621" s="513">
        <v>12</v>
      </c>
      <c r="K621" s="513">
        <v>612</v>
      </c>
      <c r="L621" s="513">
        <v>1</v>
      </c>
      <c r="M621" s="513">
        <v>51</v>
      </c>
      <c r="N621" s="513">
        <v>26</v>
      </c>
      <c r="O621" s="513">
        <v>1326</v>
      </c>
      <c r="P621" s="536">
        <v>2.1666666666666665</v>
      </c>
      <c r="Q621" s="514">
        <v>51</v>
      </c>
    </row>
    <row r="622" spans="1:17" ht="14.45" customHeight="1" x14ac:dyDescent="0.2">
      <c r="A622" s="508" t="s">
        <v>1784</v>
      </c>
      <c r="B622" s="509" t="s">
        <v>1602</v>
      </c>
      <c r="C622" s="509" t="s">
        <v>1603</v>
      </c>
      <c r="D622" s="509" t="s">
        <v>1628</v>
      </c>
      <c r="E622" s="509" t="s">
        <v>1629</v>
      </c>
      <c r="F622" s="513">
        <v>76</v>
      </c>
      <c r="G622" s="513">
        <v>28652</v>
      </c>
      <c r="H622" s="513">
        <v>0.72380952380952379</v>
      </c>
      <c r="I622" s="513">
        <v>377</v>
      </c>
      <c r="J622" s="513">
        <v>105</v>
      </c>
      <c r="K622" s="513">
        <v>39585</v>
      </c>
      <c r="L622" s="513">
        <v>1</v>
      </c>
      <c r="M622" s="513">
        <v>377</v>
      </c>
      <c r="N622" s="513">
        <v>147</v>
      </c>
      <c r="O622" s="513">
        <v>55566</v>
      </c>
      <c r="P622" s="536">
        <v>1.403713527851459</v>
      </c>
      <c r="Q622" s="514">
        <v>378</v>
      </c>
    </row>
    <row r="623" spans="1:17" ht="14.45" customHeight="1" x14ac:dyDescent="0.2">
      <c r="A623" s="508" t="s">
        <v>1784</v>
      </c>
      <c r="B623" s="509" t="s">
        <v>1602</v>
      </c>
      <c r="C623" s="509" t="s">
        <v>1603</v>
      </c>
      <c r="D623" s="509" t="s">
        <v>1632</v>
      </c>
      <c r="E623" s="509" t="s">
        <v>1633</v>
      </c>
      <c r="F623" s="513">
        <v>32</v>
      </c>
      <c r="G623" s="513">
        <v>16768</v>
      </c>
      <c r="H623" s="513">
        <v>0.91428571428571426</v>
      </c>
      <c r="I623" s="513">
        <v>524</v>
      </c>
      <c r="J623" s="513">
        <v>35</v>
      </c>
      <c r="K623" s="513">
        <v>18340</v>
      </c>
      <c r="L623" s="513">
        <v>1</v>
      </c>
      <c r="M623" s="513">
        <v>524</v>
      </c>
      <c r="N623" s="513">
        <v>81</v>
      </c>
      <c r="O623" s="513">
        <v>42525</v>
      </c>
      <c r="P623" s="536">
        <v>2.3187022900763359</v>
      </c>
      <c r="Q623" s="514">
        <v>525</v>
      </c>
    </row>
    <row r="624" spans="1:17" ht="14.45" customHeight="1" x14ac:dyDescent="0.2">
      <c r="A624" s="508" t="s">
        <v>1784</v>
      </c>
      <c r="B624" s="509" t="s">
        <v>1602</v>
      </c>
      <c r="C624" s="509" t="s">
        <v>1603</v>
      </c>
      <c r="D624" s="509" t="s">
        <v>1634</v>
      </c>
      <c r="E624" s="509" t="s">
        <v>1635</v>
      </c>
      <c r="F624" s="513">
        <v>13</v>
      </c>
      <c r="G624" s="513">
        <v>741</v>
      </c>
      <c r="H624" s="513">
        <v>0.61596009975062349</v>
      </c>
      <c r="I624" s="513">
        <v>57</v>
      </c>
      <c r="J624" s="513">
        <v>21</v>
      </c>
      <c r="K624" s="513">
        <v>1203</v>
      </c>
      <c r="L624" s="513">
        <v>1</v>
      </c>
      <c r="M624" s="513">
        <v>57.285714285714285</v>
      </c>
      <c r="N624" s="513">
        <v>6</v>
      </c>
      <c r="O624" s="513">
        <v>348</v>
      </c>
      <c r="P624" s="536">
        <v>0.2892768079800499</v>
      </c>
      <c r="Q624" s="514">
        <v>58</v>
      </c>
    </row>
    <row r="625" spans="1:17" ht="14.45" customHeight="1" x14ac:dyDescent="0.2">
      <c r="A625" s="508" t="s">
        <v>1784</v>
      </c>
      <c r="B625" s="509" t="s">
        <v>1602</v>
      </c>
      <c r="C625" s="509" t="s">
        <v>1603</v>
      </c>
      <c r="D625" s="509" t="s">
        <v>1636</v>
      </c>
      <c r="E625" s="509" t="s">
        <v>1637</v>
      </c>
      <c r="F625" s="513">
        <v>2</v>
      </c>
      <c r="G625" s="513">
        <v>448</v>
      </c>
      <c r="H625" s="513">
        <v>0.66370370370370368</v>
      </c>
      <c r="I625" s="513">
        <v>224</v>
      </c>
      <c r="J625" s="513">
        <v>3</v>
      </c>
      <c r="K625" s="513">
        <v>675</v>
      </c>
      <c r="L625" s="513">
        <v>1</v>
      </c>
      <c r="M625" s="513">
        <v>225</v>
      </c>
      <c r="N625" s="513">
        <v>2</v>
      </c>
      <c r="O625" s="513">
        <v>452</v>
      </c>
      <c r="P625" s="536">
        <v>0.66962962962962957</v>
      </c>
      <c r="Q625" s="514">
        <v>226</v>
      </c>
    </row>
    <row r="626" spans="1:17" ht="14.45" customHeight="1" x14ac:dyDescent="0.2">
      <c r="A626" s="508" t="s">
        <v>1784</v>
      </c>
      <c r="B626" s="509" t="s">
        <v>1602</v>
      </c>
      <c r="C626" s="509" t="s">
        <v>1603</v>
      </c>
      <c r="D626" s="509" t="s">
        <v>1638</v>
      </c>
      <c r="E626" s="509" t="s">
        <v>1639</v>
      </c>
      <c r="F626" s="513">
        <v>3</v>
      </c>
      <c r="G626" s="513">
        <v>1659</v>
      </c>
      <c r="H626" s="513">
        <v>0.99819494584837543</v>
      </c>
      <c r="I626" s="513">
        <v>553</v>
      </c>
      <c r="J626" s="513">
        <v>3</v>
      </c>
      <c r="K626" s="513">
        <v>1662</v>
      </c>
      <c r="L626" s="513">
        <v>1</v>
      </c>
      <c r="M626" s="513">
        <v>554</v>
      </c>
      <c r="N626" s="513">
        <v>2</v>
      </c>
      <c r="O626" s="513">
        <v>1110</v>
      </c>
      <c r="P626" s="536">
        <v>0.66787003610108309</v>
      </c>
      <c r="Q626" s="514">
        <v>555</v>
      </c>
    </row>
    <row r="627" spans="1:17" ht="14.45" customHeight="1" x14ac:dyDescent="0.2">
      <c r="A627" s="508" t="s">
        <v>1784</v>
      </c>
      <c r="B627" s="509" t="s">
        <v>1602</v>
      </c>
      <c r="C627" s="509" t="s">
        <v>1603</v>
      </c>
      <c r="D627" s="509" t="s">
        <v>1640</v>
      </c>
      <c r="E627" s="509" t="s">
        <v>1641</v>
      </c>
      <c r="F627" s="513"/>
      <c r="G627" s="513"/>
      <c r="H627" s="513"/>
      <c r="I627" s="513"/>
      <c r="J627" s="513">
        <v>1</v>
      </c>
      <c r="K627" s="513">
        <v>214</v>
      </c>
      <c r="L627" s="513">
        <v>1</v>
      </c>
      <c r="M627" s="513">
        <v>214</v>
      </c>
      <c r="N627" s="513">
        <v>2</v>
      </c>
      <c r="O627" s="513">
        <v>432</v>
      </c>
      <c r="P627" s="536">
        <v>2.0186915887850465</v>
      </c>
      <c r="Q627" s="514">
        <v>216</v>
      </c>
    </row>
    <row r="628" spans="1:17" ht="14.45" customHeight="1" x14ac:dyDescent="0.2">
      <c r="A628" s="508" t="s">
        <v>1784</v>
      </c>
      <c r="B628" s="509" t="s">
        <v>1602</v>
      </c>
      <c r="C628" s="509" t="s">
        <v>1603</v>
      </c>
      <c r="D628" s="509" t="s">
        <v>1648</v>
      </c>
      <c r="E628" s="509" t="s">
        <v>1649</v>
      </c>
      <c r="F628" s="513">
        <v>102</v>
      </c>
      <c r="G628" s="513">
        <v>1734</v>
      </c>
      <c r="H628" s="513">
        <v>0.91891891891891897</v>
      </c>
      <c r="I628" s="513">
        <v>17</v>
      </c>
      <c r="J628" s="513">
        <v>111</v>
      </c>
      <c r="K628" s="513">
        <v>1887</v>
      </c>
      <c r="L628" s="513">
        <v>1</v>
      </c>
      <c r="M628" s="513">
        <v>17</v>
      </c>
      <c r="N628" s="513">
        <v>156</v>
      </c>
      <c r="O628" s="513">
        <v>2652</v>
      </c>
      <c r="P628" s="536">
        <v>1.4054054054054055</v>
      </c>
      <c r="Q628" s="514">
        <v>17</v>
      </c>
    </row>
    <row r="629" spans="1:17" ht="14.45" customHeight="1" x14ac:dyDescent="0.2">
      <c r="A629" s="508" t="s">
        <v>1784</v>
      </c>
      <c r="B629" s="509" t="s">
        <v>1602</v>
      </c>
      <c r="C629" s="509" t="s">
        <v>1603</v>
      </c>
      <c r="D629" s="509" t="s">
        <v>1650</v>
      </c>
      <c r="E629" s="509" t="s">
        <v>1651</v>
      </c>
      <c r="F629" s="513">
        <v>4</v>
      </c>
      <c r="G629" s="513">
        <v>572</v>
      </c>
      <c r="H629" s="513"/>
      <c r="I629" s="513">
        <v>143</v>
      </c>
      <c r="J629" s="513">
        <v>0</v>
      </c>
      <c r="K629" s="513">
        <v>0</v>
      </c>
      <c r="L629" s="513"/>
      <c r="M629" s="513"/>
      <c r="N629" s="513">
        <v>1</v>
      </c>
      <c r="O629" s="513">
        <v>144</v>
      </c>
      <c r="P629" s="536"/>
      <c r="Q629" s="514">
        <v>144</v>
      </c>
    </row>
    <row r="630" spans="1:17" ht="14.45" customHeight="1" x14ac:dyDescent="0.2">
      <c r="A630" s="508" t="s">
        <v>1784</v>
      </c>
      <c r="B630" s="509" t="s">
        <v>1602</v>
      </c>
      <c r="C630" s="509" t="s">
        <v>1603</v>
      </c>
      <c r="D630" s="509" t="s">
        <v>1652</v>
      </c>
      <c r="E630" s="509" t="s">
        <v>1653</v>
      </c>
      <c r="F630" s="513">
        <v>12</v>
      </c>
      <c r="G630" s="513">
        <v>780</v>
      </c>
      <c r="H630" s="513">
        <v>1.3333333333333333</v>
      </c>
      <c r="I630" s="513">
        <v>65</v>
      </c>
      <c r="J630" s="513">
        <v>9</v>
      </c>
      <c r="K630" s="513">
        <v>585</v>
      </c>
      <c r="L630" s="513">
        <v>1</v>
      </c>
      <c r="M630" s="513">
        <v>65</v>
      </c>
      <c r="N630" s="513">
        <v>3</v>
      </c>
      <c r="O630" s="513">
        <v>198</v>
      </c>
      <c r="P630" s="536">
        <v>0.33846153846153848</v>
      </c>
      <c r="Q630" s="514">
        <v>66</v>
      </c>
    </row>
    <row r="631" spans="1:17" ht="14.45" customHeight="1" x14ac:dyDescent="0.2">
      <c r="A631" s="508" t="s">
        <v>1784</v>
      </c>
      <c r="B631" s="509" t="s">
        <v>1602</v>
      </c>
      <c r="C631" s="509" t="s">
        <v>1603</v>
      </c>
      <c r="D631" s="509" t="s">
        <v>1658</v>
      </c>
      <c r="E631" s="509" t="s">
        <v>1659</v>
      </c>
      <c r="F631" s="513">
        <v>618</v>
      </c>
      <c r="G631" s="513">
        <v>84048</v>
      </c>
      <c r="H631" s="513">
        <v>0.97779122119199136</v>
      </c>
      <c r="I631" s="513">
        <v>136</v>
      </c>
      <c r="J631" s="513">
        <v>629</v>
      </c>
      <c r="K631" s="513">
        <v>85957</v>
      </c>
      <c r="L631" s="513">
        <v>1</v>
      </c>
      <c r="M631" s="513">
        <v>136.65659777424483</v>
      </c>
      <c r="N631" s="513">
        <v>758</v>
      </c>
      <c r="O631" s="513">
        <v>104604</v>
      </c>
      <c r="P631" s="536">
        <v>1.2169340484195585</v>
      </c>
      <c r="Q631" s="514">
        <v>138</v>
      </c>
    </row>
    <row r="632" spans="1:17" ht="14.45" customHeight="1" x14ac:dyDescent="0.2">
      <c r="A632" s="508" t="s">
        <v>1784</v>
      </c>
      <c r="B632" s="509" t="s">
        <v>1602</v>
      </c>
      <c r="C632" s="509" t="s">
        <v>1603</v>
      </c>
      <c r="D632" s="509" t="s">
        <v>1660</v>
      </c>
      <c r="E632" s="509" t="s">
        <v>1661</v>
      </c>
      <c r="F632" s="513">
        <v>159</v>
      </c>
      <c r="G632" s="513">
        <v>14469</v>
      </c>
      <c r="H632" s="513">
        <v>0.99375000000000002</v>
      </c>
      <c r="I632" s="513">
        <v>91</v>
      </c>
      <c r="J632" s="513">
        <v>160</v>
      </c>
      <c r="K632" s="513">
        <v>14560</v>
      </c>
      <c r="L632" s="513">
        <v>1</v>
      </c>
      <c r="M632" s="513">
        <v>91</v>
      </c>
      <c r="N632" s="513">
        <v>160</v>
      </c>
      <c r="O632" s="513">
        <v>14720</v>
      </c>
      <c r="P632" s="536">
        <v>1.0109890109890109</v>
      </c>
      <c r="Q632" s="514">
        <v>92</v>
      </c>
    </row>
    <row r="633" spans="1:17" ht="14.45" customHeight="1" x14ac:dyDescent="0.2">
      <c r="A633" s="508" t="s">
        <v>1784</v>
      </c>
      <c r="B633" s="509" t="s">
        <v>1602</v>
      </c>
      <c r="C633" s="509" t="s">
        <v>1603</v>
      </c>
      <c r="D633" s="509" t="s">
        <v>1662</v>
      </c>
      <c r="E633" s="509" t="s">
        <v>1663</v>
      </c>
      <c r="F633" s="513">
        <v>8</v>
      </c>
      <c r="G633" s="513">
        <v>1096</v>
      </c>
      <c r="H633" s="513">
        <v>1.3188929001203369</v>
      </c>
      <c r="I633" s="513">
        <v>137</v>
      </c>
      <c r="J633" s="513">
        <v>6</v>
      </c>
      <c r="K633" s="513">
        <v>831</v>
      </c>
      <c r="L633" s="513">
        <v>1</v>
      </c>
      <c r="M633" s="513">
        <v>138.5</v>
      </c>
      <c r="N633" s="513">
        <v>8</v>
      </c>
      <c r="O633" s="513">
        <v>1120</v>
      </c>
      <c r="P633" s="536">
        <v>1.3477737665463296</v>
      </c>
      <c r="Q633" s="514">
        <v>140</v>
      </c>
    </row>
    <row r="634" spans="1:17" ht="14.45" customHeight="1" x14ac:dyDescent="0.2">
      <c r="A634" s="508" t="s">
        <v>1784</v>
      </c>
      <c r="B634" s="509" t="s">
        <v>1602</v>
      </c>
      <c r="C634" s="509" t="s">
        <v>1603</v>
      </c>
      <c r="D634" s="509" t="s">
        <v>1664</v>
      </c>
      <c r="E634" s="509" t="s">
        <v>1665</v>
      </c>
      <c r="F634" s="513">
        <v>27</v>
      </c>
      <c r="G634" s="513">
        <v>1782</v>
      </c>
      <c r="H634" s="513">
        <v>1.0728476821192052</v>
      </c>
      <c r="I634" s="513">
        <v>66</v>
      </c>
      <c r="J634" s="513">
        <v>25</v>
      </c>
      <c r="K634" s="513">
        <v>1661</v>
      </c>
      <c r="L634" s="513">
        <v>1</v>
      </c>
      <c r="M634" s="513">
        <v>66.44</v>
      </c>
      <c r="N634" s="513">
        <v>35</v>
      </c>
      <c r="O634" s="513">
        <v>2345</v>
      </c>
      <c r="P634" s="536">
        <v>1.411800120409392</v>
      </c>
      <c r="Q634" s="514">
        <v>67</v>
      </c>
    </row>
    <row r="635" spans="1:17" ht="14.45" customHeight="1" x14ac:dyDescent="0.2">
      <c r="A635" s="508" t="s">
        <v>1784</v>
      </c>
      <c r="B635" s="509" t="s">
        <v>1602</v>
      </c>
      <c r="C635" s="509" t="s">
        <v>1603</v>
      </c>
      <c r="D635" s="509" t="s">
        <v>1666</v>
      </c>
      <c r="E635" s="509" t="s">
        <v>1667</v>
      </c>
      <c r="F635" s="513">
        <v>94</v>
      </c>
      <c r="G635" s="513">
        <v>30832</v>
      </c>
      <c r="H635" s="513">
        <v>0.84684684684684686</v>
      </c>
      <c r="I635" s="513">
        <v>328</v>
      </c>
      <c r="J635" s="513">
        <v>111</v>
      </c>
      <c r="K635" s="513">
        <v>36408</v>
      </c>
      <c r="L635" s="513">
        <v>1</v>
      </c>
      <c r="M635" s="513">
        <v>328</v>
      </c>
      <c r="N635" s="513">
        <v>171</v>
      </c>
      <c r="O635" s="513">
        <v>56259</v>
      </c>
      <c r="P635" s="536">
        <v>1.5452373104812129</v>
      </c>
      <c r="Q635" s="514">
        <v>329</v>
      </c>
    </row>
    <row r="636" spans="1:17" ht="14.45" customHeight="1" x14ac:dyDescent="0.2">
      <c r="A636" s="508" t="s">
        <v>1784</v>
      </c>
      <c r="B636" s="509" t="s">
        <v>1602</v>
      </c>
      <c r="C636" s="509" t="s">
        <v>1603</v>
      </c>
      <c r="D636" s="509" t="s">
        <v>1674</v>
      </c>
      <c r="E636" s="509" t="s">
        <v>1675</v>
      </c>
      <c r="F636" s="513">
        <v>113</v>
      </c>
      <c r="G636" s="513">
        <v>5763</v>
      </c>
      <c r="H636" s="513">
        <v>0.91869918699186992</v>
      </c>
      <c r="I636" s="513">
        <v>51</v>
      </c>
      <c r="J636" s="513">
        <v>123</v>
      </c>
      <c r="K636" s="513">
        <v>6273</v>
      </c>
      <c r="L636" s="513">
        <v>1</v>
      </c>
      <c r="M636" s="513">
        <v>51</v>
      </c>
      <c r="N636" s="513">
        <v>168</v>
      </c>
      <c r="O636" s="513">
        <v>8736</v>
      </c>
      <c r="P636" s="536">
        <v>1.3926351028216164</v>
      </c>
      <c r="Q636" s="514">
        <v>52</v>
      </c>
    </row>
    <row r="637" spans="1:17" ht="14.45" customHeight="1" x14ac:dyDescent="0.2">
      <c r="A637" s="508" t="s">
        <v>1784</v>
      </c>
      <c r="B637" s="509" t="s">
        <v>1602</v>
      </c>
      <c r="C637" s="509" t="s">
        <v>1603</v>
      </c>
      <c r="D637" s="509" t="s">
        <v>1682</v>
      </c>
      <c r="E637" s="509" t="s">
        <v>1683</v>
      </c>
      <c r="F637" s="513">
        <v>1</v>
      </c>
      <c r="G637" s="513">
        <v>207</v>
      </c>
      <c r="H637" s="513"/>
      <c r="I637" s="513">
        <v>207</v>
      </c>
      <c r="J637" s="513">
        <v>0</v>
      </c>
      <c r="K637" s="513">
        <v>0</v>
      </c>
      <c r="L637" s="513"/>
      <c r="M637" s="513"/>
      <c r="N637" s="513"/>
      <c r="O637" s="513"/>
      <c r="P637" s="536"/>
      <c r="Q637" s="514"/>
    </row>
    <row r="638" spans="1:17" ht="14.45" customHeight="1" x14ac:dyDescent="0.2">
      <c r="A638" s="508" t="s">
        <v>1784</v>
      </c>
      <c r="B638" s="509" t="s">
        <v>1602</v>
      </c>
      <c r="C638" s="509" t="s">
        <v>1603</v>
      </c>
      <c r="D638" s="509" t="s">
        <v>1684</v>
      </c>
      <c r="E638" s="509" t="s">
        <v>1685</v>
      </c>
      <c r="F638" s="513">
        <v>1</v>
      </c>
      <c r="G638" s="513">
        <v>763</v>
      </c>
      <c r="H638" s="513">
        <v>1</v>
      </c>
      <c r="I638" s="513">
        <v>763</v>
      </c>
      <c r="J638" s="513">
        <v>1</v>
      </c>
      <c r="K638" s="513">
        <v>763</v>
      </c>
      <c r="L638" s="513">
        <v>1</v>
      </c>
      <c r="M638" s="513">
        <v>763</v>
      </c>
      <c r="N638" s="513">
        <v>2</v>
      </c>
      <c r="O638" s="513">
        <v>1528</v>
      </c>
      <c r="P638" s="536">
        <v>2.0026212319790302</v>
      </c>
      <c r="Q638" s="514">
        <v>764</v>
      </c>
    </row>
    <row r="639" spans="1:17" ht="14.45" customHeight="1" x14ac:dyDescent="0.2">
      <c r="A639" s="508" t="s">
        <v>1784</v>
      </c>
      <c r="B639" s="509" t="s">
        <v>1602</v>
      </c>
      <c r="C639" s="509" t="s">
        <v>1603</v>
      </c>
      <c r="D639" s="509" t="s">
        <v>1688</v>
      </c>
      <c r="E639" s="509" t="s">
        <v>1689</v>
      </c>
      <c r="F639" s="513">
        <v>12</v>
      </c>
      <c r="G639" s="513">
        <v>7344</v>
      </c>
      <c r="H639" s="513">
        <v>0.66666666666666663</v>
      </c>
      <c r="I639" s="513">
        <v>612</v>
      </c>
      <c r="J639" s="513">
        <v>18</v>
      </c>
      <c r="K639" s="513">
        <v>11016</v>
      </c>
      <c r="L639" s="513">
        <v>1</v>
      </c>
      <c r="M639" s="513">
        <v>612</v>
      </c>
      <c r="N639" s="513">
        <v>35</v>
      </c>
      <c r="O639" s="513">
        <v>21525</v>
      </c>
      <c r="P639" s="536">
        <v>1.9539760348583879</v>
      </c>
      <c r="Q639" s="514">
        <v>615</v>
      </c>
    </row>
    <row r="640" spans="1:17" ht="14.45" customHeight="1" x14ac:dyDescent="0.2">
      <c r="A640" s="508" t="s">
        <v>1784</v>
      </c>
      <c r="B640" s="509" t="s">
        <v>1602</v>
      </c>
      <c r="C640" s="509" t="s">
        <v>1603</v>
      </c>
      <c r="D640" s="509" t="s">
        <v>1699</v>
      </c>
      <c r="E640" s="509" t="s">
        <v>1700</v>
      </c>
      <c r="F640" s="513"/>
      <c r="G640" s="513"/>
      <c r="H640" s="513"/>
      <c r="I640" s="513"/>
      <c r="J640" s="513">
        <v>1</v>
      </c>
      <c r="K640" s="513">
        <v>272</v>
      </c>
      <c r="L640" s="513">
        <v>1</v>
      </c>
      <c r="M640" s="513">
        <v>272</v>
      </c>
      <c r="N640" s="513">
        <v>2</v>
      </c>
      <c r="O640" s="513">
        <v>550</v>
      </c>
      <c r="P640" s="536">
        <v>2.0220588235294117</v>
      </c>
      <c r="Q640" s="514">
        <v>275</v>
      </c>
    </row>
    <row r="641" spans="1:17" ht="14.45" customHeight="1" x14ac:dyDescent="0.2">
      <c r="A641" s="508" t="s">
        <v>1784</v>
      </c>
      <c r="B641" s="509" t="s">
        <v>1602</v>
      </c>
      <c r="C641" s="509" t="s">
        <v>1603</v>
      </c>
      <c r="D641" s="509" t="s">
        <v>1705</v>
      </c>
      <c r="E641" s="509" t="s">
        <v>1706</v>
      </c>
      <c r="F641" s="513">
        <v>2</v>
      </c>
      <c r="G641" s="513">
        <v>94</v>
      </c>
      <c r="H641" s="513"/>
      <c r="I641" s="513">
        <v>47</v>
      </c>
      <c r="J641" s="513"/>
      <c r="K641" s="513"/>
      <c r="L641" s="513"/>
      <c r="M641" s="513"/>
      <c r="N641" s="513">
        <v>1</v>
      </c>
      <c r="O641" s="513">
        <v>47</v>
      </c>
      <c r="P641" s="536"/>
      <c r="Q641" s="514">
        <v>47</v>
      </c>
    </row>
    <row r="642" spans="1:17" ht="14.45" customHeight="1" x14ac:dyDescent="0.2">
      <c r="A642" s="508" t="s">
        <v>1784</v>
      </c>
      <c r="B642" s="509" t="s">
        <v>1602</v>
      </c>
      <c r="C642" s="509" t="s">
        <v>1603</v>
      </c>
      <c r="D642" s="509" t="s">
        <v>1709</v>
      </c>
      <c r="E642" s="509" t="s">
        <v>1710</v>
      </c>
      <c r="F642" s="513"/>
      <c r="G642" s="513"/>
      <c r="H642" s="513"/>
      <c r="I642" s="513"/>
      <c r="J642" s="513">
        <v>1</v>
      </c>
      <c r="K642" s="513">
        <v>377</v>
      </c>
      <c r="L642" s="513">
        <v>1</v>
      </c>
      <c r="M642" s="513">
        <v>377</v>
      </c>
      <c r="N642" s="513"/>
      <c r="O642" s="513"/>
      <c r="P642" s="536"/>
      <c r="Q642" s="514"/>
    </row>
    <row r="643" spans="1:17" ht="14.45" customHeight="1" x14ac:dyDescent="0.2">
      <c r="A643" s="508" t="s">
        <v>1784</v>
      </c>
      <c r="B643" s="509" t="s">
        <v>1602</v>
      </c>
      <c r="C643" s="509" t="s">
        <v>1603</v>
      </c>
      <c r="D643" s="509" t="s">
        <v>1715</v>
      </c>
      <c r="E643" s="509" t="s">
        <v>1716</v>
      </c>
      <c r="F643" s="513">
        <v>4</v>
      </c>
      <c r="G643" s="513">
        <v>5972</v>
      </c>
      <c r="H643" s="513">
        <v>0.2</v>
      </c>
      <c r="I643" s="513">
        <v>1493</v>
      </c>
      <c r="J643" s="513">
        <v>20</v>
      </c>
      <c r="K643" s="513">
        <v>29860</v>
      </c>
      <c r="L643" s="513">
        <v>1</v>
      </c>
      <c r="M643" s="513">
        <v>1493</v>
      </c>
      <c r="N643" s="513">
        <v>5</v>
      </c>
      <c r="O643" s="513">
        <v>7480</v>
      </c>
      <c r="P643" s="536">
        <v>0.25050234427327528</v>
      </c>
      <c r="Q643" s="514">
        <v>1496</v>
      </c>
    </row>
    <row r="644" spans="1:17" ht="14.45" customHeight="1" x14ac:dyDescent="0.2">
      <c r="A644" s="508" t="s">
        <v>1784</v>
      </c>
      <c r="B644" s="509" t="s">
        <v>1602</v>
      </c>
      <c r="C644" s="509" t="s">
        <v>1603</v>
      </c>
      <c r="D644" s="509" t="s">
        <v>1717</v>
      </c>
      <c r="E644" s="509" t="s">
        <v>1718</v>
      </c>
      <c r="F644" s="513">
        <v>2</v>
      </c>
      <c r="G644" s="513">
        <v>654</v>
      </c>
      <c r="H644" s="513">
        <v>0.1</v>
      </c>
      <c r="I644" s="513">
        <v>327</v>
      </c>
      <c r="J644" s="513">
        <v>20</v>
      </c>
      <c r="K644" s="513">
        <v>6540</v>
      </c>
      <c r="L644" s="513">
        <v>1</v>
      </c>
      <c r="M644" s="513">
        <v>327</v>
      </c>
      <c r="N644" s="513">
        <v>19</v>
      </c>
      <c r="O644" s="513">
        <v>6251</v>
      </c>
      <c r="P644" s="536">
        <v>0.95581039755351682</v>
      </c>
      <c r="Q644" s="514">
        <v>329</v>
      </c>
    </row>
    <row r="645" spans="1:17" ht="14.45" customHeight="1" x14ac:dyDescent="0.2">
      <c r="A645" s="508" t="s">
        <v>1784</v>
      </c>
      <c r="B645" s="509" t="s">
        <v>1602</v>
      </c>
      <c r="C645" s="509" t="s">
        <v>1603</v>
      </c>
      <c r="D645" s="509" t="s">
        <v>1719</v>
      </c>
      <c r="E645" s="509" t="s">
        <v>1720</v>
      </c>
      <c r="F645" s="513"/>
      <c r="G645" s="513"/>
      <c r="H645" s="513"/>
      <c r="I645" s="513"/>
      <c r="J645" s="513">
        <v>4</v>
      </c>
      <c r="K645" s="513">
        <v>3552</v>
      </c>
      <c r="L645" s="513">
        <v>1</v>
      </c>
      <c r="M645" s="513">
        <v>888</v>
      </c>
      <c r="N645" s="513"/>
      <c r="O645" s="513"/>
      <c r="P645" s="536"/>
      <c r="Q645" s="514"/>
    </row>
    <row r="646" spans="1:17" ht="14.45" customHeight="1" x14ac:dyDescent="0.2">
      <c r="A646" s="508" t="s">
        <v>1784</v>
      </c>
      <c r="B646" s="509" t="s">
        <v>1602</v>
      </c>
      <c r="C646" s="509" t="s">
        <v>1603</v>
      </c>
      <c r="D646" s="509" t="s">
        <v>1723</v>
      </c>
      <c r="E646" s="509" t="s">
        <v>1724</v>
      </c>
      <c r="F646" s="513">
        <v>201</v>
      </c>
      <c r="G646" s="513">
        <v>52260</v>
      </c>
      <c r="H646" s="513">
        <v>0.45924285563640199</v>
      </c>
      <c r="I646" s="513">
        <v>260</v>
      </c>
      <c r="J646" s="513">
        <v>436</v>
      </c>
      <c r="K646" s="513">
        <v>113796</v>
      </c>
      <c r="L646" s="513">
        <v>1</v>
      </c>
      <c r="M646" s="513">
        <v>261</v>
      </c>
      <c r="N646" s="513">
        <v>658</v>
      </c>
      <c r="O646" s="513">
        <v>172396</v>
      </c>
      <c r="P646" s="536">
        <v>1.5149565889837955</v>
      </c>
      <c r="Q646" s="514">
        <v>262</v>
      </c>
    </row>
    <row r="647" spans="1:17" ht="14.45" customHeight="1" x14ac:dyDescent="0.2">
      <c r="A647" s="508" t="s">
        <v>1784</v>
      </c>
      <c r="B647" s="509" t="s">
        <v>1602</v>
      </c>
      <c r="C647" s="509" t="s">
        <v>1603</v>
      </c>
      <c r="D647" s="509" t="s">
        <v>1725</v>
      </c>
      <c r="E647" s="509" t="s">
        <v>1726</v>
      </c>
      <c r="F647" s="513"/>
      <c r="G647" s="513"/>
      <c r="H647" s="513"/>
      <c r="I647" s="513"/>
      <c r="J647" s="513">
        <v>27</v>
      </c>
      <c r="K647" s="513">
        <v>4455</v>
      </c>
      <c r="L647" s="513">
        <v>1</v>
      </c>
      <c r="M647" s="513">
        <v>165</v>
      </c>
      <c r="N647" s="513">
        <v>48</v>
      </c>
      <c r="O647" s="513">
        <v>7968</v>
      </c>
      <c r="P647" s="536">
        <v>1.7885521885521884</v>
      </c>
      <c r="Q647" s="514">
        <v>166</v>
      </c>
    </row>
    <row r="648" spans="1:17" ht="14.45" customHeight="1" x14ac:dyDescent="0.2">
      <c r="A648" s="508" t="s">
        <v>1784</v>
      </c>
      <c r="B648" s="509" t="s">
        <v>1602</v>
      </c>
      <c r="C648" s="509" t="s">
        <v>1603</v>
      </c>
      <c r="D648" s="509" t="s">
        <v>1727</v>
      </c>
      <c r="E648" s="509" t="s">
        <v>1728</v>
      </c>
      <c r="F648" s="513">
        <v>1</v>
      </c>
      <c r="G648" s="513">
        <v>1077</v>
      </c>
      <c r="H648" s="513"/>
      <c r="I648" s="513">
        <v>1077</v>
      </c>
      <c r="J648" s="513"/>
      <c r="K648" s="513"/>
      <c r="L648" s="513"/>
      <c r="M648" s="513"/>
      <c r="N648" s="513"/>
      <c r="O648" s="513"/>
      <c r="P648" s="536"/>
      <c r="Q648" s="514"/>
    </row>
    <row r="649" spans="1:17" ht="14.45" customHeight="1" x14ac:dyDescent="0.2">
      <c r="A649" s="508" t="s">
        <v>1784</v>
      </c>
      <c r="B649" s="509" t="s">
        <v>1602</v>
      </c>
      <c r="C649" s="509" t="s">
        <v>1603</v>
      </c>
      <c r="D649" s="509" t="s">
        <v>1729</v>
      </c>
      <c r="E649" s="509" t="s">
        <v>1730</v>
      </c>
      <c r="F649" s="513"/>
      <c r="G649" s="513"/>
      <c r="H649" s="513"/>
      <c r="I649" s="513"/>
      <c r="J649" s="513">
        <v>3</v>
      </c>
      <c r="K649" s="513">
        <v>456</v>
      </c>
      <c r="L649" s="513">
        <v>1</v>
      </c>
      <c r="M649" s="513">
        <v>152</v>
      </c>
      <c r="N649" s="513">
        <v>2</v>
      </c>
      <c r="O649" s="513">
        <v>304</v>
      </c>
      <c r="P649" s="536">
        <v>0.66666666666666663</v>
      </c>
      <c r="Q649" s="514">
        <v>152</v>
      </c>
    </row>
    <row r="650" spans="1:17" ht="14.45" customHeight="1" x14ac:dyDescent="0.2">
      <c r="A650" s="508" t="s">
        <v>1785</v>
      </c>
      <c r="B650" s="509" t="s">
        <v>1602</v>
      </c>
      <c r="C650" s="509" t="s">
        <v>1603</v>
      </c>
      <c r="D650" s="509" t="s">
        <v>1620</v>
      </c>
      <c r="E650" s="509" t="s">
        <v>1621</v>
      </c>
      <c r="F650" s="513"/>
      <c r="G650" s="513"/>
      <c r="H650" s="513"/>
      <c r="I650" s="513"/>
      <c r="J650" s="513"/>
      <c r="K650" s="513"/>
      <c r="L650" s="513"/>
      <c r="M650" s="513"/>
      <c r="N650" s="513">
        <v>6</v>
      </c>
      <c r="O650" s="513">
        <v>282</v>
      </c>
      <c r="P650" s="536"/>
      <c r="Q650" s="514">
        <v>47</v>
      </c>
    </row>
    <row r="651" spans="1:17" ht="14.45" customHeight="1" x14ac:dyDescent="0.2">
      <c r="A651" s="508" t="s">
        <v>1785</v>
      </c>
      <c r="B651" s="509" t="s">
        <v>1602</v>
      </c>
      <c r="C651" s="509" t="s">
        <v>1603</v>
      </c>
      <c r="D651" s="509" t="s">
        <v>1622</v>
      </c>
      <c r="E651" s="509" t="s">
        <v>1623</v>
      </c>
      <c r="F651" s="513"/>
      <c r="G651" s="513"/>
      <c r="H651" s="513"/>
      <c r="I651" s="513"/>
      <c r="J651" s="513">
        <v>2</v>
      </c>
      <c r="K651" s="513">
        <v>694</v>
      </c>
      <c r="L651" s="513">
        <v>1</v>
      </c>
      <c r="M651" s="513">
        <v>347</v>
      </c>
      <c r="N651" s="513"/>
      <c r="O651" s="513"/>
      <c r="P651" s="536"/>
      <c r="Q651" s="514"/>
    </row>
    <row r="652" spans="1:17" ht="14.45" customHeight="1" x14ac:dyDescent="0.2">
      <c r="A652" s="508" t="s">
        <v>1785</v>
      </c>
      <c r="B652" s="509" t="s">
        <v>1602</v>
      </c>
      <c r="C652" s="509" t="s">
        <v>1603</v>
      </c>
      <c r="D652" s="509" t="s">
        <v>1628</v>
      </c>
      <c r="E652" s="509" t="s">
        <v>1629</v>
      </c>
      <c r="F652" s="513"/>
      <c r="G652" s="513"/>
      <c r="H652" s="513"/>
      <c r="I652" s="513"/>
      <c r="J652" s="513">
        <v>2</v>
      </c>
      <c r="K652" s="513">
        <v>754</v>
      </c>
      <c r="L652" s="513">
        <v>1</v>
      </c>
      <c r="M652" s="513">
        <v>377</v>
      </c>
      <c r="N652" s="513"/>
      <c r="O652" s="513"/>
      <c r="P652" s="536"/>
      <c r="Q652" s="514"/>
    </row>
    <row r="653" spans="1:17" ht="14.45" customHeight="1" x14ac:dyDescent="0.2">
      <c r="A653" s="508" t="s">
        <v>1785</v>
      </c>
      <c r="B653" s="509" t="s">
        <v>1602</v>
      </c>
      <c r="C653" s="509" t="s">
        <v>1603</v>
      </c>
      <c r="D653" s="509" t="s">
        <v>1648</v>
      </c>
      <c r="E653" s="509" t="s">
        <v>1649</v>
      </c>
      <c r="F653" s="513"/>
      <c r="G653" s="513"/>
      <c r="H653" s="513"/>
      <c r="I653" s="513"/>
      <c r="J653" s="513">
        <v>1</v>
      </c>
      <c r="K653" s="513">
        <v>17</v>
      </c>
      <c r="L653" s="513">
        <v>1</v>
      </c>
      <c r="M653" s="513">
        <v>17</v>
      </c>
      <c r="N653" s="513">
        <v>1</v>
      </c>
      <c r="O653" s="513">
        <v>17</v>
      </c>
      <c r="P653" s="536">
        <v>1</v>
      </c>
      <c r="Q653" s="514">
        <v>17</v>
      </c>
    </row>
    <row r="654" spans="1:17" ht="14.45" customHeight="1" x14ac:dyDescent="0.2">
      <c r="A654" s="508" t="s">
        <v>1785</v>
      </c>
      <c r="B654" s="509" t="s">
        <v>1602</v>
      </c>
      <c r="C654" s="509" t="s">
        <v>1603</v>
      </c>
      <c r="D654" s="509" t="s">
        <v>1658</v>
      </c>
      <c r="E654" s="509" t="s">
        <v>1659</v>
      </c>
      <c r="F654" s="513">
        <v>2</v>
      </c>
      <c r="G654" s="513">
        <v>272</v>
      </c>
      <c r="H654" s="513"/>
      <c r="I654" s="513">
        <v>136</v>
      </c>
      <c r="J654" s="513"/>
      <c r="K654" s="513"/>
      <c r="L654" s="513"/>
      <c r="M654" s="513"/>
      <c r="N654" s="513"/>
      <c r="O654" s="513"/>
      <c r="P654" s="536"/>
      <c r="Q654" s="514"/>
    </row>
    <row r="655" spans="1:17" ht="14.45" customHeight="1" x14ac:dyDescent="0.2">
      <c r="A655" s="508" t="s">
        <v>1785</v>
      </c>
      <c r="B655" s="509" t="s">
        <v>1602</v>
      </c>
      <c r="C655" s="509" t="s">
        <v>1603</v>
      </c>
      <c r="D655" s="509" t="s">
        <v>1664</v>
      </c>
      <c r="E655" s="509" t="s">
        <v>1665</v>
      </c>
      <c r="F655" s="513"/>
      <c r="G655" s="513"/>
      <c r="H655" s="513"/>
      <c r="I655" s="513"/>
      <c r="J655" s="513"/>
      <c r="K655" s="513"/>
      <c r="L655" s="513"/>
      <c r="M655" s="513"/>
      <c r="N655" s="513">
        <v>1</v>
      </c>
      <c r="O655" s="513">
        <v>67</v>
      </c>
      <c r="P655" s="536"/>
      <c r="Q655" s="514">
        <v>67</v>
      </c>
    </row>
    <row r="656" spans="1:17" ht="14.45" customHeight="1" x14ac:dyDescent="0.2">
      <c r="A656" s="508" t="s">
        <v>1785</v>
      </c>
      <c r="B656" s="509" t="s">
        <v>1602</v>
      </c>
      <c r="C656" s="509" t="s">
        <v>1603</v>
      </c>
      <c r="D656" s="509" t="s">
        <v>1666</v>
      </c>
      <c r="E656" s="509" t="s">
        <v>1667</v>
      </c>
      <c r="F656" s="513"/>
      <c r="G656" s="513"/>
      <c r="H656" s="513"/>
      <c r="I656" s="513"/>
      <c r="J656" s="513"/>
      <c r="K656" s="513"/>
      <c r="L656" s="513"/>
      <c r="M656" s="513"/>
      <c r="N656" s="513">
        <v>3</v>
      </c>
      <c r="O656" s="513">
        <v>987</v>
      </c>
      <c r="P656" s="536"/>
      <c r="Q656" s="514">
        <v>329</v>
      </c>
    </row>
    <row r="657" spans="1:17" ht="14.45" customHeight="1" x14ac:dyDescent="0.2">
      <c r="A657" s="508" t="s">
        <v>1785</v>
      </c>
      <c r="B657" s="509" t="s">
        <v>1602</v>
      </c>
      <c r="C657" s="509" t="s">
        <v>1603</v>
      </c>
      <c r="D657" s="509" t="s">
        <v>1723</v>
      </c>
      <c r="E657" s="509" t="s">
        <v>1724</v>
      </c>
      <c r="F657" s="513"/>
      <c r="G657" s="513"/>
      <c r="H657" s="513"/>
      <c r="I657" s="513"/>
      <c r="J657" s="513"/>
      <c r="K657" s="513"/>
      <c r="L657" s="513"/>
      <c r="M657" s="513"/>
      <c r="N657" s="513">
        <v>1</v>
      </c>
      <c r="O657" s="513">
        <v>262</v>
      </c>
      <c r="P657" s="536"/>
      <c r="Q657" s="514">
        <v>262</v>
      </c>
    </row>
    <row r="658" spans="1:17" ht="14.45" customHeight="1" x14ac:dyDescent="0.2">
      <c r="A658" s="508" t="s">
        <v>1786</v>
      </c>
      <c r="B658" s="509" t="s">
        <v>1602</v>
      </c>
      <c r="C658" s="509" t="s">
        <v>1603</v>
      </c>
      <c r="D658" s="509" t="s">
        <v>1604</v>
      </c>
      <c r="E658" s="509" t="s">
        <v>1605</v>
      </c>
      <c r="F658" s="513">
        <v>299</v>
      </c>
      <c r="G658" s="513">
        <v>51727</v>
      </c>
      <c r="H658" s="513">
        <v>0.7061320883501242</v>
      </c>
      <c r="I658" s="513">
        <v>173</v>
      </c>
      <c r="J658" s="513">
        <v>421</v>
      </c>
      <c r="K658" s="513">
        <v>73254</v>
      </c>
      <c r="L658" s="513">
        <v>1</v>
      </c>
      <c r="M658" s="513">
        <v>174</v>
      </c>
      <c r="N658" s="513">
        <v>300</v>
      </c>
      <c r="O658" s="513">
        <v>52500</v>
      </c>
      <c r="P658" s="536">
        <v>0.71668441313784914</v>
      </c>
      <c r="Q658" s="514">
        <v>175</v>
      </c>
    </row>
    <row r="659" spans="1:17" ht="14.45" customHeight="1" x14ac:dyDescent="0.2">
      <c r="A659" s="508" t="s">
        <v>1786</v>
      </c>
      <c r="B659" s="509" t="s">
        <v>1602</v>
      </c>
      <c r="C659" s="509" t="s">
        <v>1603</v>
      </c>
      <c r="D659" s="509" t="s">
        <v>1606</v>
      </c>
      <c r="E659" s="509" t="s">
        <v>1607</v>
      </c>
      <c r="F659" s="513"/>
      <c r="G659" s="513"/>
      <c r="H659" s="513"/>
      <c r="I659" s="513"/>
      <c r="J659" s="513">
        <v>1</v>
      </c>
      <c r="K659" s="513">
        <v>193</v>
      </c>
      <c r="L659" s="513">
        <v>1</v>
      </c>
      <c r="M659" s="513">
        <v>193</v>
      </c>
      <c r="N659" s="513"/>
      <c r="O659" s="513"/>
      <c r="P659" s="536"/>
      <c r="Q659" s="514"/>
    </row>
    <row r="660" spans="1:17" ht="14.45" customHeight="1" x14ac:dyDescent="0.2">
      <c r="A660" s="508" t="s">
        <v>1786</v>
      </c>
      <c r="B660" s="509" t="s">
        <v>1602</v>
      </c>
      <c r="C660" s="509" t="s">
        <v>1603</v>
      </c>
      <c r="D660" s="509" t="s">
        <v>1612</v>
      </c>
      <c r="E660" s="509" t="s">
        <v>1613</v>
      </c>
      <c r="F660" s="513"/>
      <c r="G660" s="513"/>
      <c r="H660" s="513"/>
      <c r="I660" s="513"/>
      <c r="J660" s="513">
        <v>1</v>
      </c>
      <c r="K660" s="513">
        <v>256</v>
      </c>
      <c r="L660" s="513">
        <v>1</v>
      </c>
      <c r="M660" s="513">
        <v>256</v>
      </c>
      <c r="N660" s="513"/>
      <c r="O660" s="513"/>
      <c r="P660" s="536"/>
      <c r="Q660" s="514"/>
    </row>
    <row r="661" spans="1:17" ht="14.45" customHeight="1" x14ac:dyDescent="0.2">
      <c r="A661" s="508" t="s">
        <v>1786</v>
      </c>
      <c r="B661" s="509" t="s">
        <v>1602</v>
      </c>
      <c r="C661" s="509" t="s">
        <v>1603</v>
      </c>
      <c r="D661" s="509" t="s">
        <v>1618</v>
      </c>
      <c r="E661" s="509" t="s">
        <v>1619</v>
      </c>
      <c r="F661" s="513">
        <v>1</v>
      </c>
      <c r="G661" s="513">
        <v>1070</v>
      </c>
      <c r="H661" s="513"/>
      <c r="I661" s="513">
        <v>1070</v>
      </c>
      <c r="J661" s="513"/>
      <c r="K661" s="513"/>
      <c r="L661" s="513"/>
      <c r="M661" s="513"/>
      <c r="N661" s="513"/>
      <c r="O661" s="513"/>
      <c r="P661" s="536"/>
      <c r="Q661" s="514"/>
    </row>
    <row r="662" spans="1:17" ht="14.45" customHeight="1" x14ac:dyDescent="0.2">
      <c r="A662" s="508" t="s">
        <v>1786</v>
      </c>
      <c r="B662" s="509" t="s">
        <v>1602</v>
      </c>
      <c r="C662" s="509" t="s">
        <v>1603</v>
      </c>
      <c r="D662" s="509" t="s">
        <v>1620</v>
      </c>
      <c r="E662" s="509" t="s">
        <v>1621</v>
      </c>
      <c r="F662" s="513">
        <v>10</v>
      </c>
      <c r="G662" s="513">
        <v>460</v>
      </c>
      <c r="H662" s="513">
        <v>0.83333333333333337</v>
      </c>
      <c r="I662" s="513">
        <v>46</v>
      </c>
      <c r="J662" s="513">
        <v>12</v>
      </c>
      <c r="K662" s="513">
        <v>552</v>
      </c>
      <c r="L662" s="513">
        <v>1</v>
      </c>
      <c r="M662" s="513">
        <v>46</v>
      </c>
      <c r="N662" s="513">
        <v>14</v>
      </c>
      <c r="O662" s="513">
        <v>658</v>
      </c>
      <c r="P662" s="536">
        <v>1.1920289855072463</v>
      </c>
      <c r="Q662" s="514">
        <v>47</v>
      </c>
    </row>
    <row r="663" spans="1:17" ht="14.45" customHeight="1" x14ac:dyDescent="0.2">
      <c r="A663" s="508" t="s">
        <v>1786</v>
      </c>
      <c r="B663" s="509" t="s">
        <v>1602</v>
      </c>
      <c r="C663" s="509" t="s">
        <v>1603</v>
      </c>
      <c r="D663" s="509" t="s">
        <v>1622</v>
      </c>
      <c r="E663" s="509" t="s">
        <v>1623</v>
      </c>
      <c r="F663" s="513"/>
      <c r="G663" s="513"/>
      <c r="H663" s="513"/>
      <c r="I663" s="513"/>
      <c r="J663" s="513">
        <v>4</v>
      </c>
      <c r="K663" s="513">
        <v>1388</v>
      </c>
      <c r="L663" s="513">
        <v>1</v>
      </c>
      <c r="M663" s="513">
        <v>347</v>
      </c>
      <c r="N663" s="513">
        <v>3</v>
      </c>
      <c r="O663" s="513">
        <v>1044</v>
      </c>
      <c r="P663" s="536">
        <v>0.75216138328530258</v>
      </c>
      <c r="Q663" s="514">
        <v>348</v>
      </c>
    </row>
    <row r="664" spans="1:17" ht="14.45" customHeight="1" x14ac:dyDescent="0.2">
      <c r="A664" s="508" t="s">
        <v>1786</v>
      </c>
      <c r="B664" s="509" t="s">
        <v>1602</v>
      </c>
      <c r="C664" s="509" t="s">
        <v>1603</v>
      </c>
      <c r="D664" s="509" t="s">
        <v>1628</v>
      </c>
      <c r="E664" s="509" t="s">
        <v>1629</v>
      </c>
      <c r="F664" s="513">
        <v>2</v>
      </c>
      <c r="G664" s="513">
        <v>754</v>
      </c>
      <c r="H664" s="513"/>
      <c r="I664" s="513">
        <v>377</v>
      </c>
      <c r="J664" s="513"/>
      <c r="K664" s="513"/>
      <c r="L664" s="513"/>
      <c r="M664" s="513"/>
      <c r="N664" s="513">
        <v>9</v>
      </c>
      <c r="O664" s="513">
        <v>3402</v>
      </c>
      <c r="P664" s="536"/>
      <c r="Q664" s="514">
        <v>378</v>
      </c>
    </row>
    <row r="665" spans="1:17" ht="14.45" customHeight="1" x14ac:dyDescent="0.2">
      <c r="A665" s="508" t="s">
        <v>1786</v>
      </c>
      <c r="B665" s="509" t="s">
        <v>1602</v>
      </c>
      <c r="C665" s="509" t="s">
        <v>1603</v>
      </c>
      <c r="D665" s="509" t="s">
        <v>1634</v>
      </c>
      <c r="E665" s="509" t="s">
        <v>1635</v>
      </c>
      <c r="F665" s="513">
        <v>8</v>
      </c>
      <c r="G665" s="513">
        <v>456</v>
      </c>
      <c r="H665" s="513">
        <v>0.71924290220820186</v>
      </c>
      <c r="I665" s="513">
        <v>57</v>
      </c>
      <c r="J665" s="513">
        <v>11</v>
      </c>
      <c r="K665" s="513">
        <v>634</v>
      </c>
      <c r="L665" s="513">
        <v>1</v>
      </c>
      <c r="M665" s="513">
        <v>57.636363636363633</v>
      </c>
      <c r="N665" s="513">
        <v>4</v>
      </c>
      <c r="O665" s="513">
        <v>232</v>
      </c>
      <c r="P665" s="536">
        <v>0.36593059936908517</v>
      </c>
      <c r="Q665" s="514">
        <v>58</v>
      </c>
    </row>
    <row r="666" spans="1:17" ht="14.45" customHeight="1" x14ac:dyDescent="0.2">
      <c r="A666" s="508" t="s">
        <v>1786</v>
      </c>
      <c r="B666" s="509" t="s">
        <v>1602</v>
      </c>
      <c r="C666" s="509" t="s">
        <v>1603</v>
      </c>
      <c r="D666" s="509" t="s">
        <v>1636</v>
      </c>
      <c r="E666" s="509" t="s">
        <v>1637</v>
      </c>
      <c r="F666" s="513">
        <v>1</v>
      </c>
      <c r="G666" s="513">
        <v>224</v>
      </c>
      <c r="H666" s="513">
        <v>0.99555555555555553</v>
      </c>
      <c r="I666" s="513">
        <v>224</v>
      </c>
      <c r="J666" s="513">
        <v>1</v>
      </c>
      <c r="K666" s="513">
        <v>225</v>
      </c>
      <c r="L666" s="513">
        <v>1</v>
      </c>
      <c r="M666" s="513">
        <v>225</v>
      </c>
      <c r="N666" s="513"/>
      <c r="O666" s="513"/>
      <c r="P666" s="536"/>
      <c r="Q666" s="514"/>
    </row>
    <row r="667" spans="1:17" ht="14.45" customHeight="1" x14ac:dyDescent="0.2">
      <c r="A667" s="508" t="s">
        <v>1786</v>
      </c>
      <c r="B667" s="509" t="s">
        <v>1602</v>
      </c>
      <c r="C667" s="509" t="s">
        <v>1603</v>
      </c>
      <c r="D667" s="509" t="s">
        <v>1638</v>
      </c>
      <c r="E667" s="509" t="s">
        <v>1639</v>
      </c>
      <c r="F667" s="513">
        <v>1</v>
      </c>
      <c r="G667" s="513">
        <v>553</v>
      </c>
      <c r="H667" s="513">
        <v>0.99819494584837543</v>
      </c>
      <c r="I667" s="513">
        <v>553</v>
      </c>
      <c r="J667" s="513">
        <v>1</v>
      </c>
      <c r="K667" s="513">
        <v>554</v>
      </c>
      <c r="L667" s="513">
        <v>1</v>
      </c>
      <c r="M667" s="513">
        <v>554</v>
      </c>
      <c r="N667" s="513"/>
      <c r="O667" s="513"/>
      <c r="P667" s="536"/>
      <c r="Q667" s="514"/>
    </row>
    <row r="668" spans="1:17" ht="14.45" customHeight="1" x14ac:dyDescent="0.2">
      <c r="A668" s="508" t="s">
        <v>1786</v>
      </c>
      <c r="B668" s="509" t="s">
        <v>1602</v>
      </c>
      <c r="C668" s="509" t="s">
        <v>1603</v>
      </c>
      <c r="D668" s="509" t="s">
        <v>1640</v>
      </c>
      <c r="E668" s="509" t="s">
        <v>1641</v>
      </c>
      <c r="F668" s="513"/>
      <c r="G668" s="513"/>
      <c r="H668" s="513"/>
      <c r="I668" s="513"/>
      <c r="J668" s="513"/>
      <c r="K668" s="513"/>
      <c r="L668" s="513"/>
      <c r="M668" s="513"/>
      <c r="N668" s="513">
        <v>1</v>
      </c>
      <c r="O668" s="513">
        <v>216</v>
      </c>
      <c r="P668" s="536"/>
      <c r="Q668" s="514">
        <v>216</v>
      </c>
    </row>
    <row r="669" spans="1:17" ht="14.45" customHeight="1" x14ac:dyDescent="0.2">
      <c r="A669" s="508" t="s">
        <v>1786</v>
      </c>
      <c r="B669" s="509" t="s">
        <v>1602</v>
      </c>
      <c r="C669" s="509" t="s">
        <v>1603</v>
      </c>
      <c r="D669" s="509" t="s">
        <v>1648</v>
      </c>
      <c r="E669" s="509" t="s">
        <v>1649</v>
      </c>
      <c r="F669" s="513">
        <v>1</v>
      </c>
      <c r="G669" s="513">
        <v>17</v>
      </c>
      <c r="H669" s="513">
        <v>0.33333333333333331</v>
      </c>
      <c r="I669" s="513">
        <v>17</v>
      </c>
      <c r="J669" s="513">
        <v>3</v>
      </c>
      <c r="K669" s="513">
        <v>51</v>
      </c>
      <c r="L669" s="513">
        <v>1</v>
      </c>
      <c r="M669" s="513">
        <v>17</v>
      </c>
      <c r="N669" s="513">
        <v>7</v>
      </c>
      <c r="O669" s="513">
        <v>119</v>
      </c>
      <c r="P669" s="536">
        <v>2.3333333333333335</v>
      </c>
      <c r="Q669" s="514">
        <v>17</v>
      </c>
    </row>
    <row r="670" spans="1:17" ht="14.45" customHeight="1" x14ac:dyDescent="0.2">
      <c r="A670" s="508" t="s">
        <v>1786</v>
      </c>
      <c r="B670" s="509" t="s">
        <v>1602</v>
      </c>
      <c r="C670" s="509" t="s">
        <v>1603</v>
      </c>
      <c r="D670" s="509" t="s">
        <v>1650</v>
      </c>
      <c r="E670" s="509" t="s">
        <v>1651</v>
      </c>
      <c r="F670" s="513">
        <v>6</v>
      </c>
      <c r="G670" s="513">
        <v>858</v>
      </c>
      <c r="H670" s="513">
        <v>0.54545454545454541</v>
      </c>
      <c r="I670" s="513">
        <v>143</v>
      </c>
      <c r="J670" s="513">
        <v>11</v>
      </c>
      <c r="K670" s="513">
        <v>1573</v>
      </c>
      <c r="L670" s="513">
        <v>1</v>
      </c>
      <c r="M670" s="513">
        <v>143</v>
      </c>
      <c r="N670" s="513"/>
      <c r="O670" s="513"/>
      <c r="P670" s="536"/>
      <c r="Q670" s="514"/>
    </row>
    <row r="671" spans="1:17" ht="14.45" customHeight="1" x14ac:dyDescent="0.2">
      <c r="A671" s="508" t="s">
        <v>1786</v>
      </c>
      <c r="B671" s="509" t="s">
        <v>1602</v>
      </c>
      <c r="C671" s="509" t="s">
        <v>1603</v>
      </c>
      <c r="D671" s="509" t="s">
        <v>1652</v>
      </c>
      <c r="E671" s="509" t="s">
        <v>1653</v>
      </c>
      <c r="F671" s="513">
        <v>6</v>
      </c>
      <c r="G671" s="513">
        <v>390</v>
      </c>
      <c r="H671" s="513">
        <v>0.46153846153846156</v>
      </c>
      <c r="I671" s="513">
        <v>65</v>
      </c>
      <c r="J671" s="513">
        <v>13</v>
      </c>
      <c r="K671" s="513">
        <v>845</v>
      </c>
      <c r="L671" s="513">
        <v>1</v>
      </c>
      <c r="M671" s="513">
        <v>65</v>
      </c>
      <c r="N671" s="513">
        <v>1</v>
      </c>
      <c r="O671" s="513">
        <v>66</v>
      </c>
      <c r="P671" s="536">
        <v>7.8106508875739639E-2</v>
      </c>
      <c r="Q671" s="514">
        <v>66</v>
      </c>
    </row>
    <row r="672" spans="1:17" ht="14.45" customHeight="1" x14ac:dyDescent="0.2">
      <c r="A672" s="508" t="s">
        <v>1786</v>
      </c>
      <c r="B672" s="509" t="s">
        <v>1602</v>
      </c>
      <c r="C672" s="509" t="s">
        <v>1603</v>
      </c>
      <c r="D672" s="509" t="s">
        <v>1656</v>
      </c>
      <c r="E672" s="509" t="s">
        <v>1657</v>
      </c>
      <c r="F672" s="513"/>
      <c r="G672" s="513"/>
      <c r="H672" s="513"/>
      <c r="I672" s="513"/>
      <c r="J672" s="513">
        <v>3</v>
      </c>
      <c r="K672" s="513">
        <v>129</v>
      </c>
      <c r="L672" s="513">
        <v>1</v>
      </c>
      <c r="M672" s="513">
        <v>43</v>
      </c>
      <c r="N672" s="513"/>
      <c r="O672" s="513"/>
      <c r="P672" s="536"/>
      <c r="Q672" s="514"/>
    </row>
    <row r="673" spans="1:17" ht="14.45" customHeight="1" x14ac:dyDescent="0.2">
      <c r="A673" s="508" t="s">
        <v>1786</v>
      </c>
      <c r="B673" s="509" t="s">
        <v>1602</v>
      </c>
      <c r="C673" s="509" t="s">
        <v>1603</v>
      </c>
      <c r="D673" s="509" t="s">
        <v>1658</v>
      </c>
      <c r="E673" s="509" t="s">
        <v>1659</v>
      </c>
      <c r="F673" s="513">
        <v>136</v>
      </c>
      <c r="G673" s="513">
        <v>18496</v>
      </c>
      <c r="H673" s="513">
        <v>0.46038581207218421</v>
      </c>
      <c r="I673" s="513">
        <v>136</v>
      </c>
      <c r="J673" s="513">
        <v>294</v>
      </c>
      <c r="K673" s="513">
        <v>40175</v>
      </c>
      <c r="L673" s="513">
        <v>1</v>
      </c>
      <c r="M673" s="513">
        <v>136.64965986394557</v>
      </c>
      <c r="N673" s="513">
        <v>237</v>
      </c>
      <c r="O673" s="513">
        <v>32706</v>
      </c>
      <c r="P673" s="536">
        <v>0.81408836341008095</v>
      </c>
      <c r="Q673" s="514">
        <v>138</v>
      </c>
    </row>
    <row r="674" spans="1:17" ht="14.45" customHeight="1" x14ac:dyDescent="0.2">
      <c r="A674" s="508" t="s">
        <v>1786</v>
      </c>
      <c r="B674" s="509" t="s">
        <v>1602</v>
      </c>
      <c r="C674" s="509" t="s">
        <v>1603</v>
      </c>
      <c r="D674" s="509" t="s">
        <v>1660</v>
      </c>
      <c r="E674" s="509" t="s">
        <v>1661</v>
      </c>
      <c r="F674" s="513">
        <v>71</v>
      </c>
      <c r="G674" s="513">
        <v>6461</v>
      </c>
      <c r="H674" s="513">
        <v>0.63963963963963966</v>
      </c>
      <c r="I674" s="513">
        <v>91</v>
      </c>
      <c r="J674" s="513">
        <v>111</v>
      </c>
      <c r="K674" s="513">
        <v>10101</v>
      </c>
      <c r="L674" s="513">
        <v>1</v>
      </c>
      <c r="M674" s="513">
        <v>91</v>
      </c>
      <c r="N674" s="513">
        <v>66</v>
      </c>
      <c r="O674" s="513">
        <v>6072</v>
      </c>
      <c r="P674" s="536">
        <v>0.60112860112860111</v>
      </c>
      <c r="Q674" s="514">
        <v>92</v>
      </c>
    </row>
    <row r="675" spans="1:17" ht="14.45" customHeight="1" x14ac:dyDescent="0.2">
      <c r="A675" s="508" t="s">
        <v>1786</v>
      </c>
      <c r="B675" s="509" t="s">
        <v>1602</v>
      </c>
      <c r="C675" s="509" t="s">
        <v>1603</v>
      </c>
      <c r="D675" s="509" t="s">
        <v>1662</v>
      </c>
      <c r="E675" s="509" t="s">
        <v>1663</v>
      </c>
      <c r="F675" s="513"/>
      <c r="G675" s="513"/>
      <c r="H675" s="513"/>
      <c r="I675" s="513"/>
      <c r="J675" s="513">
        <v>1</v>
      </c>
      <c r="K675" s="513">
        <v>138</v>
      </c>
      <c r="L675" s="513">
        <v>1</v>
      </c>
      <c r="M675" s="513">
        <v>138</v>
      </c>
      <c r="N675" s="513">
        <v>1</v>
      </c>
      <c r="O675" s="513">
        <v>140</v>
      </c>
      <c r="P675" s="536">
        <v>1.0144927536231885</v>
      </c>
      <c r="Q675" s="514">
        <v>140</v>
      </c>
    </row>
    <row r="676" spans="1:17" ht="14.45" customHeight="1" x14ac:dyDescent="0.2">
      <c r="A676" s="508" t="s">
        <v>1786</v>
      </c>
      <c r="B676" s="509" t="s">
        <v>1602</v>
      </c>
      <c r="C676" s="509" t="s">
        <v>1603</v>
      </c>
      <c r="D676" s="509" t="s">
        <v>1664</v>
      </c>
      <c r="E676" s="509" t="s">
        <v>1665</v>
      </c>
      <c r="F676" s="513">
        <v>3</v>
      </c>
      <c r="G676" s="513">
        <v>198</v>
      </c>
      <c r="H676" s="513">
        <v>0.42307692307692307</v>
      </c>
      <c r="I676" s="513">
        <v>66</v>
      </c>
      <c r="J676" s="513">
        <v>7</v>
      </c>
      <c r="K676" s="513">
        <v>468</v>
      </c>
      <c r="L676" s="513">
        <v>1</v>
      </c>
      <c r="M676" s="513">
        <v>66.857142857142861</v>
      </c>
      <c r="N676" s="513">
        <v>12</v>
      </c>
      <c r="O676" s="513">
        <v>804</v>
      </c>
      <c r="P676" s="536">
        <v>1.7179487179487178</v>
      </c>
      <c r="Q676" s="514">
        <v>67</v>
      </c>
    </row>
    <row r="677" spans="1:17" ht="14.45" customHeight="1" x14ac:dyDescent="0.2">
      <c r="A677" s="508" t="s">
        <v>1786</v>
      </c>
      <c r="B677" s="509" t="s">
        <v>1602</v>
      </c>
      <c r="C677" s="509" t="s">
        <v>1603</v>
      </c>
      <c r="D677" s="509" t="s">
        <v>1666</v>
      </c>
      <c r="E677" s="509" t="s">
        <v>1667</v>
      </c>
      <c r="F677" s="513"/>
      <c r="G677" s="513"/>
      <c r="H677" s="513"/>
      <c r="I677" s="513"/>
      <c r="J677" s="513"/>
      <c r="K677" s="513"/>
      <c r="L677" s="513"/>
      <c r="M677" s="513"/>
      <c r="N677" s="513">
        <v>3</v>
      </c>
      <c r="O677" s="513">
        <v>987</v>
      </c>
      <c r="P677" s="536"/>
      <c r="Q677" s="514">
        <v>329</v>
      </c>
    </row>
    <row r="678" spans="1:17" ht="14.45" customHeight="1" x14ac:dyDescent="0.2">
      <c r="A678" s="508" t="s">
        <v>1786</v>
      </c>
      <c r="B678" s="509" t="s">
        <v>1602</v>
      </c>
      <c r="C678" s="509" t="s">
        <v>1603</v>
      </c>
      <c r="D678" s="509" t="s">
        <v>1674</v>
      </c>
      <c r="E678" s="509" t="s">
        <v>1675</v>
      </c>
      <c r="F678" s="513">
        <v>53</v>
      </c>
      <c r="G678" s="513">
        <v>2703</v>
      </c>
      <c r="H678" s="513">
        <v>0.53</v>
      </c>
      <c r="I678" s="513">
        <v>51</v>
      </c>
      <c r="J678" s="513">
        <v>100</v>
      </c>
      <c r="K678" s="513">
        <v>5100</v>
      </c>
      <c r="L678" s="513">
        <v>1</v>
      </c>
      <c r="M678" s="513">
        <v>51</v>
      </c>
      <c r="N678" s="513">
        <v>125</v>
      </c>
      <c r="O678" s="513">
        <v>6500</v>
      </c>
      <c r="P678" s="536">
        <v>1.2745098039215685</v>
      </c>
      <c r="Q678" s="514">
        <v>52</v>
      </c>
    </row>
    <row r="679" spans="1:17" ht="14.45" customHeight="1" x14ac:dyDescent="0.2">
      <c r="A679" s="508" t="s">
        <v>1786</v>
      </c>
      <c r="B679" s="509" t="s">
        <v>1602</v>
      </c>
      <c r="C679" s="509" t="s">
        <v>1603</v>
      </c>
      <c r="D679" s="509" t="s">
        <v>1682</v>
      </c>
      <c r="E679" s="509" t="s">
        <v>1683</v>
      </c>
      <c r="F679" s="513"/>
      <c r="G679" s="513"/>
      <c r="H679" s="513"/>
      <c r="I679" s="513"/>
      <c r="J679" s="513"/>
      <c r="K679" s="513"/>
      <c r="L679" s="513"/>
      <c r="M679" s="513"/>
      <c r="N679" s="513">
        <v>2</v>
      </c>
      <c r="O679" s="513">
        <v>418</v>
      </c>
      <c r="P679" s="536"/>
      <c r="Q679" s="514">
        <v>209</v>
      </c>
    </row>
    <row r="680" spans="1:17" ht="14.45" customHeight="1" x14ac:dyDescent="0.2">
      <c r="A680" s="508" t="s">
        <v>1786</v>
      </c>
      <c r="B680" s="509" t="s">
        <v>1602</v>
      </c>
      <c r="C680" s="509" t="s">
        <v>1603</v>
      </c>
      <c r="D680" s="509" t="s">
        <v>1684</v>
      </c>
      <c r="E680" s="509" t="s">
        <v>1685</v>
      </c>
      <c r="F680" s="513">
        <v>3</v>
      </c>
      <c r="G680" s="513">
        <v>2289</v>
      </c>
      <c r="H680" s="513"/>
      <c r="I680" s="513">
        <v>763</v>
      </c>
      <c r="J680" s="513"/>
      <c r="K680" s="513"/>
      <c r="L680" s="513"/>
      <c r="M680" s="513"/>
      <c r="N680" s="513"/>
      <c r="O680" s="513"/>
      <c r="P680" s="536"/>
      <c r="Q680" s="514"/>
    </row>
    <row r="681" spans="1:17" ht="14.45" customHeight="1" x14ac:dyDescent="0.2">
      <c r="A681" s="508" t="s">
        <v>1786</v>
      </c>
      <c r="B681" s="509" t="s">
        <v>1602</v>
      </c>
      <c r="C681" s="509" t="s">
        <v>1603</v>
      </c>
      <c r="D681" s="509" t="s">
        <v>1699</v>
      </c>
      <c r="E681" s="509" t="s">
        <v>1700</v>
      </c>
      <c r="F681" s="513"/>
      <c r="G681" s="513"/>
      <c r="H681" s="513"/>
      <c r="I681" s="513"/>
      <c r="J681" s="513"/>
      <c r="K681" s="513"/>
      <c r="L681" s="513"/>
      <c r="M681" s="513"/>
      <c r="N681" s="513">
        <v>1</v>
      </c>
      <c r="O681" s="513">
        <v>275</v>
      </c>
      <c r="P681" s="536"/>
      <c r="Q681" s="514">
        <v>275</v>
      </c>
    </row>
    <row r="682" spans="1:17" ht="14.45" customHeight="1" x14ac:dyDescent="0.2">
      <c r="A682" s="508" t="s">
        <v>1786</v>
      </c>
      <c r="B682" s="509" t="s">
        <v>1602</v>
      </c>
      <c r="C682" s="509" t="s">
        <v>1603</v>
      </c>
      <c r="D682" s="509" t="s">
        <v>1711</v>
      </c>
      <c r="E682" s="509" t="s">
        <v>1712</v>
      </c>
      <c r="F682" s="513"/>
      <c r="G682" s="513"/>
      <c r="H682" s="513"/>
      <c r="I682" s="513"/>
      <c r="J682" s="513"/>
      <c r="K682" s="513"/>
      <c r="L682" s="513"/>
      <c r="M682" s="513"/>
      <c r="N682" s="513">
        <v>1</v>
      </c>
      <c r="O682" s="513">
        <v>37</v>
      </c>
      <c r="P682" s="536"/>
      <c r="Q682" s="514">
        <v>37</v>
      </c>
    </row>
    <row r="683" spans="1:17" ht="14.45" customHeight="1" x14ac:dyDescent="0.2">
      <c r="A683" s="508" t="s">
        <v>1786</v>
      </c>
      <c r="B683" s="509" t="s">
        <v>1602</v>
      </c>
      <c r="C683" s="509" t="s">
        <v>1603</v>
      </c>
      <c r="D683" s="509" t="s">
        <v>1717</v>
      </c>
      <c r="E683" s="509" t="s">
        <v>1718</v>
      </c>
      <c r="F683" s="513">
        <v>1</v>
      </c>
      <c r="G683" s="513">
        <v>327</v>
      </c>
      <c r="H683" s="513"/>
      <c r="I683" s="513">
        <v>327</v>
      </c>
      <c r="J683" s="513"/>
      <c r="K683" s="513"/>
      <c r="L683" s="513"/>
      <c r="M683" s="513"/>
      <c r="N683" s="513"/>
      <c r="O683" s="513"/>
      <c r="P683" s="536"/>
      <c r="Q683" s="514"/>
    </row>
    <row r="684" spans="1:17" ht="14.45" customHeight="1" x14ac:dyDescent="0.2">
      <c r="A684" s="508" t="s">
        <v>1786</v>
      </c>
      <c r="B684" s="509" t="s">
        <v>1602</v>
      </c>
      <c r="C684" s="509" t="s">
        <v>1603</v>
      </c>
      <c r="D684" s="509" t="s">
        <v>1723</v>
      </c>
      <c r="E684" s="509" t="s">
        <v>1724</v>
      </c>
      <c r="F684" s="513">
        <v>112</v>
      </c>
      <c r="G684" s="513">
        <v>29120</v>
      </c>
      <c r="H684" s="513">
        <v>0.28904373374625297</v>
      </c>
      <c r="I684" s="513">
        <v>260</v>
      </c>
      <c r="J684" s="513">
        <v>386</v>
      </c>
      <c r="K684" s="513">
        <v>100746</v>
      </c>
      <c r="L684" s="513">
        <v>1</v>
      </c>
      <c r="M684" s="513">
        <v>261</v>
      </c>
      <c r="N684" s="513">
        <v>428</v>
      </c>
      <c r="O684" s="513">
        <v>112136</v>
      </c>
      <c r="P684" s="536">
        <v>1.1130565977805571</v>
      </c>
      <c r="Q684" s="514">
        <v>262</v>
      </c>
    </row>
    <row r="685" spans="1:17" ht="14.45" customHeight="1" x14ac:dyDescent="0.2">
      <c r="A685" s="508" t="s">
        <v>1786</v>
      </c>
      <c r="B685" s="509" t="s">
        <v>1602</v>
      </c>
      <c r="C685" s="509" t="s">
        <v>1603</v>
      </c>
      <c r="D685" s="509" t="s">
        <v>1725</v>
      </c>
      <c r="E685" s="509" t="s">
        <v>1726</v>
      </c>
      <c r="F685" s="513"/>
      <c r="G685" s="513"/>
      <c r="H685" s="513"/>
      <c r="I685" s="513"/>
      <c r="J685" s="513">
        <v>6</v>
      </c>
      <c r="K685" s="513">
        <v>990</v>
      </c>
      <c r="L685" s="513">
        <v>1</v>
      </c>
      <c r="M685" s="513">
        <v>165</v>
      </c>
      <c r="N685" s="513">
        <v>7</v>
      </c>
      <c r="O685" s="513">
        <v>1162</v>
      </c>
      <c r="P685" s="536">
        <v>1.1737373737373737</v>
      </c>
      <c r="Q685" s="514">
        <v>166</v>
      </c>
    </row>
    <row r="686" spans="1:17" ht="14.45" customHeight="1" x14ac:dyDescent="0.2">
      <c r="A686" s="508" t="s">
        <v>1786</v>
      </c>
      <c r="B686" s="509" t="s">
        <v>1602</v>
      </c>
      <c r="C686" s="509" t="s">
        <v>1603</v>
      </c>
      <c r="D686" s="509" t="s">
        <v>1729</v>
      </c>
      <c r="E686" s="509" t="s">
        <v>1730</v>
      </c>
      <c r="F686" s="513"/>
      <c r="G686" s="513"/>
      <c r="H686" s="513"/>
      <c r="I686" s="513"/>
      <c r="J686" s="513">
        <v>1</v>
      </c>
      <c r="K686" s="513">
        <v>152</v>
      </c>
      <c r="L686" s="513">
        <v>1</v>
      </c>
      <c r="M686" s="513">
        <v>152</v>
      </c>
      <c r="N686" s="513"/>
      <c r="O686" s="513"/>
      <c r="P686" s="536"/>
      <c r="Q686" s="514"/>
    </row>
    <row r="687" spans="1:17" ht="14.45" customHeight="1" x14ac:dyDescent="0.2">
      <c r="A687" s="508" t="s">
        <v>1787</v>
      </c>
      <c r="B687" s="509" t="s">
        <v>1602</v>
      </c>
      <c r="C687" s="509" t="s">
        <v>1603</v>
      </c>
      <c r="D687" s="509" t="s">
        <v>1604</v>
      </c>
      <c r="E687" s="509" t="s">
        <v>1605</v>
      </c>
      <c r="F687" s="513">
        <v>24</v>
      </c>
      <c r="G687" s="513">
        <v>4152</v>
      </c>
      <c r="H687" s="513">
        <v>0.95448275862068965</v>
      </c>
      <c r="I687" s="513">
        <v>173</v>
      </c>
      <c r="J687" s="513">
        <v>25</v>
      </c>
      <c r="K687" s="513">
        <v>4350</v>
      </c>
      <c r="L687" s="513">
        <v>1</v>
      </c>
      <c r="M687" s="513">
        <v>174</v>
      </c>
      <c r="N687" s="513">
        <v>28</v>
      </c>
      <c r="O687" s="513">
        <v>4900</v>
      </c>
      <c r="P687" s="536">
        <v>1.1264367816091954</v>
      </c>
      <c r="Q687" s="514">
        <v>175</v>
      </c>
    </row>
    <row r="688" spans="1:17" ht="14.45" customHeight="1" x14ac:dyDescent="0.2">
      <c r="A688" s="508" t="s">
        <v>1787</v>
      </c>
      <c r="B688" s="509" t="s">
        <v>1602</v>
      </c>
      <c r="C688" s="509" t="s">
        <v>1603</v>
      </c>
      <c r="D688" s="509" t="s">
        <v>1618</v>
      </c>
      <c r="E688" s="509" t="s">
        <v>1619</v>
      </c>
      <c r="F688" s="513"/>
      <c r="G688" s="513"/>
      <c r="H688" s="513"/>
      <c r="I688" s="513"/>
      <c r="J688" s="513">
        <v>1</v>
      </c>
      <c r="K688" s="513">
        <v>1070</v>
      </c>
      <c r="L688" s="513">
        <v>1</v>
      </c>
      <c r="M688" s="513">
        <v>1070</v>
      </c>
      <c r="N688" s="513"/>
      <c r="O688" s="513"/>
      <c r="P688" s="536"/>
      <c r="Q688" s="514"/>
    </row>
    <row r="689" spans="1:17" ht="14.45" customHeight="1" x14ac:dyDescent="0.2">
      <c r="A689" s="508" t="s">
        <v>1787</v>
      </c>
      <c r="B689" s="509" t="s">
        <v>1602</v>
      </c>
      <c r="C689" s="509" t="s">
        <v>1603</v>
      </c>
      <c r="D689" s="509" t="s">
        <v>1620</v>
      </c>
      <c r="E689" s="509" t="s">
        <v>1621</v>
      </c>
      <c r="F689" s="513">
        <v>26</v>
      </c>
      <c r="G689" s="513">
        <v>1196</v>
      </c>
      <c r="H689" s="513">
        <v>3.7142857142857144</v>
      </c>
      <c r="I689" s="513">
        <v>46</v>
      </c>
      <c r="J689" s="513">
        <v>7</v>
      </c>
      <c r="K689" s="513">
        <v>322</v>
      </c>
      <c r="L689" s="513">
        <v>1</v>
      </c>
      <c r="M689" s="513">
        <v>46</v>
      </c>
      <c r="N689" s="513">
        <v>10</v>
      </c>
      <c r="O689" s="513">
        <v>470</v>
      </c>
      <c r="P689" s="536">
        <v>1.4596273291925466</v>
      </c>
      <c r="Q689" s="514">
        <v>47</v>
      </c>
    </row>
    <row r="690" spans="1:17" ht="14.45" customHeight="1" x14ac:dyDescent="0.2">
      <c r="A690" s="508" t="s">
        <v>1787</v>
      </c>
      <c r="B690" s="509" t="s">
        <v>1602</v>
      </c>
      <c r="C690" s="509" t="s">
        <v>1603</v>
      </c>
      <c r="D690" s="509" t="s">
        <v>1622</v>
      </c>
      <c r="E690" s="509" t="s">
        <v>1623</v>
      </c>
      <c r="F690" s="513">
        <v>8</v>
      </c>
      <c r="G690" s="513">
        <v>2776</v>
      </c>
      <c r="H690" s="513">
        <v>0.66666666666666663</v>
      </c>
      <c r="I690" s="513">
        <v>347</v>
      </c>
      <c r="J690" s="513">
        <v>12</v>
      </c>
      <c r="K690" s="513">
        <v>4164</v>
      </c>
      <c r="L690" s="513">
        <v>1</v>
      </c>
      <c r="M690" s="513">
        <v>347</v>
      </c>
      <c r="N690" s="513"/>
      <c r="O690" s="513"/>
      <c r="P690" s="536"/>
      <c r="Q690" s="514"/>
    </row>
    <row r="691" spans="1:17" ht="14.45" customHeight="1" x14ac:dyDescent="0.2">
      <c r="A691" s="508" t="s">
        <v>1787</v>
      </c>
      <c r="B691" s="509" t="s">
        <v>1602</v>
      </c>
      <c r="C691" s="509" t="s">
        <v>1603</v>
      </c>
      <c r="D691" s="509" t="s">
        <v>1624</v>
      </c>
      <c r="E691" s="509" t="s">
        <v>1625</v>
      </c>
      <c r="F691" s="513">
        <v>2</v>
      </c>
      <c r="G691" s="513">
        <v>102</v>
      </c>
      <c r="H691" s="513">
        <v>0.5</v>
      </c>
      <c r="I691" s="513">
        <v>51</v>
      </c>
      <c r="J691" s="513">
        <v>4</v>
      </c>
      <c r="K691" s="513">
        <v>204</v>
      </c>
      <c r="L691" s="513">
        <v>1</v>
      </c>
      <c r="M691" s="513">
        <v>51</v>
      </c>
      <c r="N691" s="513"/>
      <c r="O691" s="513"/>
      <c r="P691" s="536"/>
      <c r="Q691" s="514"/>
    </row>
    <row r="692" spans="1:17" ht="14.45" customHeight="1" x14ac:dyDescent="0.2">
      <c r="A692" s="508" t="s">
        <v>1787</v>
      </c>
      <c r="B692" s="509" t="s">
        <v>1602</v>
      </c>
      <c r="C692" s="509" t="s">
        <v>1603</v>
      </c>
      <c r="D692" s="509" t="s">
        <v>1628</v>
      </c>
      <c r="E692" s="509" t="s">
        <v>1629</v>
      </c>
      <c r="F692" s="513">
        <v>19</v>
      </c>
      <c r="G692" s="513">
        <v>7163</v>
      </c>
      <c r="H692" s="513">
        <v>0.59375</v>
      </c>
      <c r="I692" s="513">
        <v>377</v>
      </c>
      <c r="J692" s="513">
        <v>32</v>
      </c>
      <c r="K692" s="513">
        <v>12064</v>
      </c>
      <c r="L692" s="513">
        <v>1</v>
      </c>
      <c r="M692" s="513">
        <v>377</v>
      </c>
      <c r="N692" s="513">
        <v>19</v>
      </c>
      <c r="O692" s="513">
        <v>7182</v>
      </c>
      <c r="P692" s="536">
        <v>0.59532493368700268</v>
      </c>
      <c r="Q692" s="514">
        <v>378</v>
      </c>
    </row>
    <row r="693" spans="1:17" ht="14.45" customHeight="1" x14ac:dyDescent="0.2">
      <c r="A693" s="508" t="s">
        <v>1787</v>
      </c>
      <c r="B693" s="509" t="s">
        <v>1602</v>
      </c>
      <c r="C693" s="509" t="s">
        <v>1603</v>
      </c>
      <c r="D693" s="509" t="s">
        <v>1632</v>
      </c>
      <c r="E693" s="509" t="s">
        <v>1633</v>
      </c>
      <c r="F693" s="513">
        <v>5</v>
      </c>
      <c r="G693" s="513">
        <v>2620</v>
      </c>
      <c r="H693" s="513">
        <v>1.25</v>
      </c>
      <c r="I693" s="513">
        <v>524</v>
      </c>
      <c r="J693" s="513">
        <v>4</v>
      </c>
      <c r="K693" s="513">
        <v>2096</v>
      </c>
      <c r="L693" s="513">
        <v>1</v>
      </c>
      <c r="M693" s="513">
        <v>524</v>
      </c>
      <c r="N693" s="513">
        <v>2</v>
      </c>
      <c r="O693" s="513">
        <v>1050</v>
      </c>
      <c r="P693" s="536">
        <v>0.50095419847328249</v>
      </c>
      <c r="Q693" s="514">
        <v>525</v>
      </c>
    </row>
    <row r="694" spans="1:17" ht="14.45" customHeight="1" x14ac:dyDescent="0.2">
      <c r="A694" s="508" t="s">
        <v>1787</v>
      </c>
      <c r="B694" s="509" t="s">
        <v>1602</v>
      </c>
      <c r="C694" s="509" t="s">
        <v>1603</v>
      </c>
      <c r="D694" s="509" t="s">
        <v>1634</v>
      </c>
      <c r="E694" s="509" t="s">
        <v>1635</v>
      </c>
      <c r="F694" s="513">
        <v>8</v>
      </c>
      <c r="G694" s="513">
        <v>456</v>
      </c>
      <c r="H694" s="513">
        <v>4</v>
      </c>
      <c r="I694" s="513">
        <v>57</v>
      </c>
      <c r="J694" s="513">
        <v>2</v>
      </c>
      <c r="K694" s="513">
        <v>114</v>
      </c>
      <c r="L694" s="513">
        <v>1</v>
      </c>
      <c r="M694" s="513">
        <v>57</v>
      </c>
      <c r="N694" s="513"/>
      <c r="O694" s="513"/>
      <c r="P694" s="536"/>
      <c r="Q694" s="514"/>
    </row>
    <row r="695" spans="1:17" ht="14.45" customHeight="1" x14ac:dyDescent="0.2">
      <c r="A695" s="508" t="s">
        <v>1787</v>
      </c>
      <c r="B695" s="509" t="s">
        <v>1602</v>
      </c>
      <c r="C695" s="509" t="s">
        <v>1603</v>
      </c>
      <c r="D695" s="509" t="s">
        <v>1636</v>
      </c>
      <c r="E695" s="509" t="s">
        <v>1637</v>
      </c>
      <c r="F695" s="513"/>
      <c r="G695" s="513"/>
      <c r="H695" s="513"/>
      <c r="I695" s="513"/>
      <c r="J695" s="513">
        <v>1</v>
      </c>
      <c r="K695" s="513">
        <v>225</v>
      </c>
      <c r="L695" s="513">
        <v>1</v>
      </c>
      <c r="M695" s="513">
        <v>225</v>
      </c>
      <c r="N695" s="513"/>
      <c r="O695" s="513"/>
      <c r="P695" s="536"/>
      <c r="Q695" s="514"/>
    </row>
    <row r="696" spans="1:17" ht="14.45" customHeight="1" x14ac:dyDescent="0.2">
      <c r="A696" s="508" t="s">
        <v>1787</v>
      </c>
      <c r="B696" s="509" t="s">
        <v>1602</v>
      </c>
      <c r="C696" s="509" t="s">
        <v>1603</v>
      </c>
      <c r="D696" s="509" t="s">
        <v>1638</v>
      </c>
      <c r="E696" s="509" t="s">
        <v>1639</v>
      </c>
      <c r="F696" s="513"/>
      <c r="G696" s="513"/>
      <c r="H696" s="513"/>
      <c r="I696" s="513"/>
      <c r="J696" s="513">
        <v>1</v>
      </c>
      <c r="K696" s="513">
        <v>554</v>
      </c>
      <c r="L696" s="513">
        <v>1</v>
      </c>
      <c r="M696" s="513">
        <v>554</v>
      </c>
      <c r="N696" s="513"/>
      <c r="O696" s="513"/>
      <c r="P696" s="536"/>
      <c r="Q696" s="514"/>
    </row>
    <row r="697" spans="1:17" ht="14.45" customHeight="1" x14ac:dyDescent="0.2">
      <c r="A697" s="508" t="s">
        <v>1787</v>
      </c>
      <c r="B697" s="509" t="s">
        <v>1602</v>
      </c>
      <c r="C697" s="509" t="s">
        <v>1603</v>
      </c>
      <c r="D697" s="509" t="s">
        <v>1640</v>
      </c>
      <c r="E697" s="509" t="s">
        <v>1641</v>
      </c>
      <c r="F697" s="513"/>
      <c r="G697" s="513"/>
      <c r="H697" s="513"/>
      <c r="I697" s="513"/>
      <c r="J697" s="513"/>
      <c r="K697" s="513"/>
      <c r="L697" s="513"/>
      <c r="M697" s="513"/>
      <c r="N697" s="513">
        <v>1</v>
      </c>
      <c r="O697" s="513">
        <v>216</v>
      </c>
      <c r="P697" s="536"/>
      <c r="Q697" s="514">
        <v>216</v>
      </c>
    </row>
    <row r="698" spans="1:17" ht="14.45" customHeight="1" x14ac:dyDescent="0.2">
      <c r="A698" s="508" t="s">
        <v>1787</v>
      </c>
      <c r="B698" s="509" t="s">
        <v>1602</v>
      </c>
      <c r="C698" s="509" t="s">
        <v>1603</v>
      </c>
      <c r="D698" s="509" t="s">
        <v>1648</v>
      </c>
      <c r="E698" s="509" t="s">
        <v>1649</v>
      </c>
      <c r="F698" s="513">
        <v>20</v>
      </c>
      <c r="G698" s="513">
        <v>340</v>
      </c>
      <c r="H698" s="513">
        <v>0.76923076923076927</v>
      </c>
      <c r="I698" s="513">
        <v>17</v>
      </c>
      <c r="J698" s="513">
        <v>26</v>
      </c>
      <c r="K698" s="513">
        <v>442</v>
      </c>
      <c r="L698" s="513">
        <v>1</v>
      </c>
      <c r="M698" s="513">
        <v>17</v>
      </c>
      <c r="N698" s="513">
        <v>14</v>
      </c>
      <c r="O698" s="513">
        <v>238</v>
      </c>
      <c r="P698" s="536">
        <v>0.53846153846153844</v>
      </c>
      <c r="Q698" s="514">
        <v>17</v>
      </c>
    </row>
    <row r="699" spans="1:17" ht="14.45" customHeight="1" x14ac:dyDescent="0.2">
      <c r="A699" s="508" t="s">
        <v>1787</v>
      </c>
      <c r="B699" s="509" t="s">
        <v>1602</v>
      </c>
      <c r="C699" s="509" t="s">
        <v>1603</v>
      </c>
      <c r="D699" s="509" t="s">
        <v>1650</v>
      </c>
      <c r="E699" s="509" t="s">
        <v>1651</v>
      </c>
      <c r="F699" s="513"/>
      <c r="G699" s="513"/>
      <c r="H699" s="513"/>
      <c r="I699" s="513"/>
      <c r="J699" s="513"/>
      <c r="K699" s="513"/>
      <c r="L699" s="513"/>
      <c r="M699" s="513"/>
      <c r="N699" s="513">
        <v>2</v>
      </c>
      <c r="O699" s="513">
        <v>288</v>
      </c>
      <c r="P699" s="536"/>
      <c r="Q699" s="514">
        <v>144</v>
      </c>
    </row>
    <row r="700" spans="1:17" ht="14.45" customHeight="1" x14ac:dyDescent="0.2">
      <c r="A700" s="508" t="s">
        <v>1787</v>
      </c>
      <c r="B700" s="509" t="s">
        <v>1602</v>
      </c>
      <c r="C700" s="509" t="s">
        <v>1603</v>
      </c>
      <c r="D700" s="509" t="s">
        <v>1658</v>
      </c>
      <c r="E700" s="509" t="s">
        <v>1659</v>
      </c>
      <c r="F700" s="513">
        <v>172</v>
      </c>
      <c r="G700" s="513">
        <v>23392</v>
      </c>
      <c r="H700" s="513">
        <v>1.4738831831642618</v>
      </c>
      <c r="I700" s="513">
        <v>136</v>
      </c>
      <c r="J700" s="513">
        <v>116</v>
      </c>
      <c r="K700" s="513">
        <v>15871</v>
      </c>
      <c r="L700" s="513">
        <v>1</v>
      </c>
      <c r="M700" s="513">
        <v>136.81896551724137</v>
      </c>
      <c r="N700" s="513">
        <v>115</v>
      </c>
      <c r="O700" s="513">
        <v>15870</v>
      </c>
      <c r="P700" s="536">
        <v>0.99993699199798369</v>
      </c>
      <c r="Q700" s="514">
        <v>138</v>
      </c>
    </row>
    <row r="701" spans="1:17" ht="14.45" customHeight="1" x14ac:dyDescent="0.2">
      <c r="A701" s="508" t="s">
        <v>1787</v>
      </c>
      <c r="B701" s="509" t="s">
        <v>1602</v>
      </c>
      <c r="C701" s="509" t="s">
        <v>1603</v>
      </c>
      <c r="D701" s="509" t="s">
        <v>1660</v>
      </c>
      <c r="E701" s="509" t="s">
        <v>1661</v>
      </c>
      <c r="F701" s="513">
        <v>4</v>
      </c>
      <c r="G701" s="513">
        <v>364</v>
      </c>
      <c r="H701" s="513">
        <v>0.4</v>
      </c>
      <c r="I701" s="513">
        <v>91</v>
      </c>
      <c r="J701" s="513">
        <v>10</v>
      </c>
      <c r="K701" s="513">
        <v>910</v>
      </c>
      <c r="L701" s="513">
        <v>1</v>
      </c>
      <c r="M701" s="513">
        <v>91</v>
      </c>
      <c r="N701" s="513">
        <v>10</v>
      </c>
      <c r="O701" s="513">
        <v>920</v>
      </c>
      <c r="P701" s="536">
        <v>1.0109890109890109</v>
      </c>
      <c r="Q701" s="514">
        <v>92</v>
      </c>
    </row>
    <row r="702" spans="1:17" ht="14.45" customHeight="1" x14ac:dyDescent="0.2">
      <c r="A702" s="508" t="s">
        <v>1787</v>
      </c>
      <c r="B702" s="509" t="s">
        <v>1602</v>
      </c>
      <c r="C702" s="509" t="s">
        <v>1603</v>
      </c>
      <c r="D702" s="509" t="s">
        <v>1662</v>
      </c>
      <c r="E702" s="509" t="s">
        <v>1663</v>
      </c>
      <c r="F702" s="513">
        <v>2</v>
      </c>
      <c r="G702" s="513">
        <v>274</v>
      </c>
      <c r="H702" s="513">
        <v>1.9855072463768115</v>
      </c>
      <c r="I702" s="513">
        <v>137</v>
      </c>
      <c r="J702" s="513">
        <v>1</v>
      </c>
      <c r="K702" s="513">
        <v>138</v>
      </c>
      <c r="L702" s="513">
        <v>1</v>
      </c>
      <c r="M702" s="513">
        <v>138</v>
      </c>
      <c r="N702" s="513">
        <v>4</v>
      </c>
      <c r="O702" s="513">
        <v>560</v>
      </c>
      <c r="P702" s="536">
        <v>4.0579710144927539</v>
      </c>
      <c r="Q702" s="514">
        <v>140</v>
      </c>
    </row>
    <row r="703" spans="1:17" ht="14.45" customHeight="1" x14ac:dyDescent="0.2">
      <c r="A703" s="508" t="s">
        <v>1787</v>
      </c>
      <c r="B703" s="509" t="s">
        <v>1602</v>
      </c>
      <c r="C703" s="509" t="s">
        <v>1603</v>
      </c>
      <c r="D703" s="509" t="s">
        <v>1664</v>
      </c>
      <c r="E703" s="509" t="s">
        <v>1665</v>
      </c>
      <c r="F703" s="513"/>
      <c r="G703" s="513"/>
      <c r="H703" s="513"/>
      <c r="I703" s="513"/>
      <c r="J703" s="513"/>
      <c r="K703" s="513"/>
      <c r="L703" s="513"/>
      <c r="M703" s="513"/>
      <c r="N703" s="513">
        <v>1</v>
      </c>
      <c r="O703" s="513">
        <v>67</v>
      </c>
      <c r="P703" s="536"/>
      <c r="Q703" s="514">
        <v>67</v>
      </c>
    </row>
    <row r="704" spans="1:17" ht="14.45" customHeight="1" x14ac:dyDescent="0.2">
      <c r="A704" s="508" t="s">
        <v>1787</v>
      </c>
      <c r="B704" s="509" t="s">
        <v>1602</v>
      </c>
      <c r="C704" s="509" t="s">
        <v>1603</v>
      </c>
      <c r="D704" s="509" t="s">
        <v>1666</v>
      </c>
      <c r="E704" s="509" t="s">
        <v>1667</v>
      </c>
      <c r="F704" s="513">
        <v>11</v>
      </c>
      <c r="G704" s="513">
        <v>3608</v>
      </c>
      <c r="H704" s="513">
        <v>1.1000000000000001</v>
      </c>
      <c r="I704" s="513">
        <v>328</v>
      </c>
      <c r="J704" s="513">
        <v>10</v>
      </c>
      <c r="K704" s="513">
        <v>3280</v>
      </c>
      <c r="L704" s="513">
        <v>1</v>
      </c>
      <c r="M704" s="513">
        <v>328</v>
      </c>
      <c r="N704" s="513">
        <v>15</v>
      </c>
      <c r="O704" s="513">
        <v>4935</v>
      </c>
      <c r="P704" s="536">
        <v>1.5045731707317074</v>
      </c>
      <c r="Q704" s="514">
        <v>329</v>
      </c>
    </row>
    <row r="705" spans="1:17" ht="14.45" customHeight="1" x14ac:dyDescent="0.2">
      <c r="A705" s="508" t="s">
        <v>1787</v>
      </c>
      <c r="B705" s="509" t="s">
        <v>1602</v>
      </c>
      <c r="C705" s="509" t="s">
        <v>1603</v>
      </c>
      <c r="D705" s="509" t="s">
        <v>1674</v>
      </c>
      <c r="E705" s="509" t="s">
        <v>1675</v>
      </c>
      <c r="F705" s="513">
        <v>1</v>
      </c>
      <c r="G705" s="513">
        <v>51</v>
      </c>
      <c r="H705" s="513">
        <v>8.3333333333333329E-2</v>
      </c>
      <c r="I705" s="513">
        <v>51</v>
      </c>
      <c r="J705" s="513">
        <v>12</v>
      </c>
      <c r="K705" s="513">
        <v>612</v>
      </c>
      <c r="L705" s="513">
        <v>1</v>
      </c>
      <c r="M705" s="513">
        <v>51</v>
      </c>
      <c r="N705" s="513">
        <v>17</v>
      </c>
      <c r="O705" s="513">
        <v>884</v>
      </c>
      <c r="P705" s="536">
        <v>1.4444444444444444</v>
      </c>
      <c r="Q705" s="514">
        <v>52</v>
      </c>
    </row>
    <row r="706" spans="1:17" ht="14.45" customHeight="1" x14ac:dyDescent="0.2">
      <c r="A706" s="508" t="s">
        <v>1787</v>
      </c>
      <c r="B706" s="509" t="s">
        <v>1602</v>
      </c>
      <c r="C706" s="509" t="s">
        <v>1603</v>
      </c>
      <c r="D706" s="509" t="s">
        <v>1688</v>
      </c>
      <c r="E706" s="509" t="s">
        <v>1689</v>
      </c>
      <c r="F706" s="513">
        <v>7</v>
      </c>
      <c r="G706" s="513">
        <v>4284</v>
      </c>
      <c r="H706" s="513">
        <v>1.75</v>
      </c>
      <c r="I706" s="513">
        <v>612</v>
      </c>
      <c r="J706" s="513">
        <v>4</v>
      </c>
      <c r="K706" s="513">
        <v>2448</v>
      </c>
      <c r="L706" s="513">
        <v>1</v>
      </c>
      <c r="M706" s="513">
        <v>612</v>
      </c>
      <c r="N706" s="513">
        <v>2</v>
      </c>
      <c r="O706" s="513">
        <v>1230</v>
      </c>
      <c r="P706" s="536">
        <v>0.50245098039215685</v>
      </c>
      <c r="Q706" s="514">
        <v>615</v>
      </c>
    </row>
    <row r="707" spans="1:17" ht="14.45" customHeight="1" x14ac:dyDescent="0.2">
      <c r="A707" s="508" t="s">
        <v>1787</v>
      </c>
      <c r="B707" s="509" t="s">
        <v>1602</v>
      </c>
      <c r="C707" s="509" t="s">
        <v>1603</v>
      </c>
      <c r="D707" s="509" t="s">
        <v>1690</v>
      </c>
      <c r="E707" s="509" t="s">
        <v>1691</v>
      </c>
      <c r="F707" s="513">
        <v>1</v>
      </c>
      <c r="G707" s="513">
        <v>825</v>
      </c>
      <c r="H707" s="513"/>
      <c r="I707" s="513">
        <v>825</v>
      </c>
      <c r="J707" s="513"/>
      <c r="K707" s="513"/>
      <c r="L707" s="513"/>
      <c r="M707" s="513"/>
      <c r="N707" s="513"/>
      <c r="O707" s="513"/>
      <c r="P707" s="536"/>
      <c r="Q707" s="514"/>
    </row>
    <row r="708" spans="1:17" ht="14.45" customHeight="1" x14ac:dyDescent="0.2">
      <c r="A708" s="508" t="s">
        <v>1787</v>
      </c>
      <c r="B708" s="509" t="s">
        <v>1602</v>
      </c>
      <c r="C708" s="509" t="s">
        <v>1603</v>
      </c>
      <c r="D708" s="509" t="s">
        <v>1699</v>
      </c>
      <c r="E708" s="509" t="s">
        <v>1700</v>
      </c>
      <c r="F708" s="513"/>
      <c r="G708" s="513"/>
      <c r="H708" s="513"/>
      <c r="I708" s="513"/>
      <c r="J708" s="513"/>
      <c r="K708" s="513"/>
      <c r="L708" s="513"/>
      <c r="M708" s="513"/>
      <c r="N708" s="513">
        <v>1</v>
      </c>
      <c r="O708" s="513">
        <v>275</v>
      </c>
      <c r="P708" s="536"/>
      <c r="Q708" s="514">
        <v>275</v>
      </c>
    </row>
    <row r="709" spans="1:17" ht="14.45" customHeight="1" x14ac:dyDescent="0.2">
      <c r="A709" s="508" t="s">
        <v>1787</v>
      </c>
      <c r="B709" s="509" t="s">
        <v>1602</v>
      </c>
      <c r="C709" s="509" t="s">
        <v>1603</v>
      </c>
      <c r="D709" s="509" t="s">
        <v>1717</v>
      </c>
      <c r="E709" s="509" t="s">
        <v>1718</v>
      </c>
      <c r="F709" s="513"/>
      <c r="G709" s="513"/>
      <c r="H709" s="513"/>
      <c r="I709" s="513"/>
      <c r="J709" s="513">
        <v>1</v>
      </c>
      <c r="K709" s="513">
        <v>327</v>
      </c>
      <c r="L709" s="513">
        <v>1</v>
      </c>
      <c r="M709" s="513">
        <v>327</v>
      </c>
      <c r="N709" s="513"/>
      <c r="O709" s="513"/>
      <c r="P709" s="536"/>
      <c r="Q709" s="514"/>
    </row>
    <row r="710" spans="1:17" ht="14.45" customHeight="1" x14ac:dyDescent="0.2">
      <c r="A710" s="508" t="s">
        <v>1787</v>
      </c>
      <c r="B710" s="509" t="s">
        <v>1602</v>
      </c>
      <c r="C710" s="509" t="s">
        <v>1603</v>
      </c>
      <c r="D710" s="509" t="s">
        <v>1723</v>
      </c>
      <c r="E710" s="509" t="s">
        <v>1724</v>
      </c>
      <c r="F710" s="513">
        <v>33</v>
      </c>
      <c r="G710" s="513">
        <v>8580</v>
      </c>
      <c r="H710" s="513">
        <v>0.44423734078906491</v>
      </c>
      <c r="I710" s="513">
        <v>260</v>
      </c>
      <c r="J710" s="513">
        <v>74</v>
      </c>
      <c r="K710" s="513">
        <v>19314</v>
      </c>
      <c r="L710" s="513">
        <v>1</v>
      </c>
      <c r="M710" s="513">
        <v>261</v>
      </c>
      <c r="N710" s="513">
        <v>82</v>
      </c>
      <c r="O710" s="513">
        <v>21484</v>
      </c>
      <c r="P710" s="536">
        <v>1.1123537330433881</v>
      </c>
      <c r="Q710" s="514">
        <v>262</v>
      </c>
    </row>
    <row r="711" spans="1:17" ht="14.45" customHeight="1" x14ac:dyDescent="0.2">
      <c r="A711" s="508" t="s">
        <v>1787</v>
      </c>
      <c r="B711" s="509" t="s">
        <v>1602</v>
      </c>
      <c r="C711" s="509" t="s">
        <v>1603</v>
      </c>
      <c r="D711" s="509" t="s">
        <v>1725</v>
      </c>
      <c r="E711" s="509" t="s">
        <v>1726</v>
      </c>
      <c r="F711" s="513"/>
      <c r="G711" s="513"/>
      <c r="H711" s="513"/>
      <c r="I711" s="513"/>
      <c r="J711" s="513"/>
      <c r="K711" s="513"/>
      <c r="L711" s="513"/>
      <c r="M711" s="513"/>
      <c r="N711" s="513">
        <v>3</v>
      </c>
      <c r="O711" s="513">
        <v>498</v>
      </c>
      <c r="P711" s="536"/>
      <c r="Q711" s="514">
        <v>166</v>
      </c>
    </row>
    <row r="712" spans="1:17" ht="14.45" customHeight="1" x14ac:dyDescent="0.2">
      <c r="A712" s="508" t="s">
        <v>1787</v>
      </c>
      <c r="B712" s="509" t="s">
        <v>1602</v>
      </c>
      <c r="C712" s="509" t="s">
        <v>1603</v>
      </c>
      <c r="D712" s="509" t="s">
        <v>1729</v>
      </c>
      <c r="E712" s="509" t="s">
        <v>1730</v>
      </c>
      <c r="F712" s="513"/>
      <c r="G712" s="513"/>
      <c r="H712" s="513"/>
      <c r="I712" s="513"/>
      <c r="J712" s="513">
        <v>1</v>
      </c>
      <c r="K712" s="513">
        <v>152</v>
      </c>
      <c r="L712" s="513">
        <v>1</v>
      </c>
      <c r="M712" s="513">
        <v>152</v>
      </c>
      <c r="N712" s="513"/>
      <c r="O712" s="513"/>
      <c r="P712" s="536"/>
      <c r="Q712" s="514"/>
    </row>
    <row r="713" spans="1:17" ht="14.45" customHeight="1" x14ac:dyDescent="0.2">
      <c r="A713" s="508" t="s">
        <v>1788</v>
      </c>
      <c r="B713" s="509" t="s">
        <v>1602</v>
      </c>
      <c r="C713" s="509" t="s">
        <v>1603</v>
      </c>
      <c r="D713" s="509" t="s">
        <v>1604</v>
      </c>
      <c r="E713" s="509" t="s">
        <v>1605</v>
      </c>
      <c r="F713" s="513">
        <v>569</v>
      </c>
      <c r="G713" s="513">
        <v>98437</v>
      </c>
      <c r="H713" s="513">
        <v>1.2571775223499362</v>
      </c>
      <c r="I713" s="513">
        <v>173</v>
      </c>
      <c r="J713" s="513">
        <v>450</v>
      </c>
      <c r="K713" s="513">
        <v>78300</v>
      </c>
      <c r="L713" s="513">
        <v>1</v>
      </c>
      <c r="M713" s="513">
        <v>174</v>
      </c>
      <c r="N713" s="513">
        <v>390</v>
      </c>
      <c r="O713" s="513">
        <v>68250</v>
      </c>
      <c r="P713" s="536">
        <v>0.87164750957854409</v>
      </c>
      <c r="Q713" s="514">
        <v>175</v>
      </c>
    </row>
    <row r="714" spans="1:17" ht="14.45" customHeight="1" x14ac:dyDescent="0.2">
      <c r="A714" s="508" t="s">
        <v>1788</v>
      </c>
      <c r="B714" s="509" t="s">
        <v>1602</v>
      </c>
      <c r="C714" s="509" t="s">
        <v>1603</v>
      </c>
      <c r="D714" s="509" t="s">
        <v>1618</v>
      </c>
      <c r="E714" s="509" t="s">
        <v>1619</v>
      </c>
      <c r="F714" s="513">
        <v>3</v>
      </c>
      <c r="G714" s="513">
        <v>3210</v>
      </c>
      <c r="H714" s="513">
        <v>3</v>
      </c>
      <c r="I714" s="513">
        <v>1070</v>
      </c>
      <c r="J714" s="513">
        <v>1</v>
      </c>
      <c r="K714" s="513">
        <v>1070</v>
      </c>
      <c r="L714" s="513">
        <v>1</v>
      </c>
      <c r="M714" s="513">
        <v>1070</v>
      </c>
      <c r="N714" s="513">
        <v>1</v>
      </c>
      <c r="O714" s="513">
        <v>1073</v>
      </c>
      <c r="P714" s="536">
        <v>1.002803738317757</v>
      </c>
      <c r="Q714" s="514">
        <v>1073</v>
      </c>
    </row>
    <row r="715" spans="1:17" ht="14.45" customHeight="1" x14ac:dyDescent="0.2">
      <c r="A715" s="508" t="s">
        <v>1788</v>
      </c>
      <c r="B715" s="509" t="s">
        <v>1602</v>
      </c>
      <c r="C715" s="509" t="s">
        <v>1603</v>
      </c>
      <c r="D715" s="509" t="s">
        <v>1620</v>
      </c>
      <c r="E715" s="509" t="s">
        <v>1621</v>
      </c>
      <c r="F715" s="513">
        <v>326</v>
      </c>
      <c r="G715" s="513">
        <v>14996</v>
      </c>
      <c r="H715" s="513">
        <v>1.7814207650273224</v>
      </c>
      <c r="I715" s="513">
        <v>46</v>
      </c>
      <c r="J715" s="513">
        <v>183</v>
      </c>
      <c r="K715" s="513">
        <v>8418</v>
      </c>
      <c r="L715" s="513">
        <v>1</v>
      </c>
      <c r="M715" s="513">
        <v>46</v>
      </c>
      <c r="N715" s="513">
        <v>201</v>
      </c>
      <c r="O715" s="513">
        <v>9447</v>
      </c>
      <c r="P715" s="536">
        <v>1.1222380612972203</v>
      </c>
      <c r="Q715" s="514">
        <v>47</v>
      </c>
    </row>
    <row r="716" spans="1:17" ht="14.45" customHeight="1" x14ac:dyDescent="0.2">
      <c r="A716" s="508" t="s">
        <v>1788</v>
      </c>
      <c r="B716" s="509" t="s">
        <v>1602</v>
      </c>
      <c r="C716" s="509" t="s">
        <v>1603</v>
      </c>
      <c r="D716" s="509" t="s">
        <v>1622</v>
      </c>
      <c r="E716" s="509" t="s">
        <v>1623</v>
      </c>
      <c r="F716" s="513">
        <v>25</v>
      </c>
      <c r="G716" s="513">
        <v>8675</v>
      </c>
      <c r="H716" s="513">
        <v>1.3888888888888888</v>
      </c>
      <c r="I716" s="513">
        <v>347</v>
      </c>
      <c r="J716" s="513">
        <v>18</v>
      </c>
      <c r="K716" s="513">
        <v>6246</v>
      </c>
      <c r="L716" s="513">
        <v>1</v>
      </c>
      <c r="M716" s="513">
        <v>347</v>
      </c>
      <c r="N716" s="513">
        <v>55</v>
      </c>
      <c r="O716" s="513">
        <v>19140</v>
      </c>
      <c r="P716" s="536">
        <v>3.0643611911623441</v>
      </c>
      <c r="Q716" s="514">
        <v>348</v>
      </c>
    </row>
    <row r="717" spans="1:17" ht="14.45" customHeight="1" x14ac:dyDescent="0.2">
      <c r="A717" s="508" t="s">
        <v>1788</v>
      </c>
      <c r="B717" s="509" t="s">
        <v>1602</v>
      </c>
      <c r="C717" s="509" t="s">
        <v>1603</v>
      </c>
      <c r="D717" s="509" t="s">
        <v>1624</v>
      </c>
      <c r="E717" s="509" t="s">
        <v>1625</v>
      </c>
      <c r="F717" s="513">
        <v>2</v>
      </c>
      <c r="G717" s="513">
        <v>102</v>
      </c>
      <c r="H717" s="513"/>
      <c r="I717" s="513">
        <v>51</v>
      </c>
      <c r="J717" s="513"/>
      <c r="K717" s="513"/>
      <c r="L717" s="513"/>
      <c r="M717" s="513"/>
      <c r="N717" s="513">
        <v>10</v>
      </c>
      <c r="O717" s="513">
        <v>510</v>
      </c>
      <c r="P717" s="536"/>
      <c r="Q717" s="514">
        <v>51</v>
      </c>
    </row>
    <row r="718" spans="1:17" ht="14.45" customHeight="1" x14ac:dyDescent="0.2">
      <c r="A718" s="508" t="s">
        <v>1788</v>
      </c>
      <c r="B718" s="509" t="s">
        <v>1602</v>
      </c>
      <c r="C718" s="509" t="s">
        <v>1603</v>
      </c>
      <c r="D718" s="509" t="s">
        <v>1628</v>
      </c>
      <c r="E718" s="509" t="s">
        <v>1629</v>
      </c>
      <c r="F718" s="513">
        <v>90</v>
      </c>
      <c r="G718" s="513">
        <v>33930</v>
      </c>
      <c r="H718" s="513">
        <v>1.0714285714285714</v>
      </c>
      <c r="I718" s="513">
        <v>377</v>
      </c>
      <c r="J718" s="513">
        <v>84</v>
      </c>
      <c r="K718" s="513">
        <v>31668</v>
      </c>
      <c r="L718" s="513">
        <v>1</v>
      </c>
      <c r="M718" s="513">
        <v>377</v>
      </c>
      <c r="N718" s="513">
        <v>85</v>
      </c>
      <c r="O718" s="513">
        <v>32130</v>
      </c>
      <c r="P718" s="536">
        <v>1.0145888594164456</v>
      </c>
      <c r="Q718" s="514">
        <v>378</v>
      </c>
    </row>
    <row r="719" spans="1:17" ht="14.45" customHeight="1" x14ac:dyDescent="0.2">
      <c r="A719" s="508" t="s">
        <v>1788</v>
      </c>
      <c r="B719" s="509" t="s">
        <v>1602</v>
      </c>
      <c r="C719" s="509" t="s">
        <v>1603</v>
      </c>
      <c r="D719" s="509" t="s">
        <v>1630</v>
      </c>
      <c r="E719" s="509" t="s">
        <v>1631</v>
      </c>
      <c r="F719" s="513"/>
      <c r="G719" s="513"/>
      <c r="H719" s="513"/>
      <c r="I719" s="513"/>
      <c r="J719" s="513">
        <v>1</v>
      </c>
      <c r="K719" s="513">
        <v>34</v>
      </c>
      <c r="L719" s="513">
        <v>1</v>
      </c>
      <c r="M719" s="513">
        <v>34</v>
      </c>
      <c r="N719" s="513"/>
      <c r="O719" s="513"/>
      <c r="P719" s="536"/>
      <c r="Q719" s="514"/>
    </row>
    <row r="720" spans="1:17" ht="14.45" customHeight="1" x14ac:dyDescent="0.2">
      <c r="A720" s="508" t="s">
        <v>1788</v>
      </c>
      <c r="B720" s="509" t="s">
        <v>1602</v>
      </c>
      <c r="C720" s="509" t="s">
        <v>1603</v>
      </c>
      <c r="D720" s="509" t="s">
        <v>1632</v>
      </c>
      <c r="E720" s="509" t="s">
        <v>1633</v>
      </c>
      <c r="F720" s="513">
        <v>178</v>
      </c>
      <c r="G720" s="513">
        <v>93272</v>
      </c>
      <c r="H720" s="513">
        <v>1.1866666666666668</v>
      </c>
      <c r="I720" s="513">
        <v>524</v>
      </c>
      <c r="J720" s="513">
        <v>150</v>
      </c>
      <c r="K720" s="513">
        <v>78600</v>
      </c>
      <c r="L720" s="513">
        <v>1</v>
      </c>
      <c r="M720" s="513">
        <v>524</v>
      </c>
      <c r="N720" s="513">
        <v>46</v>
      </c>
      <c r="O720" s="513">
        <v>24150</v>
      </c>
      <c r="P720" s="536">
        <v>0.30725190839694655</v>
      </c>
      <c r="Q720" s="514">
        <v>525</v>
      </c>
    </row>
    <row r="721" spans="1:17" ht="14.45" customHeight="1" x14ac:dyDescent="0.2">
      <c r="A721" s="508" t="s">
        <v>1788</v>
      </c>
      <c r="B721" s="509" t="s">
        <v>1602</v>
      </c>
      <c r="C721" s="509" t="s">
        <v>1603</v>
      </c>
      <c r="D721" s="509" t="s">
        <v>1634</v>
      </c>
      <c r="E721" s="509" t="s">
        <v>1635</v>
      </c>
      <c r="F721" s="513">
        <v>9</v>
      </c>
      <c r="G721" s="513">
        <v>513</v>
      </c>
      <c r="H721" s="513">
        <v>9</v>
      </c>
      <c r="I721" s="513">
        <v>57</v>
      </c>
      <c r="J721" s="513">
        <v>1</v>
      </c>
      <c r="K721" s="513">
        <v>57</v>
      </c>
      <c r="L721" s="513">
        <v>1</v>
      </c>
      <c r="M721" s="513">
        <v>57</v>
      </c>
      <c r="N721" s="513">
        <v>17</v>
      </c>
      <c r="O721" s="513">
        <v>986</v>
      </c>
      <c r="P721" s="536">
        <v>17.298245614035089</v>
      </c>
      <c r="Q721" s="514">
        <v>58</v>
      </c>
    </row>
    <row r="722" spans="1:17" ht="14.45" customHeight="1" x14ac:dyDescent="0.2">
      <c r="A722" s="508" t="s">
        <v>1788</v>
      </c>
      <c r="B722" s="509" t="s">
        <v>1602</v>
      </c>
      <c r="C722" s="509" t="s">
        <v>1603</v>
      </c>
      <c r="D722" s="509" t="s">
        <v>1636</v>
      </c>
      <c r="E722" s="509" t="s">
        <v>1637</v>
      </c>
      <c r="F722" s="513">
        <v>12</v>
      </c>
      <c r="G722" s="513">
        <v>2688</v>
      </c>
      <c r="H722" s="513">
        <v>5.9733333333333336</v>
      </c>
      <c r="I722" s="513">
        <v>224</v>
      </c>
      <c r="J722" s="513">
        <v>2</v>
      </c>
      <c r="K722" s="513">
        <v>450</v>
      </c>
      <c r="L722" s="513">
        <v>1</v>
      </c>
      <c r="M722" s="513">
        <v>225</v>
      </c>
      <c r="N722" s="513">
        <v>4</v>
      </c>
      <c r="O722" s="513">
        <v>904</v>
      </c>
      <c r="P722" s="536">
        <v>2.0088888888888889</v>
      </c>
      <c r="Q722" s="514">
        <v>226</v>
      </c>
    </row>
    <row r="723" spans="1:17" ht="14.45" customHeight="1" x14ac:dyDescent="0.2">
      <c r="A723" s="508" t="s">
        <v>1788</v>
      </c>
      <c r="B723" s="509" t="s">
        <v>1602</v>
      </c>
      <c r="C723" s="509" t="s">
        <v>1603</v>
      </c>
      <c r="D723" s="509" t="s">
        <v>1638</v>
      </c>
      <c r="E723" s="509" t="s">
        <v>1639</v>
      </c>
      <c r="F723" s="513">
        <v>12</v>
      </c>
      <c r="G723" s="513">
        <v>6636</v>
      </c>
      <c r="H723" s="513">
        <v>5.9891696750902526</v>
      </c>
      <c r="I723" s="513">
        <v>553</v>
      </c>
      <c r="J723" s="513">
        <v>2</v>
      </c>
      <c r="K723" s="513">
        <v>1108</v>
      </c>
      <c r="L723" s="513">
        <v>1</v>
      </c>
      <c r="M723" s="513">
        <v>554</v>
      </c>
      <c r="N723" s="513">
        <v>4</v>
      </c>
      <c r="O723" s="513">
        <v>2220</v>
      </c>
      <c r="P723" s="536">
        <v>2.0036101083032491</v>
      </c>
      <c r="Q723" s="514">
        <v>555</v>
      </c>
    </row>
    <row r="724" spans="1:17" ht="14.45" customHeight="1" x14ac:dyDescent="0.2">
      <c r="A724" s="508" t="s">
        <v>1788</v>
      </c>
      <c r="B724" s="509" t="s">
        <v>1602</v>
      </c>
      <c r="C724" s="509" t="s">
        <v>1603</v>
      </c>
      <c r="D724" s="509" t="s">
        <v>1640</v>
      </c>
      <c r="E724" s="509" t="s">
        <v>1641</v>
      </c>
      <c r="F724" s="513"/>
      <c r="G724" s="513"/>
      <c r="H724" s="513"/>
      <c r="I724" s="513"/>
      <c r="J724" s="513">
        <v>1</v>
      </c>
      <c r="K724" s="513">
        <v>214</v>
      </c>
      <c r="L724" s="513">
        <v>1</v>
      </c>
      <c r="M724" s="513">
        <v>214</v>
      </c>
      <c r="N724" s="513"/>
      <c r="O724" s="513"/>
      <c r="P724" s="536"/>
      <c r="Q724" s="514"/>
    </row>
    <row r="725" spans="1:17" ht="14.45" customHeight="1" x14ac:dyDescent="0.2">
      <c r="A725" s="508" t="s">
        <v>1788</v>
      </c>
      <c r="B725" s="509" t="s">
        <v>1602</v>
      </c>
      <c r="C725" s="509" t="s">
        <v>1603</v>
      </c>
      <c r="D725" s="509" t="s">
        <v>1642</v>
      </c>
      <c r="E725" s="509" t="s">
        <v>1643</v>
      </c>
      <c r="F725" s="513">
        <v>2</v>
      </c>
      <c r="G725" s="513">
        <v>282</v>
      </c>
      <c r="H725" s="513">
        <v>0.49647887323943662</v>
      </c>
      <c r="I725" s="513">
        <v>141</v>
      </c>
      <c r="J725" s="513">
        <v>4</v>
      </c>
      <c r="K725" s="513">
        <v>568</v>
      </c>
      <c r="L725" s="513">
        <v>1</v>
      </c>
      <c r="M725" s="513">
        <v>142</v>
      </c>
      <c r="N725" s="513"/>
      <c r="O725" s="513"/>
      <c r="P725" s="536"/>
      <c r="Q725" s="514"/>
    </row>
    <row r="726" spans="1:17" ht="14.45" customHeight="1" x14ac:dyDescent="0.2">
      <c r="A726" s="508" t="s">
        <v>1788</v>
      </c>
      <c r="B726" s="509" t="s">
        <v>1602</v>
      </c>
      <c r="C726" s="509" t="s">
        <v>1603</v>
      </c>
      <c r="D726" s="509" t="s">
        <v>1648</v>
      </c>
      <c r="E726" s="509" t="s">
        <v>1649</v>
      </c>
      <c r="F726" s="513">
        <v>144</v>
      </c>
      <c r="G726" s="513">
        <v>2448</v>
      </c>
      <c r="H726" s="513">
        <v>1.6744186046511629</v>
      </c>
      <c r="I726" s="513">
        <v>17</v>
      </c>
      <c r="J726" s="513">
        <v>86</v>
      </c>
      <c r="K726" s="513">
        <v>1462</v>
      </c>
      <c r="L726" s="513">
        <v>1</v>
      </c>
      <c r="M726" s="513">
        <v>17</v>
      </c>
      <c r="N726" s="513">
        <v>94</v>
      </c>
      <c r="O726" s="513">
        <v>1598</v>
      </c>
      <c r="P726" s="536">
        <v>1.0930232558139534</v>
      </c>
      <c r="Q726" s="514">
        <v>17</v>
      </c>
    </row>
    <row r="727" spans="1:17" ht="14.45" customHeight="1" x14ac:dyDescent="0.2">
      <c r="A727" s="508" t="s">
        <v>1788</v>
      </c>
      <c r="B727" s="509" t="s">
        <v>1602</v>
      </c>
      <c r="C727" s="509" t="s">
        <v>1603</v>
      </c>
      <c r="D727" s="509" t="s">
        <v>1650</v>
      </c>
      <c r="E727" s="509" t="s">
        <v>1651</v>
      </c>
      <c r="F727" s="513">
        <v>1</v>
      </c>
      <c r="G727" s="513">
        <v>143</v>
      </c>
      <c r="H727" s="513">
        <v>0.5</v>
      </c>
      <c r="I727" s="513">
        <v>143</v>
      </c>
      <c r="J727" s="513">
        <v>2</v>
      </c>
      <c r="K727" s="513">
        <v>286</v>
      </c>
      <c r="L727" s="513">
        <v>1</v>
      </c>
      <c r="M727" s="513">
        <v>143</v>
      </c>
      <c r="N727" s="513">
        <v>1</v>
      </c>
      <c r="O727" s="513">
        <v>144</v>
      </c>
      <c r="P727" s="536">
        <v>0.50349650349650354</v>
      </c>
      <c r="Q727" s="514">
        <v>144</v>
      </c>
    </row>
    <row r="728" spans="1:17" ht="14.45" customHeight="1" x14ac:dyDescent="0.2">
      <c r="A728" s="508" t="s">
        <v>1788</v>
      </c>
      <c r="B728" s="509" t="s">
        <v>1602</v>
      </c>
      <c r="C728" s="509" t="s">
        <v>1603</v>
      </c>
      <c r="D728" s="509" t="s">
        <v>1652</v>
      </c>
      <c r="E728" s="509" t="s">
        <v>1653</v>
      </c>
      <c r="F728" s="513">
        <v>14</v>
      </c>
      <c r="G728" s="513">
        <v>910</v>
      </c>
      <c r="H728" s="513">
        <v>3.5</v>
      </c>
      <c r="I728" s="513">
        <v>65</v>
      </c>
      <c r="J728" s="513">
        <v>4</v>
      </c>
      <c r="K728" s="513">
        <v>260</v>
      </c>
      <c r="L728" s="513">
        <v>1</v>
      </c>
      <c r="M728" s="513">
        <v>65</v>
      </c>
      <c r="N728" s="513">
        <v>3</v>
      </c>
      <c r="O728" s="513">
        <v>198</v>
      </c>
      <c r="P728" s="536">
        <v>0.7615384615384615</v>
      </c>
      <c r="Q728" s="514">
        <v>66</v>
      </c>
    </row>
    <row r="729" spans="1:17" ht="14.45" customHeight="1" x14ac:dyDescent="0.2">
      <c r="A729" s="508" t="s">
        <v>1788</v>
      </c>
      <c r="B729" s="509" t="s">
        <v>1602</v>
      </c>
      <c r="C729" s="509" t="s">
        <v>1603</v>
      </c>
      <c r="D729" s="509" t="s">
        <v>1658</v>
      </c>
      <c r="E729" s="509" t="s">
        <v>1659</v>
      </c>
      <c r="F729" s="513">
        <v>1276</v>
      </c>
      <c r="G729" s="513">
        <v>173536</v>
      </c>
      <c r="H729" s="513">
        <v>1.1946331825723</v>
      </c>
      <c r="I729" s="513">
        <v>136</v>
      </c>
      <c r="J729" s="513">
        <v>1062</v>
      </c>
      <c r="K729" s="513">
        <v>145263</v>
      </c>
      <c r="L729" s="513">
        <v>1</v>
      </c>
      <c r="M729" s="513">
        <v>136.78248587570621</v>
      </c>
      <c r="N729" s="513">
        <v>660</v>
      </c>
      <c r="O729" s="513">
        <v>91080</v>
      </c>
      <c r="P729" s="536">
        <v>0.6270006815224799</v>
      </c>
      <c r="Q729" s="514">
        <v>138</v>
      </c>
    </row>
    <row r="730" spans="1:17" ht="14.45" customHeight="1" x14ac:dyDescent="0.2">
      <c r="A730" s="508" t="s">
        <v>1788</v>
      </c>
      <c r="B730" s="509" t="s">
        <v>1602</v>
      </c>
      <c r="C730" s="509" t="s">
        <v>1603</v>
      </c>
      <c r="D730" s="509" t="s">
        <v>1660</v>
      </c>
      <c r="E730" s="509" t="s">
        <v>1661</v>
      </c>
      <c r="F730" s="513">
        <v>323</v>
      </c>
      <c r="G730" s="513">
        <v>29393</v>
      </c>
      <c r="H730" s="513">
        <v>1.3628691983122363</v>
      </c>
      <c r="I730" s="513">
        <v>91</v>
      </c>
      <c r="J730" s="513">
        <v>237</v>
      </c>
      <c r="K730" s="513">
        <v>21567</v>
      </c>
      <c r="L730" s="513">
        <v>1</v>
      </c>
      <c r="M730" s="513">
        <v>91</v>
      </c>
      <c r="N730" s="513">
        <v>164</v>
      </c>
      <c r="O730" s="513">
        <v>15088</v>
      </c>
      <c r="P730" s="536">
        <v>0.69958733249872496</v>
      </c>
      <c r="Q730" s="514">
        <v>92</v>
      </c>
    </row>
    <row r="731" spans="1:17" ht="14.45" customHeight="1" x14ac:dyDescent="0.2">
      <c r="A731" s="508" t="s">
        <v>1788</v>
      </c>
      <c r="B731" s="509" t="s">
        <v>1602</v>
      </c>
      <c r="C731" s="509" t="s">
        <v>1603</v>
      </c>
      <c r="D731" s="509" t="s">
        <v>1662</v>
      </c>
      <c r="E731" s="509" t="s">
        <v>1663</v>
      </c>
      <c r="F731" s="513">
        <v>3</v>
      </c>
      <c r="G731" s="513">
        <v>411</v>
      </c>
      <c r="H731" s="513">
        <v>2.9782608695652173</v>
      </c>
      <c r="I731" s="513">
        <v>137</v>
      </c>
      <c r="J731" s="513">
        <v>1</v>
      </c>
      <c r="K731" s="513">
        <v>138</v>
      </c>
      <c r="L731" s="513">
        <v>1</v>
      </c>
      <c r="M731" s="513">
        <v>138</v>
      </c>
      <c r="N731" s="513">
        <v>1</v>
      </c>
      <c r="O731" s="513">
        <v>140</v>
      </c>
      <c r="P731" s="536">
        <v>1.0144927536231885</v>
      </c>
      <c r="Q731" s="514">
        <v>140</v>
      </c>
    </row>
    <row r="732" spans="1:17" ht="14.45" customHeight="1" x14ac:dyDescent="0.2">
      <c r="A732" s="508" t="s">
        <v>1788</v>
      </c>
      <c r="B732" s="509" t="s">
        <v>1602</v>
      </c>
      <c r="C732" s="509" t="s">
        <v>1603</v>
      </c>
      <c r="D732" s="509" t="s">
        <v>1664</v>
      </c>
      <c r="E732" s="509" t="s">
        <v>1665</v>
      </c>
      <c r="F732" s="513">
        <v>60</v>
      </c>
      <c r="G732" s="513">
        <v>3960</v>
      </c>
      <c r="H732" s="513">
        <v>1.2716763005780347</v>
      </c>
      <c r="I732" s="513">
        <v>66</v>
      </c>
      <c r="J732" s="513">
        <v>47</v>
      </c>
      <c r="K732" s="513">
        <v>3114</v>
      </c>
      <c r="L732" s="513">
        <v>1</v>
      </c>
      <c r="M732" s="513">
        <v>66.255319148936167</v>
      </c>
      <c r="N732" s="513">
        <v>29</v>
      </c>
      <c r="O732" s="513">
        <v>1943</v>
      </c>
      <c r="P732" s="536">
        <v>0.62395632626846498</v>
      </c>
      <c r="Q732" s="514">
        <v>67</v>
      </c>
    </row>
    <row r="733" spans="1:17" ht="14.45" customHeight="1" x14ac:dyDescent="0.2">
      <c r="A733" s="508" t="s">
        <v>1788</v>
      </c>
      <c r="B733" s="509" t="s">
        <v>1602</v>
      </c>
      <c r="C733" s="509" t="s">
        <v>1603</v>
      </c>
      <c r="D733" s="509" t="s">
        <v>1666</v>
      </c>
      <c r="E733" s="509" t="s">
        <v>1667</v>
      </c>
      <c r="F733" s="513">
        <v>172</v>
      </c>
      <c r="G733" s="513">
        <v>56416</v>
      </c>
      <c r="H733" s="513">
        <v>1.6699029126213591</v>
      </c>
      <c r="I733" s="513">
        <v>328</v>
      </c>
      <c r="J733" s="513">
        <v>103</v>
      </c>
      <c r="K733" s="513">
        <v>33784</v>
      </c>
      <c r="L733" s="513">
        <v>1</v>
      </c>
      <c r="M733" s="513">
        <v>328</v>
      </c>
      <c r="N733" s="513">
        <v>65</v>
      </c>
      <c r="O733" s="513">
        <v>21385</v>
      </c>
      <c r="P733" s="536">
        <v>0.63299194885152732</v>
      </c>
      <c r="Q733" s="514">
        <v>329</v>
      </c>
    </row>
    <row r="734" spans="1:17" ht="14.45" customHeight="1" x14ac:dyDescent="0.2">
      <c r="A734" s="508" t="s">
        <v>1788</v>
      </c>
      <c r="B734" s="509" t="s">
        <v>1602</v>
      </c>
      <c r="C734" s="509" t="s">
        <v>1603</v>
      </c>
      <c r="D734" s="509" t="s">
        <v>1674</v>
      </c>
      <c r="E734" s="509" t="s">
        <v>1675</v>
      </c>
      <c r="F734" s="513">
        <v>37</v>
      </c>
      <c r="G734" s="513">
        <v>1887</v>
      </c>
      <c r="H734" s="513">
        <v>0.94871794871794868</v>
      </c>
      <c r="I734" s="513">
        <v>51</v>
      </c>
      <c r="J734" s="513">
        <v>39</v>
      </c>
      <c r="K734" s="513">
        <v>1989</v>
      </c>
      <c r="L734" s="513">
        <v>1</v>
      </c>
      <c r="M734" s="513">
        <v>51</v>
      </c>
      <c r="N734" s="513">
        <v>31</v>
      </c>
      <c r="O734" s="513">
        <v>1612</v>
      </c>
      <c r="P734" s="536">
        <v>0.81045751633986929</v>
      </c>
      <c r="Q734" s="514">
        <v>52</v>
      </c>
    </row>
    <row r="735" spans="1:17" ht="14.45" customHeight="1" x14ac:dyDescent="0.2">
      <c r="A735" s="508" t="s">
        <v>1788</v>
      </c>
      <c r="B735" s="509" t="s">
        <v>1602</v>
      </c>
      <c r="C735" s="509" t="s">
        <v>1603</v>
      </c>
      <c r="D735" s="509" t="s">
        <v>1682</v>
      </c>
      <c r="E735" s="509" t="s">
        <v>1683</v>
      </c>
      <c r="F735" s="513"/>
      <c r="G735" s="513"/>
      <c r="H735" s="513"/>
      <c r="I735" s="513"/>
      <c r="J735" s="513"/>
      <c r="K735" s="513"/>
      <c r="L735" s="513"/>
      <c r="M735" s="513"/>
      <c r="N735" s="513">
        <v>1</v>
      </c>
      <c r="O735" s="513">
        <v>209</v>
      </c>
      <c r="P735" s="536"/>
      <c r="Q735" s="514">
        <v>209</v>
      </c>
    </row>
    <row r="736" spans="1:17" ht="14.45" customHeight="1" x14ac:dyDescent="0.2">
      <c r="A736" s="508" t="s">
        <v>1788</v>
      </c>
      <c r="B736" s="509" t="s">
        <v>1602</v>
      </c>
      <c r="C736" s="509" t="s">
        <v>1603</v>
      </c>
      <c r="D736" s="509" t="s">
        <v>1684</v>
      </c>
      <c r="E736" s="509" t="s">
        <v>1685</v>
      </c>
      <c r="F736" s="513"/>
      <c r="G736" s="513"/>
      <c r="H736" s="513"/>
      <c r="I736" s="513"/>
      <c r="J736" s="513">
        <v>1</v>
      </c>
      <c r="K736" s="513">
        <v>763</v>
      </c>
      <c r="L736" s="513">
        <v>1</v>
      </c>
      <c r="M736" s="513">
        <v>763</v>
      </c>
      <c r="N736" s="513">
        <v>1</v>
      </c>
      <c r="O736" s="513">
        <v>764</v>
      </c>
      <c r="P736" s="536">
        <v>1.0013106159895151</v>
      </c>
      <c r="Q736" s="514">
        <v>764</v>
      </c>
    </row>
    <row r="737" spans="1:17" ht="14.45" customHeight="1" x14ac:dyDescent="0.2">
      <c r="A737" s="508" t="s">
        <v>1788</v>
      </c>
      <c r="B737" s="509" t="s">
        <v>1602</v>
      </c>
      <c r="C737" s="509" t="s">
        <v>1603</v>
      </c>
      <c r="D737" s="509" t="s">
        <v>1686</v>
      </c>
      <c r="E737" s="509" t="s">
        <v>1687</v>
      </c>
      <c r="F737" s="513">
        <v>2</v>
      </c>
      <c r="G737" s="513">
        <v>4232</v>
      </c>
      <c r="H737" s="513"/>
      <c r="I737" s="513">
        <v>2116</v>
      </c>
      <c r="J737" s="513"/>
      <c r="K737" s="513"/>
      <c r="L737" s="513"/>
      <c r="M737" s="513"/>
      <c r="N737" s="513"/>
      <c r="O737" s="513"/>
      <c r="P737" s="536"/>
      <c r="Q737" s="514"/>
    </row>
    <row r="738" spans="1:17" ht="14.45" customHeight="1" x14ac:dyDescent="0.2">
      <c r="A738" s="508" t="s">
        <v>1788</v>
      </c>
      <c r="B738" s="509" t="s">
        <v>1602</v>
      </c>
      <c r="C738" s="509" t="s">
        <v>1603</v>
      </c>
      <c r="D738" s="509" t="s">
        <v>1688</v>
      </c>
      <c r="E738" s="509" t="s">
        <v>1689</v>
      </c>
      <c r="F738" s="513">
        <v>287</v>
      </c>
      <c r="G738" s="513">
        <v>175644</v>
      </c>
      <c r="H738" s="513">
        <v>1.2478260869565216</v>
      </c>
      <c r="I738" s="513">
        <v>612</v>
      </c>
      <c r="J738" s="513">
        <v>230</v>
      </c>
      <c r="K738" s="513">
        <v>140760</v>
      </c>
      <c r="L738" s="513">
        <v>1</v>
      </c>
      <c r="M738" s="513">
        <v>612</v>
      </c>
      <c r="N738" s="513">
        <v>60</v>
      </c>
      <c r="O738" s="513">
        <v>36900</v>
      </c>
      <c r="P738" s="536">
        <v>0.26214833759590794</v>
      </c>
      <c r="Q738" s="514">
        <v>615</v>
      </c>
    </row>
    <row r="739" spans="1:17" ht="14.45" customHeight="1" x14ac:dyDescent="0.2">
      <c r="A739" s="508" t="s">
        <v>1788</v>
      </c>
      <c r="B739" s="509" t="s">
        <v>1602</v>
      </c>
      <c r="C739" s="509" t="s">
        <v>1603</v>
      </c>
      <c r="D739" s="509" t="s">
        <v>1690</v>
      </c>
      <c r="E739" s="509" t="s">
        <v>1691</v>
      </c>
      <c r="F739" s="513">
        <v>1</v>
      </c>
      <c r="G739" s="513">
        <v>825</v>
      </c>
      <c r="H739" s="513"/>
      <c r="I739" s="513">
        <v>825</v>
      </c>
      <c r="J739" s="513"/>
      <c r="K739" s="513"/>
      <c r="L739" s="513"/>
      <c r="M739" s="513"/>
      <c r="N739" s="513"/>
      <c r="O739" s="513"/>
      <c r="P739" s="536"/>
      <c r="Q739" s="514"/>
    </row>
    <row r="740" spans="1:17" ht="14.45" customHeight="1" x14ac:dyDescent="0.2">
      <c r="A740" s="508" t="s">
        <v>1788</v>
      </c>
      <c r="B740" s="509" t="s">
        <v>1602</v>
      </c>
      <c r="C740" s="509" t="s">
        <v>1603</v>
      </c>
      <c r="D740" s="509" t="s">
        <v>1699</v>
      </c>
      <c r="E740" s="509" t="s">
        <v>1700</v>
      </c>
      <c r="F740" s="513"/>
      <c r="G740" s="513"/>
      <c r="H740" s="513"/>
      <c r="I740" s="513"/>
      <c r="J740" s="513">
        <v>1</v>
      </c>
      <c r="K740" s="513">
        <v>272</v>
      </c>
      <c r="L740" s="513">
        <v>1</v>
      </c>
      <c r="M740" s="513">
        <v>272</v>
      </c>
      <c r="N740" s="513"/>
      <c r="O740" s="513"/>
      <c r="P740" s="536"/>
      <c r="Q740" s="514"/>
    </row>
    <row r="741" spans="1:17" ht="14.45" customHeight="1" x14ac:dyDescent="0.2">
      <c r="A741" s="508" t="s">
        <v>1788</v>
      </c>
      <c r="B741" s="509" t="s">
        <v>1602</v>
      </c>
      <c r="C741" s="509" t="s">
        <v>1603</v>
      </c>
      <c r="D741" s="509" t="s">
        <v>1715</v>
      </c>
      <c r="E741" s="509" t="s">
        <v>1716</v>
      </c>
      <c r="F741" s="513">
        <v>14</v>
      </c>
      <c r="G741" s="513">
        <v>20902</v>
      </c>
      <c r="H741" s="513"/>
      <c r="I741" s="513">
        <v>1493</v>
      </c>
      <c r="J741" s="513"/>
      <c r="K741" s="513"/>
      <c r="L741" s="513"/>
      <c r="M741" s="513"/>
      <c r="N741" s="513"/>
      <c r="O741" s="513"/>
      <c r="P741" s="536"/>
      <c r="Q741" s="514"/>
    </row>
    <row r="742" spans="1:17" ht="14.45" customHeight="1" x14ac:dyDescent="0.2">
      <c r="A742" s="508" t="s">
        <v>1788</v>
      </c>
      <c r="B742" s="509" t="s">
        <v>1602</v>
      </c>
      <c r="C742" s="509" t="s">
        <v>1603</v>
      </c>
      <c r="D742" s="509" t="s">
        <v>1717</v>
      </c>
      <c r="E742" s="509" t="s">
        <v>1718</v>
      </c>
      <c r="F742" s="513">
        <v>9</v>
      </c>
      <c r="G742" s="513">
        <v>2943</v>
      </c>
      <c r="H742" s="513">
        <v>9</v>
      </c>
      <c r="I742" s="513">
        <v>327</v>
      </c>
      <c r="J742" s="513">
        <v>1</v>
      </c>
      <c r="K742" s="513">
        <v>327</v>
      </c>
      <c r="L742" s="513">
        <v>1</v>
      </c>
      <c r="M742" s="513">
        <v>327</v>
      </c>
      <c r="N742" s="513"/>
      <c r="O742" s="513"/>
      <c r="P742" s="536"/>
      <c r="Q742" s="514"/>
    </row>
    <row r="743" spans="1:17" ht="14.45" customHeight="1" x14ac:dyDescent="0.2">
      <c r="A743" s="508" t="s">
        <v>1788</v>
      </c>
      <c r="B743" s="509" t="s">
        <v>1602</v>
      </c>
      <c r="C743" s="509" t="s">
        <v>1603</v>
      </c>
      <c r="D743" s="509" t="s">
        <v>1719</v>
      </c>
      <c r="E743" s="509" t="s">
        <v>1720</v>
      </c>
      <c r="F743" s="513">
        <v>1</v>
      </c>
      <c r="G743" s="513">
        <v>887</v>
      </c>
      <c r="H743" s="513"/>
      <c r="I743" s="513">
        <v>887</v>
      </c>
      <c r="J743" s="513"/>
      <c r="K743" s="513"/>
      <c r="L743" s="513"/>
      <c r="M743" s="513"/>
      <c r="N743" s="513">
        <v>1</v>
      </c>
      <c r="O743" s="513">
        <v>891</v>
      </c>
      <c r="P743" s="536"/>
      <c r="Q743" s="514">
        <v>891</v>
      </c>
    </row>
    <row r="744" spans="1:17" ht="14.45" customHeight="1" x14ac:dyDescent="0.2">
      <c r="A744" s="508" t="s">
        <v>1788</v>
      </c>
      <c r="B744" s="509" t="s">
        <v>1602</v>
      </c>
      <c r="C744" s="509" t="s">
        <v>1603</v>
      </c>
      <c r="D744" s="509" t="s">
        <v>1723</v>
      </c>
      <c r="E744" s="509" t="s">
        <v>1724</v>
      </c>
      <c r="F744" s="513">
        <v>416</v>
      </c>
      <c r="G744" s="513">
        <v>108160</v>
      </c>
      <c r="H744" s="513">
        <v>0.62979655055957329</v>
      </c>
      <c r="I744" s="513">
        <v>260</v>
      </c>
      <c r="J744" s="513">
        <v>658</v>
      </c>
      <c r="K744" s="513">
        <v>171738</v>
      </c>
      <c r="L744" s="513">
        <v>1</v>
      </c>
      <c r="M744" s="513">
        <v>261</v>
      </c>
      <c r="N744" s="513">
        <v>429</v>
      </c>
      <c r="O744" s="513">
        <v>112398</v>
      </c>
      <c r="P744" s="536">
        <v>0.65447367501659504</v>
      </c>
      <c r="Q744" s="514">
        <v>262</v>
      </c>
    </row>
    <row r="745" spans="1:17" ht="14.45" customHeight="1" x14ac:dyDescent="0.2">
      <c r="A745" s="508" t="s">
        <v>1788</v>
      </c>
      <c r="B745" s="509" t="s">
        <v>1602</v>
      </c>
      <c r="C745" s="509" t="s">
        <v>1603</v>
      </c>
      <c r="D745" s="509" t="s">
        <v>1725</v>
      </c>
      <c r="E745" s="509" t="s">
        <v>1726</v>
      </c>
      <c r="F745" s="513">
        <v>2</v>
      </c>
      <c r="G745" s="513">
        <v>330</v>
      </c>
      <c r="H745" s="513">
        <v>0.2857142857142857</v>
      </c>
      <c r="I745" s="513">
        <v>165</v>
      </c>
      <c r="J745" s="513">
        <v>7</v>
      </c>
      <c r="K745" s="513">
        <v>1155</v>
      </c>
      <c r="L745" s="513">
        <v>1</v>
      </c>
      <c r="M745" s="513">
        <v>165</v>
      </c>
      <c r="N745" s="513">
        <v>18</v>
      </c>
      <c r="O745" s="513">
        <v>2988</v>
      </c>
      <c r="P745" s="536">
        <v>2.587012987012987</v>
      </c>
      <c r="Q745" s="514">
        <v>166</v>
      </c>
    </row>
    <row r="746" spans="1:17" ht="14.45" customHeight="1" x14ac:dyDescent="0.2">
      <c r="A746" s="508" t="s">
        <v>1788</v>
      </c>
      <c r="B746" s="509" t="s">
        <v>1602</v>
      </c>
      <c r="C746" s="509" t="s">
        <v>1603</v>
      </c>
      <c r="D746" s="509" t="s">
        <v>1729</v>
      </c>
      <c r="E746" s="509" t="s">
        <v>1730</v>
      </c>
      <c r="F746" s="513"/>
      <c r="G746" s="513"/>
      <c r="H746" s="513"/>
      <c r="I746" s="513"/>
      <c r="J746" s="513">
        <v>2</v>
      </c>
      <c r="K746" s="513">
        <v>303</v>
      </c>
      <c r="L746" s="513">
        <v>1</v>
      </c>
      <c r="M746" s="513">
        <v>151.5</v>
      </c>
      <c r="N746" s="513">
        <v>3</v>
      </c>
      <c r="O746" s="513">
        <v>456</v>
      </c>
      <c r="P746" s="536">
        <v>1.504950495049505</v>
      </c>
      <c r="Q746" s="514">
        <v>152</v>
      </c>
    </row>
    <row r="747" spans="1:17" ht="14.45" customHeight="1" x14ac:dyDescent="0.2">
      <c r="A747" s="508" t="s">
        <v>1789</v>
      </c>
      <c r="B747" s="509" t="s">
        <v>1602</v>
      </c>
      <c r="C747" s="509" t="s">
        <v>1603</v>
      </c>
      <c r="D747" s="509" t="s">
        <v>1604</v>
      </c>
      <c r="E747" s="509" t="s">
        <v>1605</v>
      </c>
      <c r="F747" s="513">
        <v>1173</v>
      </c>
      <c r="G747" s="513">
        <v>202929</v>
      </c>
      <c r="H747" s="513">
        <v>1.0719288793103448</v>
      </c>
      <c r="I747" s="513">
        <v>173</v>
      </c>
      <c r="J747" s="513">
        <v>1088</v>
      </c>
      <c r="K747" s="513">
        <v>189312</v>
      </c>
      <c r="L747" s="513">
        <v>1</v>
      </c>
      <c r="M747" s="513">
        <v>174</v>
      </c>
      <c r="N747" s="513">
        <v>1208</v>
      </c>
      <c r="O747" s="513">
        <v>211400</v>
      </c>
      <c r="P747" s="536">
        <v>1.1166751183231913</v>
      </c>
      <c r="Q747" s="514">
        <v>175</v>
      </c>
    </row>
    <row r="748" spans="1:17" ht="14.45" customHeight="1" x14ac:dyDescent="0.2">
      <c r="A748" s="508" t="s">
        <v>1789</v>
      </c>
      <c r="B748" s="509" t="s">
        <v>1602</v>
      </c>
      <c r="C748" s="509" t="s">
        <v>1603</v>
      </c>
      <c r="D748" s="509" t="s">
        <v>1606</v>
      </c>
      <c r="E748" s="509" t="s">
        <v>1607</v>
      </c>
      <c r="F748" s="513"/>
      <c r="G748" s="513"/>
      <c r="H748" s="513"/>
      <c r="I748" s="513"/>
      <c r="J748" s="513">
        <v>2</v>
      </c>
      <c r="K748" s="513">
        <v>386</v>
      </c>
      <c r="L748" s="513">
        <v>1</v>
      </c>
      <c r="M748" s="513">
        <v>193</v>
      </c>
      <c r="N748" s="513"/>
      <c r="O748" s="513"/>
      <c r="P748" s="536"/>
      <c r="Q748" s="514"/>
    </row>
    <row r="749" spans="1:17" ht="14.45" customHeight="1" x14ac:dyDescent="0.2">
      <c r="A749" s="508" t="s">
        <v>1789</v>
      </c>
      <c r="B749" s="509" t="s">
        <v>1602</v>
      </c>
      <c r="C749" s="509" t="s">
        <v>1603</v>
      </c>
      <c r="D749" s="509" t="s">
        <v>1612</v>
      </c>
      <c r="E749" s="509" t="s">
        <v>1613</v>
      </c>
      <c r="F749" s="513"/>
      <c r="G749" s="513"/>
      <c r="H749" s="513"/>
      <c r="I749" s="513"/>
      <c r="J749" s="513">
        <v>2</v>
      </c>
      <c r="K749" s="513">
        <v>512</v>
      </c>
      <c r="L749" s="513">
        <v>1</v>
      </c>
      <c r="M749" s="513">
        <v>256</v>
      </c>
      <c r="N749" s="513"/>
      <c r="O749" s="513"/>
      <c r="P749" s="536"/>
      <c r="Q749" s="514"/>
    </row>
    <row r="750" spans="1:17" ht="14.45" customHeight="1" x14ac:dyDescent="0.2">
      <c r="A750" s="508" t="s">
        <v>1789</v>
      </c>
      <c r="B750" s="509" t="s">
        <v>1602</v>
      </c>
      <c r="C750" s="509" t="s">
        <v>1603</v>
      </c>
      <c r="D750" s="509" t="s">
        <v>1618</v>
      </c>
      <c r="E750" s="509" t="s">
        <v>1619</v>
      </c>
      <c r="F750" s="513"/>
      <c r="G750" s="513"/>
      <c r="H750" s="513"/>
      <c r="I750" s="513"/>
      <c r="J750" s="513">
        <v>1</v>
      </c>
      <c r="K750" s="513">
        <v>1070</v>
      </c>
      <c r="L750" s="513">
        <v>1</v>
      </c>
      <c r="M750" s="513">
        <v>1070</v>
      </c>
      <c r="N750" s="513"/>
      <c r="O750" s="513"/>
      <c r="P750" s="536"/>
      <c r="Q750" s="514"/>
    </row>
    <row r="751" spans="1:17" ht="14.45" customHeight="1" x14ac:dyDescent="0.2">
      <c r="A751" s="508" t="s">
        <v>1789</v>
      </c>
      <c r="B751" s="509" t="s">
        <v>1602</v>
      </c>
      <c r="C751" s="509" t="s">
        <v>1603</v>
      </c>
      <c r="D751" s="509" t="s">
        <v>1620</v>
      </c>
      <c r="E751" s="509" t="s">
        <v>1621</v>
      </c>
      <c r="F751" s="513">
        <v>27</v>
      </c>
      <c r="G751" s="513">
        <v>1242</v>
      </c>
      <c r="H751" s="513">
        <v>1.5</v>
      </c>
      <c r="I751" s="513">
        <v>46</v>
      </c>
      <c r="J751" s="513">
        <v>18</v>
      </c>
      <c r="K751" s="513">
        <v>828</v>
      </c>
      <c r="L751" s="513">
        <v>1</v>
      </c>
      <c r="M751" s="513">
        <v>46</v>
      </c>
      <c r="N751" s="513">
        <v>9</v>
      </c>
      <c r="O751" s="513">
        <v>423</v>
      </c>
      <c r="P751" s="536">
        <v>0.51086956521739135</v>
      </c>
      <c r="Q751" s="514">
        <v>47</v>
      </c>
    </row>
    <row r="752" spans="1:17" ht="14.45" customHeight="1" x14ac:dyDescent="0.2">
      <c r="A752" s="508" t="s">
        <v>1789</v>
      </c>
      <c r="B752" s="509" t="s">
        <v>1602</v>
      </c>
      <c r="C752" s="509" t="s">
        <v>1603</v>
      </c>
      <c r="D752" s="509" t="s">
        <v>1622</v>
      </c>
      <c r="E752" s="509" t="s">
        <v>1623</v>
      </c>
      <c r="F752" s="513">
        <v>8</v>
      </c>
      <c r="G752" s="513">
        <v>2776</v>
      </c>
      <c r="H752" s="513">
        <v>1.1428571428571428</v>
      </c>
      <c r="I752" s="513">
        <v>347</v>
      </c>
      <c r="J752" s="513">
        <v>7</v>
      </c>
      <c r="K752" s="513">
        <v>2429</v>
      </c>
      <c r="L752" s="513">
        <v>1</v>
      </c>
      <c r="M752" s="513">
        <v>347</v>
      </c>
      <c r="N752" s="513">
        <v>28</v>
      </c>
      <c r="O752" s="513">
        <v>9744</v>
      </c>
      <c r="P752" s="536">
        <v>4.011527377521614</v>
      </c>
      <c r="Q752" s="514">
        <v>348</v>
      </c>
    </row>
    <row r="753" spans="1:17" ht="14.45" customHeight="1" x14ac:dyDescent="0.2">
      <c r="A753" s="508" t="s">
        <v>1789</v>
      </c>
      <c r="B753" s="509" t="s">
        <v>1602</v>
      </c>
      <c r="C753" s="509" t="s">
        <v>1603</v>
      </c>
      <c r="D753" s="509" t="s">
        <v>1624</v>
      </c>
      <c r="E753" s="509" t="s">
        <v>1625</v>
      </c>
      <c r="F753" s="513"/>
      <c r="G753" s="513"/>
      <c r="H753" s="513"/>
      <c r="I753" s="513"/>
      <c r="J753" s="513"/>
      <c r="K753" s="513"/>
      <c r="L753" s="513"/>
      <c r="M753" s="513"/>
      <c r="N753" s="513">
        <v>4</v>
      </c>
      <c r="O753" s="513">
        <v>204</v>
      </c>
      <c r="P753" s="536"/>
      <c r="Q753" s="514">
        <v>51</v>
      </c>
    </row>
    <row r="754" spans="1:17" ht="14.45" customHeight="1" x14ac:dyDescent="0.2">
      <c r="A754" s="508" t="s">
        <v>1789</v>
      </c>
      <c r="B754" s="509" t="s">
        <v>1602</v>
      </c>
      <c r="C754" s="509" t="s">
        <v>1603</v>
      </c>
      <c r="D754" s="509" t="s">
        <v>1628</v>
      </c>
      <c r="E754" s="509" t="s">
        <v>1629</v>
      </c>
      <c r="F754" s="513">
        <v>18</v>
      </c>
      <c r="G754" s="513">
        <v>6786</v>
      </c>
      <c r="H754" s="513"/>
      <c r="I754" s="513">
        <v>377</v>
      </c>
      <c r="J754" s="513"/>
      <c r="K754" s="513"/>
      <c r="L754" s="513"/>
      <c r="M754" s="513"/>
      <c r="N754" s="513">
        <v>12</v>
      </c>
      <c r="O754" s="513">
        <v>4536</v>
      </c>
      <c r="P754" s="536"/>
      <c r="Q754" s="514">
        <v>378</v>
      </c>
    </row>
    <row r="755" spans="1:17" ht="14.45" customHeight="1" x14ac:dyDescent="0.2">
      <c r="A755" s="508" t="s">
        <v>1789</v>
      </c>
      <c r="B755" s="509" t="s">
        <v>1602</v>
      </c>
      <c r="C755" s="509" t="s">
        <v>1603</v>
      </c>
      <c r="D755" s="509" t="s">
        <v>1630</v>
      </c>
      <c r="E755" s="509" t="s">
        <v>1631</v>
      </c>
      <c r="F755" s="513"/>
      <c r="G755" s="513"/>
      <c r="H755" s="513"/>
      <c r="I755" s="513"/>
      <c r="J755" s="513">
        <v>2</v>
      </c>
      <c r="K755" s="513">
        <v>68</v>
      </c>
      <c r="L755" s="513">
        <v>1</v>
      </c>
      <c r="M755" s="513">
        <v>34</v>
      </c>
      <c r="N755" s="513">
        <v>1</v>
      </c>
      <c r="O755" s="513">
        <v>34</v>
      </c>
      <c r="P755" s="536">
        <v>0.5</v>
      </c>
      <c r="Q755" s="514">
        <v>34</v>
      </c>
    </row>
    <row r="756" spans="1:17" ht="14.45" customHeight="1" x14ac:dyDescent="0.2">
      <c r="A756" s="508" t="s">
        <v>1789</v>
      </c>
      <c r="B756" s="509" t="s">
        <v>1602</v>
      </c>
      <c r="C756" s="509" t="s">
        <v>1603</v>
      </c>
      <c r="D756" s="509" t="s">
        <v>1632</v>
      </c>
      <c r="E756" s="509" t="s">
        <v>1633</v>
      </c>
      <c r="F756" s="513">
        <v>2</v>
      </c>
      <c r="G756" s="513">
        <v>1048</v>
      </c>
      <c r="H756" s="513">
        <v>0.4</v>
      </c>
      <c r="I756" s="513">
        <v>524</v>
      </c>
      <c r="J756" s="513">
        <v>5</v>
      </c>
      <c r="K756" s="513">
        <v>2620</v>
      </c>
      <c r="L756" s="513">
        <v>1</v>
      </c>
      <c r="M756" s="513">
        <v>524</v>
      </c>
      <c r="N756" s="513">
        <v>2</v>
      </c>
      <c r="O756" s="513">
        <v>1050</v>
      </c>
      <c r="P756" s="536">
        <v>0.40076335877862596</v>
      </c>
      <c r="Q756" s="514">
        <v>525</v>
      </c>
    </row>
    <row r="757" spans="1:17" ht="14.45" customHeight="1" x14ac:dyDescent="0.2">
      <c r="A757" s="508" t="s">
        <v>1789</v>
      </c>
      <c r="B757" s="509" t="s">
        <v>1602</v>
      </c>
      <c r="C757" s="509" t="s">
        <v>1603</v>
      </c>
      <c r="D757" s="509" t="s">
        <v>1634</v>
      </c>
      <c r="E757" s="509" t="s">
        <v>1635</v>
      </c>
      <c r="F757" s="513">
        <v>23</v>
      </c>
      <c r="G757" s="513">
        <v>1311</v>
      </c>
      <c r="H757" s="513">
        <v>2.5260115606936417</v>
      </c>
      <c r="I757" s="513">
        <v>57</v>
      </c>
      <c r="J757" s="513">
        <v>9</v>
      </c>
      <c r="K757" s="513">
        <v>519</v>
      </c>
      <c r="L757" s="513">
        <v>1</v>
      </c>
      <c r="M757" s="513">
        <v>57.666666666666664</v>
      </c>
      <c r="N757" s="513">
        <v>7</v>
      </c>
      <c r="O757" s="513">
        <v>406</v>
      </c>
      <c r="P757" s="536">
        <v>0.78227360308285165</v>
      </c>
      <c r="Q757" s="514">
        <v>58</v>
      </c>
    </row>
    <row r="758" spans="1:17" ht="14.45" customHeight="1" x14ac:dyDescent="0.2">
      <c r="A758" s="508" t="s">
        <v>1789</v>
      </c>
      <c r="B758" s="509" t="s">
        <v>1602</v>
      </c>
      <c r="C758" s="509" t="s">
        <v>1603</v>
      </c>
      <c r="D758" s="509" t="s">
        <v>1636</v>
      </c>
      <c r="E758" s="509" t="s">
        <v>1637</v>
      </c>
      <c r="F758" s="513">
        <v>1</v>
      </c>
      <c r="G758" s="513">
        <v>224</v>
      </c>
      <c r="H758" s="513"/>
      <c r="I758" s="513">
        <v>224</v>
      </c>
      <c r="J758" s="513"/>
      <c r="K758" s="513"/>
      <c r="L758" s="513"/>
      <c r="M758" s="513"/>
      <c r="N758" s="513"/>
      <c r="O758" s="513"/>
      <c r="P758" s="536"/>
      <c r="Q758" s="514"/>
    </row>
    <row r="759" spans="1:17" ht="14.45" customHeight="1" x14ac:dyDescent="0.2">
      <c r="A759" s="508" t="s">
        <v>1789</v>
      </c>
      <c r="B759" s="509" t="s">
        <v>1602</v>
      </c>
      <c r="C759" s="509" t="s">
        <v>1603</v>
      </c>
      <c r="D759" s="509" t="s">
        <v>1638</v>
      </c>
      <c r="E759" s="509" t="s">
        <v>1639</v>
      </c>
      <c r="F759" s="513">
        <v>1</v>
      </c>
      <c r="G759" s="513">
        <v>553</v>
      </c>
      <c r="H759" s="513"/>
      <c r="I759" s="513">
        <v>553</v>
      </c>
      <c r="J759" s="513"/>
      <c r="K759" s="513"/>
      <c r="L759" s="513"/>
      <c r="M759" s="513"/>
      <c r="N759" s="513"/>
      <c r="O759" s="513"/>
      <c r="P759" s="536"/>
      <c r="Q759" s="514"/>
    </row>
    <row r="760" spans="1:17" ht="14.45" customHeight="1" x14ac:dyDescent="0.2">
      <c r="A760" s="508" t="s">
        <v>1789</v>
      </c>
      <c r="B760" s="509" t="s">
        <v>1602</v>
      </c>
      <c r="C760" s="509" t="s">
        <v>1603</v>
      </c>
      <c r="D760" s="509" t="s">
        <v>1640</v>
      </c>
      <c r="E760" s="509" t="s">
        <v>1641</v>
      </c>
      <c r="F760" s="513"/>
      <c r="G760" s="513"/>
      <c r="H760" s="513"/>
      <c r="I760" s="513"/>
      <c r="J760" s="513">
        <v>1</v>
      </c>
      <c r="K760" s="513">
        <v>214</v>
      </c>
      <c r="L760" s="513">
        <v>1</v>
      </c>
      <c r="M760" s="513">
        <v>214</v>
      </c>
      <c r="N760" s="513">
        <v>1</v>
      </c>
      <c r="O760" s="513">
        <v>216</v>
      </c>
      <c r="P760" s="536">
        <v>1.0093457943925233</v>
      </c>
      <c r="Q760" s="514">
        <v>216</v>
      </c>
    </row>
    <row r="761" spans="1:17" ht="14.45" customHeight="1" x14ac:dyDescent="0.2">
      <c r="A761" s="508" t="s">
        <v>1789</v>
      </c>
      <c r="B761" s="509" t="s">
        <v>1602</v>
      </c>
      <c r="C761" s="509" t="s">
        <v>1603</v>
      </c>
      <c r="D761" s="509" t="s">
        <v>1642</v>
      </c>
      <c r="E761" s="509" t="s">
        <v>1643</v>
      </c>
      <c r="F761" s="513"/>
      <c r="G761" s="513"/>
      <c r="H761" s="513"/>
      <c r="I761" s="513"/>
      <c r="J761" s="513">
        <v>2</v>
      </c>
      <c r="K761" s="513">
        <v>284</v>
      </c>
      <c r="L761" s="513">
        <v>1</v>
      </c>
      <c r="M761" s="513">
        <v>142</v>
      </c>
      <c r="N761" s="513"/>
      <c r="O761" s="513"/>
      <c r="P761" s="536"/>
      <c r="Q761" s="514"/>
    </row>
    <row r="762" spans="1:17" ht="14.45" customHeight="1" x14ac:dyDescent="0.2">
      <c r="A762" s="508" t="s">
        <v>1789</v>
      </c>
      <c r="B762" s="509" t="s">
        <v>1602</v>
      </c>
      <c r="C762" s="509" t="s">
        <v>1603</v>
      </c>
      <c r="D762" s="509" t="s">
        <v>1648</v>
      </c>
      <c r="E762" s="509" t="s">
        <v>1649</v>
      </c>
      <c r="F762" s="513">
        <v>19</v>
      </c>
      <c r="G762" s="513">
        <v>323</v>
      </c>
      <c r="H762" s="513">
        <v>3.1666666666666665</v>
      </c>
      <c r="I762" s="513">
        <v>17</v>
      </c>
      <c r="J762" s="513">
        <v>6</v>
      </c>
      <c r="K762" s="513">
        <v>102</v>
      </c>
      <c r="L762" s="513">
        <v>1</v>
      </c>
      <c r="M762" s="513">
        <v>17</v>
      </c>
      <c r="N762" s="513">
        <v>25</v>
      </c>
      <c r="O762" s="513">
        <v>425</v>
      </c>
      <c r="P762" s="536">
        <v>4.166666666666667</v>
      </c>
      <c r="Q762" s="514">
        <v>17</v>
      </c>
    </row>
    <row r="763" spans="1:17" ht="14.45" customHeight="1" x14ac:dyDescent="0.2">
      <c r="A763" s="508" t="s">
        <v>1789</v>
      </c>
      <c r="B763" s="509" t="s">
        <v>1602</v>
      </c>
      <c r="C763" s="509" t="s">
        <v>1603</v>
      </c>
      <c r="D763" s="509" t="s">
        <v>1650</v>
      </c>
      <c r="E763" s="509" t="s">
        <v>1651</v>
      </c>
      <c r="F763" s="513">
        <v>1</v>
      </c>
      <c r="G763" s="513">
        <v>143</v>
      </c>
      <c r="H763" s="513">
        <v>1</v>
      </c>
      <c r="I763" s="513">
        <v>143</v>
      </c>
      <c r="J763" s="513">
        <v>1</v>
      </c>
      <c r="K763" s="513">
        <v>143</v>
      </c>
      <c r="L763" s="513">
        <v>1</v>
      </c>
      <c r="M763" s="513">
        <v>143</v>
      </c>
      <c r="N763" s="513"/>
      <c r="O763" s="513"/>
      <c r="P763" s="536"/>
      <c r="Q763" s="514"/>
    </row>
    <row r="764" spans="1:17" ht="14.45" customHeight="1" x14ac:dyDescent="0.2">
      <c r="A764" s="508" t="s">
        <v>1789</v>
      </c>
      <c r="B764" s="509" t="s">
        <v>1602</v>
      </c>
      <c r="C764" s="509" t="s">
        <v>1603</v>
      </c>
      <c r="D764" s="509" t="s">
        <v>1652</v>
      </c>
      <c r="E764" s="509" t="s">
        <v>1653</v>
      </c>
      <c r="F764" s="513">
        <v>2</v>
      </c>
      <c r="G764" s="513">
        <v>130</v>
      </c>
      <c r="H764" s="513">
        <v>0.66666666666666663</v>
      </c>
      <c r="I764" s="513">
        <v>65</v>
      </c>
      <c r="J764" s="513">
        <v>3</v>
      </c>
      <c r="K764" s="513">
        <v>195</v>
      </c>
      <c r="L764" s="513">
        <v>1</v>
      </c>
      <c r="M764" s="513">
        <v>65</v>
      </c>
      <c r="N764" s="513"/>
      <c r="O764" s="513"/>
      <c r="P764" s="536"/>
      <c r="Q764" s="514"/>
    </row>
    <row r="765" spans="1:17" ht="14.45" customHeight="1" x14ac:dyDescent="0.2">
      <c r="A765" s="508" t="s">
        <v>1789</v>
      </c>
      <c r="B765" s="509" t="s">
        <v>1602</v>
      </c>
      <c r="C765" s="509" t="s">
        <v>1603</v>
      </c>
      <c r="D765" s="509" t="s">
        <v>1656</v>
      </c>
      <c r="E765" s="509" t="s">
        <v>1657</v>
      </c>
      <c r="F765" s="513"/>
      <c r="G765" s="513"/>
      <c r="H765" s="513"/>
      <c r="I765" s="513"/>
      <c r="J765" s="513">
        <v>2</v>
      </c>
      <c r="K765" s="513">
        <v>86</v>
      </c>
      <c r="L765" s="513">
        <v>1</v>
      </c>
      <c r="M765" s="513">
        <v>43</v>
      </c>
      <c r="N765" s="513"/>
      <c r="O765" s="513"/>
      <c r="P765" s="536"/>
      <c r="Q765" s="514"/>
    </row>
    <row r="766" spans="1:17" ht="14.45" customHeight="1" x14ac:dyDescent="0.2">
      <c r="A766" s="508" t="s">
        <v>1789</v>
      </c>
      <c r="B766" s="509" t="s">
        <v>1602</v>
      </c>
      <c r="C766" s="509" t="s">
        <v>1603</v>
      </c>
      <c r="D766" s="509" t="s">
        <v>1658</v>
      </c>
      <c r="E766" s="509" t="s">
        <v>1659</v>
      </c>
      <c r="F766" s="513">
        <v>454</v>
      </c>
      <c r="G766" s="513">
        <v>61744</v>
      </c>
      <c r="H766" s="513">
        <v>0.99768933701746731</v>
      </c>
      <c r="I766" s="513">
        <v>136</v>
      </c>
      <c r="J766" s="513">
        <v>453</v>
      </c>
      <c r="K766" s="513">
        <v>61887</v>
      </c>
      <c r="L766" s="513">
        <v>1</v>
      </c>
      <c r="M766" s="513">
        <v>136.61589403973511</v>
      </c>
      <c r="N766" s="513">
        <v>493</v>
      </c>
      <c r="O766" s="513">
        <v>68034</v>
      </c>
      <c r="P766" s="536">
        <v>1.0993261912841146</v>
      </c>
      <c r="Q766" s="514">
        <v>138</v>
      </c>
    </row>
    <row r="767" spans="1:17" ht="14.45" customHeight="1" x14ac:dyDescent="0.2">
      <c r="A767" s="508" t="s">
        <v>1789</v>
      </c>
      <c r="B767" s="509" t="s">
        <v>1602</v>
      </c>
      <c r="C767" s="509" t="s">
        <v>1603</v>
      </c>
      <c r="D767" s="509" t="s">
        <v>1660</v>
      </c>
      <c r="E767" s="509" t="s">
        <v>1661</v>
      </c>
      <c r="F767" s="513">
        <v>108</v>
      </c>
      <c r="G767" s="513">
        <v>9828</v>
      </c>
      <c r="H767" s="513">
        <v>0.93913043478260871</v>
      </c>
      <c r="I767" s="513">
        <v>91</v>
      </c>
      <c r="J767" s="513">
        <v>115</v>
      </c>
      <c r="K767" s="513">
        <v>10465</v>
      </c>
      <c r="L767" s="513">
        <v>1</v>
      </c>
      <c r="M767" s="513">
        <v>91</v>
      </c>
      <c r="N767" s="513">
        <v>96</v>
      </c>
      <c r="O767" s="513">
        <v>8832</v>
      </c>
      <c r="P767" s="536">
        <v>0.84395604395604396</v>
      </c>
      <c r="Q767" s="514">
        <v>92</v>
      </c>
    </row>
    <row r="768" spans="1:17" ht="14.45" customHeight="1" x14ac:dyDescent="0.2">
      <c r="A768" s="508" t="s">
        <v>1789</v>
      </c>
      <c r="B768" s="509" t="s">
        <v>1602</v>
      </c>
      <c r="C768" s="509" t="s">
        <v>1603</v>
      </c>
      <c r="D768" s="509" t="s">
        <v>1662</v>
      </c>
      <c r="E768" s="509" t="s">
        <v>1663</v>
      </c>
      <c r="F768" s="513"/>
      <c r="G768" s="513"/>
      <c r="H768" s="513"/>
      <c r="I768" s="513"/>
      <c r="J768" s="513">
        <v>3</v>
      </c>
      <c r="K768" s="513">
        <v>415</v>
      </c>
      <c r="L768" s="513">
        <v>1</v>
      </c>
      <c r="M768" s="513">
        <v>138.33333333333334</v>
      </c>
      <c r="N768" s="513">
        <v>2</v>
      </c>
      <c r="O768" s="513">
        <v>280</v>
      </c>
      <c r="P768" s="536">
        <v>0.67469879518072284</v>
      </c>
      <c r="Q768" s="514">
        <v>140</v>
      </c>
    </row>
    <row r="769" spans="1:17" ht="14.45" customHeight="1" x14ac:dyDescent="0.2">
      <c r="A769" s="508" t="s">
        <v>1789</v>
      </c>
      <c r="B769" s="509" t="s">
        <v>1602</v>
      </c>
      <c r="C769" s="509" t="s">
        <v>1603</v>
      </c>
      <c r="D769" s="509" t="s">
        <v>1664</v>
      </c>
      <c r="E769" s="509" t="s">
        <v>1665</v>
      </c>
      <c r="F769" s="513"/>
      <c r="G769" s="513"/>
      <c r="H769" s="513"/>
      <c r="I769" s="513"/>
      <c r="J769" s="513">
        <v>30</v>
      </c>
      <c r="K769" s="513">
        <v>1986</v>
      </c>
      <c r="L769" s="513">
        <v>1</v>
      </c>
      <c r="M769" s="513">
        <v>66.2</v>
      </c>
      <c r="N769" s="513">
        <v>10</v>
      </c>
      <c r="O769" s="513">
        <v>670</v>
      </c>
      <c r="P769" s="536">
        <v>0.33736153071500502</v>
      </c>
      <c r="Q769" s="514">
        <v>67</v>
      </c>
    </row>
    <row r="770" spans="1:17" ht="14.45" customHeight="1" x14ac:dyDescent="0.2">
      <c r="A770" s="508" t="s">
        <v>1789</v>
      </c>
      <c r="B770" s="509" t="s">
        <v>1602</v>
      </c>
      <c r="C770" s="509" t="s">
        <v>1603</v>
      </c>
      <c r="D770" s="509" t="s">
        <v>1666</v>
      </c>
      <c r="E770" s="509" t="s">
        <v>1667</v>
      </c>
      <c r="F770" s="513">
        <v>23</v>
      </c>
      <c r="G770" s="513">
        <v>7544</v>
      </c>
      <c r="H770" s="513"/>
      <c r="I770" s="513">
        <v>328</v>
      </c>
      <c r="J770" s="513"/>
      <c r="K770" s="513"/>
      <c r="L770" s="513"/>
      <c r="M770" s="513"/>
      <c r="N770" s="513">
        <v>11</v>
      </c>
      <c r="O770" s="513">
        <v>3619</v>
      </c>
      <c r="P770" s="536"/>
      <c r="Q770" s="514">
        <v>329</v>
      </c>
    </row>
    <row r="771" spans="1:17" ht="14.45" customHeight="1" x14ac:dyDescent="0.2">
      <c r="A771" s="508" t="s">
        <v>1789</v>
      </c>
      <c r="B771" s="509" t="s">
        <v>1602</v>
      </c>
      <c r="C771" s="509" t="s">
        <v>1603</v>
      </c>
      <c r="D771" s="509" t="s">
        <v>1674</v>
      </c>
      <c r="E771" s="509" t="s">
        <v>1675</v>
      </c>
      <c r="F771" s="513">
        <v>51</v>
      </c>
      <c r="G771" s="513">
        <v>2601</v>
      </c>
      <c r="H771" s="513">
        <v>0.98076923076923073</v>
      </c>
      <c r="I771" s="513">
        <v>51</v>
      </c>
      <c r="J771" s="513">
        <v>52</v>
      </c>
      <c r="K771" s="513">
        <v>2652</v>
      </c>
      <c r="L771" s="513">
        <v>1</v>
      </c>
      <c r="M771" s="513">
        <v>51</v>
      </c>
      <c r="N771" s="513">
        <v>52</v>
      </c>
      <c r="O771" s="513">
        <v>2704</v>
      </c>
      <c r="P771" s="536">
        <v>1.0196078431372548</v>
      </c>
      <c r="Q771" s="514">
        <v>52</v>
      </c>
    </row>
    <row r="772" spans="1:17" ht="14.45" customHeight="1" x14ac:dyDescent="0.2">
      <c r="A772" s="508" t="s">
        <v>1789</v>
      </c>
      <c r="B772" s="509" t="s">
        <v>1602</v>
      </c>
      <c r="C772" s="509" t="s">
        <v>1603</v>
      </c>
      <c r="D772" s="509" t="s">
        <v>1688</v>
      </c>
      <c r="E772" s="509" t="s">
        <v>1689</v>
      </c>
      <c r="F772" s="513">
        <v>4</v>
      </c>
      <c r="G772" s="513">
        <v>2448</v>
      </c>
      <c r="H772" s="513">
        <v>0.8</v>
      </c>
      <c r="I772" s="513">
        <v>612</v>
      </c>
      <c r="J772" s="513">
        <v>5</v>
      </c>
      <c r="K772" s="513">
        <v>3060</v>
      </c>
      <c r="L772" s="513">
        <v>1</v>
      </c>
      <c r="M772" s="513">
        <v>612</v>
      </c>
      <c r="N772" s="513">
        <v>2</v>
      </c>
      <c r="O772" s="513">
        <v>1230</v>
      </c>
      <c r="P772" s="536">
        <v>0.40196078431372551</v>
      </c>
      <c r="Q772" s="514">
        <v>615</v>
      </c>
    </row>
    <row r="773" spans="1:17" ht="14.45" customHeight="1" x14ac:dyDescent="0.2">
      <c r="A773" s="508" t="s">
        <v>1789</v>
      </c>
      <c r="B773" s="509" t="s">
        <v>1602</v>
      </c>
      <c r="C773" s="509" t="s">
        <v>1603</v>
      </c>
      <c r="D773" s="509" t="s">
        <v>1699</v>
      </c>
      <c r="E773" s="509" t="s">
        <v>1700</v>
      </c>
      <c r="F773" s="513"/>
      <c r="G773" s="513"/>
      <c r="H773" s="513"/>
      <c r="I773" s="513"/>
      <c r="J773" s="513">
        <v>1</v>
      </c>
      <c r="K773" s="513">
        <v>273</v>
      </c>
      <c r="L773" s="513">
        <v>1</v>
      </c>
      <c r="M773" s="513">
        <v>273</v>
      </c>
      <c r="N773" s="513">
        <v>1</v>
      </c>
      <c r="O773" s="513">
        <v>275</v>
      </c>
      <c r="P773" s="536">
        <v>1.0073260073260073</v>
      </c>
      <c r="Q773" s="514">
        <v>275</v>
      </c>
    </row>
    <row r="774" spans="1:17" ht="14.45" customHeight="1" x14ac:dyDescent="0.2">
      <c r="A774" s="508" t="s">
        <v>1789</v>
      </c>
      <c r="B774" s="509" t="s">
        <v>1602</v>
      </c>
      <c r="C774" s="509" t="s">
        <v>1603</v>
      </c>
      <c r="D774" s="509" t="s">
        <v>1715</v>
      </c>
      <c r="E774" s="509" t="s">
        <v>1716</v>
      </c>
      <c r="F774" s="513">
        <v>2</v>
      </c>
      <c r="G774" s="513">
        <v>2986</v>
      </c>
      <c r="H774" s="513"/>
      <c r="I774" s="513">
        <v>1493</v>
      </c>
      <c r="J774" s="513"/>
      <c r="K774" s="513"/>
      <c r="L774" s="513"/>
      <c r="M774" s="513"/>
      <c r="N774" s="513"/>
      <c r="O774" s="513"/>
      <c r="P774" s="536"/>
      <c r="Q774" s="514"/>
    </row>
    <row r="775" spans="1:17" ht="14.45" customHeight="1" x14ac:dyDescent="0.2">
      <c r="A775" s="508" t="s">
        <v>1789</v>
      </c>
      <c r="B775" s="509" t="s">
        <v>1602</v>
      </c>
      <c r="C775" s="509" t="s">
        <v>1603</v>
      </c>
      <c r="D775" s="509" t="s">
        <v>1717</v>
      </c>
      <c r="E775" s="509" t="s">
        <v>1718</v>
      </c>
      <c r="F775" s="513">
        <v>1</v>
      </c>
      <c r="G775" s="513">
        <v>327</v>
      </c>
      <c r="H775" s="513"/>
      <c r="I775" s="513">
        <v>327</v>
      </c>
      <c r="J775" s="513"/>
      <c r="K775" s="513"/>
      <c r="L775" s="513"/>
      <c r="M775" s="513"/>
      <c r="N775" s="513"/>
      <c r="O775" s="513"/>
      <c r="P775" s="536"/>
      <c r="Q775" s="514"/>
    </row>
    <row r="776" spans="1:17" ht="14.45" customHeight="1" x14ac:dyDescent="0.2">
      <c r="A776" s="508" t="s">
        <v>1789</v>
      </c>
      <c r="B776" s="509" t="s">
        <v>1602</v>
      </c>
      <c r="C776" s="509" t="s">
        <v>1603</v>
      </c>
      <c r="D776" s="509" t="s">
        <v>1719</v>
      </c>
      <c r="E776" s="509" t="s">
        <v>1720</v>
      </c>
      <c r="F776" s="513"/>
      <c r="G776" s="513"/>
      <c r="H776" s="513"/>
      <c r="I776" s="513"/>
      <c r="J776" s="513">
        <v>1</v>
      </c>
      <c r="K776" s="513">
        <v>888</v>
      </c>
      <c r="L776" s="513">
        <v>1</v>
      </c>
      <c r="M776" s="513">
        <v>888</v>
      </c>
      <c r="N776" s="513"/>
      <c r="O776" s="513"/>
      <c r="P776" s="536"/>
      <c r="Q776" s="514"/>
    </row>
    <row r="777" spans="1:17" ht="14.45" customHeight="1" x14ac:dyDescent="0.2">
      <c r="A777" s="508" t="s">
        <v>1789</v>
      </c>
      <c r="B777" s="509" t="s">
        <v>1602</v>
      </c>
      <c r="C777" s="509" t="s">
        <v>1603</v>
      </c>
      <c r="D777" s="509" t="s">
        <v>1723</v>
      </c>
      <c r="E777" s="509" t="s">
        <v>1724</v>
      </c>
      <c r="F777" s="513">
        <v>156</v>
      </c>
      <c r="G777" s="513">
        <v>40560</v>
      </c>
      <c r="H777" s="513">
        <v>0.5590010750020673</v>
      </c>
      <c r="I777" s="513">
        <v>260</v>
      </c>
      <c r="J777" s="513">
        <v>278</v>
      </c>
      <c r="K777" s="513">
        <v>72558</v>
      </c>
      <c r="L777" s="513">
        <v>1</v>
      </c>
      <c r="M777" s="513">
        <v>261</v>
      </c>
      <c r="N777" s="513">
        <v>323</v>
      </c>
      <c r="O777" s="513">
        <v>84626</v>
      </c>
      <c r="P777" s="536">
        <v>1.1663221147220155</v>
      </c>
      <c r="Q777" s="514">
        <v>262</v>
      </c>
    </row>
    <row r="778" spans="1:17" ht="14.45" customHeight="1" x14ac:dyDescent="0.2">
      <c r="A778" s="508" t="s">
        <v>1789</v>
      </c>
      <c r="B778" s="509" t="s">
        <v>1602</v>
      </c>
      <c r="C778" s="509" t="s">
        <v>1603</v>
      </c>
      <c r="D778" s="509" t="s">
        <v>1725</v>
      </c>
      <c r="E778" s="509" t="s">
        <v>1726</v>
      </c>
      <c r="F778" s="513">
        <v>1</v>
      </c>
      <c r="G778" s="513">
        <v>165</v>
      </c>
      <c r="H778" s="513">
        <v>6.6666666666666666E-2</v>
      </c>
      <c r="I778" s="513">
        <v>165</v>
      </c>
      <c r="J778" s="513">
        <v>15</v>
      </c>
      <c r="K778" s="513">
        <v>2475</v>
      </c>
      <c r="L778" s="513">
        <v>1</v>
      </c>
      <c r="M778" s="513">
        <v>165</v>
      </c>
      <c r="N778" s="513">
        <v>13</v>
      </c>
      <c r="O778" s="513">
        <v>2158</v>
      </c>
      <c r="P778" s="536">
        <v>0.87191919191919187</v>
      </c>
      <c r="Q778" s="514">
        <v>166</v>
      </c>
    </row>
    <row r="779" spans="1:17" ht="14.45" customHeight="1" x14ac:dyDescent="0.2">
      <c r="A779" s="508" t="s">
        <v>1790</v>
      </c>
      <c r="B779" s="509" t="s">
        <v>1602</v>
      </c>
      <c r="C779" s="509" t="s">
        <v>1603</v>
      </c>
      <c r="D779" s="509" t="s">
        <v>1604</v>
      </c>
      <c r="E779" s="509" t="s">
        <v>1605</v>
      </c>
      <c r="F779" s="513">
        <v>1248</v>
      </c>
      <c r="G779" s="513">
        <v>215904</v>
      </c>
      <c r="H779" s="513">
        <v>0.94719663069228743</v>
      </c>
      <c r="I779" s="513">
        <v>173</v>
      </c>
      <c r="J779" s="513">
        <v>1310</v>
      </c>
      <c r="K779" s="513">
        <v>227940</v>
      </c>
      <c r="L779" s="513">
        <v>1</v>
      </c>
      <c r="M779" s="513">
        <v>174</v>
      </c>
      <c r="N779" s="513">
        <v>1194</v>
      </c>
      <c r="O779" s="513">
        <v>208950</v>
      </c>
      <c r="P779" s="536">
        <v>0.91668860226375359</v>
      </c>
      <c r="Q779" s="514">
        <v>175</v>
      </c>
    </row>
    <row r="780" spans="1:17" ht="14.45" customHeight="1" x14ac:dyDescent="0.2">
      <c r="A780" s="508" t="s">
        <v>1790</v>
      </c>
      <c r="B780" s="509" t="s">
        <v>1602</v>
      </c>
      <c r="C780" s="509" t="s">
        <v>1603</v>
      </c>
      <c r="D780" s="509" t="s">
        <v>1618</v>
      </c>
      <c r="E780" s="509" t="s">
        <v>1619</v>
      </c>
      <c r="F780" s="513">
        <v>373</v>
      </c>
      <c r="G780" s="513">
        <v>399110</v>
      </c>
      <c r="H780" s="513">
        <v>0.17906865098415747</v>
      </c>
      <c r="I780" s="513">
        <v>1070</v>
      </c>
      <c r="J780" s="513">
        <v>2083</v>
      </c>
      <c r="K780" s="513">
        <v>2228810</v>
      </c>
      <c r="L780" s="513">
        <v>1</v>
      </c>
      <c r="M780" s="513">
        <v>1070</v>
      </c>
      <c r="N780" s="513">
        <v>1904</v>
      </c>
      <c r="O780" s="513">
        <v>2042992</v>
      </c>
      <c r="P780" s="536">
        <v>0.91662905317187193</v>
      </c>
      <c r="Q780" s="514">
        <v>1073</v>
      </c>
    </row>
    <row r="781" spans="1:17" ht="14.45" customHeight="1" x14ac:dyDescent="0.2">
      <c r="A781" s="508" t="s">
        <v>1790</v>
      </c>
      <c r="B781" s="509" t="s">
        <v>1602</v>
      </c>
      <c r="C781" s="509" t="s">
        <v>1603</v>
      </c>
      <c r="D781" s="509" t="s">
        <v>1620</v>
      </c>
      <c r="E781" s="509" t="s">
        <v>1621</v>
      </c>
      <c r="F781" s="513">
        <v>4298</v>
      </c>
      <c r="G781" s="513">
        <v>197708</v>
      </c>
      <c r="H781" s="513">
        <v>0.98105455375485051</v>
      </c>
      <c r="I781" s="513">
        <v>46</v>
      </c>
      <c r="J781" s="513">
        <v>4381</v>
      </c>
      <c r="K781" s="513">
        <v>201526</v>
      </c>
      <c r="L781" s="513">
        <v>1</v>
      </c>
      <c r="M781" s="513">
        <v>46</v>
      </c>
      <c r="N781" s="513">
        <v>4452</v>
      </c>
      <c r="O781" s="513">
        <v>209244</v>
      </c>
      <c r="P781" s="536">
        <v>1.0382977878784871</v>
      </c>
      <c r="Q781" s="514">
        <v>47</v>
      </c>
    </row>
    <row r="782" spans="1:17" ht="14.45" customHeight="1" x14ac:dyDescent="0.2">
      <c r="A782" s="508" t="s">
        <v>1790</v>
      </c>
      <c r="B782" s="509" t="s">
        <v>1602</v>
      </c>
      <c r="C782" s="509" t="s">
        <v>1603</v>
      </c>
      <c r="D782" s="509" t="s">
        <v>1622</v>
      </c>
      <c r="E782" s="509" t="s">
        <v>1623</v>
      </c>
      <c r="F782" s="513">
        <v>948</v>
      </c>
      <c r="G782" s="513">
        <v>328956</v>
      </c>
      <c r="H782" s="513">
        <v>1.0182599355531687</v>
      </c>
      <c r="I782" s="513">
        <v>347</v>
      </c>
      <c r="J782" s="513">
        <v>931</v>
      </c>
      <c r="K782" s="513">
        <v>323057</v>
      </c>
      <c r="L782" s="513">
        <v>1</v>
      </c>
      <c r="M782" s="513">
        <v>347</v>
      </c>
      <c r="N782" s="513">
        <v>1076</v>
      </c>
      <c r="O782" s="513">
        <v>374448</v>
      </c>
      <c r="P782" s="536">
        <v>1.1590771907124748</v>
      </c>
      <c r="Q782" s="514">
        <v>348</v>
      </c>
    </row>
    <row r="783" spans="1:17" ht="14.45" customHeight="1" x14ac:dyDescent="0.2">
      <c r="A783" s="508" t="s">
        <v>1790</v>
      </c>
      <c r="B783" s="509" t="s">
        <v>1602</v>
      </c>
      <c r="C783" s="509" t="s">
        <v>1603</v>
      </c>
      <c r="D783" s="509" t="s">
        <v>1624</v>
      </c>
      <c r="E783" s="509" t="s">
        <v>1625</v>
      </c>
      <c r="F783" s="513">
        <v>6</v>
      </c>
      <c r="G783" s="513">
        <v>306</v>
      </c>
      <c r="H783" s="513">
        <v>0.4</v>
      </c>
      <c r="I783" s="513">
        <v>51</v>
      </c>
      <c r="J783" s="513">
        <v>15</v>
      </c>
      <c r="K783" s="513">
        <v>765</v>
      </c>
      <c r="L783" s="513">
        <v>1</v>
      </c>
      <c r="M783" s="513">
        <v>51</v>
      </c>
      <c r="N783" s="513">
        <v>4</v>
      </c>
      <c r="O783" s="513">
        <v>204</v>
      </c>
      <c r="P783" s="536">
        <v>0.26666666666666666</v>
      </c>
      <c r="Q783" s="514">
        <v>51</v>
      </c>
    </row>
    <row r="784" spans="1:17" ht="14.45" customHeight="1" x14ac:dyDescent="0.2">
      <c r="A784" s="508" t="s">
        <v>1790</v>
      </c>
      <c r="B784" s="509" t="s">
        <v>1602</v>
      </c>
      <c r="C784" s="509" t="s">
        <v>1603</v>
      </c>
      <c r="D784" s="509" t="s">
        <v>1628</v>
      </c>
      <c r="E784" s="509" t="s">
        <v>1629</v>
      </c>
      <c r="F784" s="513">
        <v>1230</v>
      </c>
      <c r="G784" s="513">
        <v>463710</v>
      </c>
      <c r="H784" s="513">
        <v>1.0432569974554708</v>
      </c>
      <c r="I784" s="513">
        <v>377</v>
      </c>
      <c r="J784" s="513">
        <v>1179</v>
      </c>
      <c r="K784" s="513">
        <v>444483</v>
      </c>
      <c r="L784" s="513">
        <v>1</v>
      </c>
      <c r="M784" s="513">
        <v>377</v>
      </c>
      <c r="N784" s="513">
        <v>1550</v>
      </c>
      <c r="O784" s="513">
        <v>585900</v>
      </c>
      <c r="P784" s="536">
        <v>1.3181606495636504</v>
      </c>
      <c r="Q784" s="514">
        <v>378</v>
      </c>
    </row>
    <row r="785" spans="1:17" ht="14.45" customHeight="1" x14ac:dyDescent="0.2">
      <c r="A785" s="508" t="s">
        <v>1790</v>
      </c>
      <c r="B785" s="509" t="s">
        <v>1602</v>
      </c>
      <c r="C785" s="509" t="s">
        <v>1603</v>
      </c>
      <c r="D785" s="509" t="s">
        <v>1630</v>
      </c>
      <c r="E785" s="509" t="s">
        <v>1631</v>
      </c>
      <c r="F785" s="513">
        <v>73</v>
      </c>
      <c r="G785" s="513">
        <v>2482</v>
      </c>
      <c r="H785" s="513">
        <v>1.3518518518518519</v>
      </c>
      <c r="I785" s="513">
        <v>34</v>
      </c>
      <c r="J785" s="513">
        <v>54</v>
      </c>
      <c r="K785" s="513">
        <v>1836</v>
      </c>
      <c r="L785" s="513">
        <v>1</v>
      </c>
      <c r="M785" s="513">
        <v>34</v>
      </c>
      <c r="N785" s="513">
        <v>93</v>
      </c>
      <c r="O785" s="513">
        <v>3162</v>
      </c>
      <c r="P785" s="536">
        <v>1.7222222222222223</v>
      </c>
      <c r="Q785" s="514">
        <v>34</v>
      </c>
    </row>
    <row r="786" spans="1:17" ht="14.45" customHeight="1" x14ac:dyDescent="0.2">
      <c r="A786" s="508" t="s">
        <v>1790</v>
      </c>
      <c r="B786" s="509" t="s">
        <v>1602</v>
      </c>
      <c r="C786" s="509" t="s">
        <v>1603</v>
      </c>
      <c r="D786" s="509" t="s">
        <v>1632</v>
      </c>
      <c r="E786" s="509" t="s">
        <v>1633</v>
      </c>
      <c r="F786" s="513">
        <v>734</v>
      </c>
      <c r="G786" s="513">
        <v>384616</v>
      </c>
      <c r="H786" s="513">
        <v>0.9338422391857506</v>
      </c>
      <c r="I786" s="513">
        <v>524</v>
      </c>
      <c r="J786" s="513">
        <v>786</v>
      </c>
      <c r="K786" s="513">
        <v>411864</v>
      </c>
      <c r="L786" s="513">
        <v>1</v>
      </c>
      <c r="M786" s="513">
        <v>524</v>
      </c>
      <c r="N786" s="513">
        <v>538</v>
      </c>
      <c r="O786" s="513">
        <v>282450</v>
      </c>
      <c r="P786" s="536">
        <v>0.68578462793543504</v>
      </c>
      <c r="Q786" s="514">
        <v>525</v>
      </c>
    </row>
    <row r="787" spans="1:17" ht="14.45" customHeight="1" x14ac:dyDescent="0.2">
      <c r="A787" s="508" t="s">
        <v>1790</v>
      </c>
      <c r="B787" s="509" t="s">
        <v>1602</v>
      </c>
      <c r="C787" s="509" t="s">
        <v>1603</v>
      </c>
      <c r="D787" s="509" t="s">
        <v>1634</v>
      </c>
      <c r="E787" s="509" t="s">
        <v>1635</v>
      </c>
      <c r="F787" s="513">
        <v>973</v>
      </c>
      <c r="G787" s="513">
        <v>55461</v>
      </c>
      <c r="H787" s="513">
        <v>1.2787576952341426</v>
      </c>
      <c r="I787" s="513">
        <v>57</v>
      </c>
      <c r="J787" s="513">
        <v>759</v>
      </c>
      <c r="K787" s="513">
        <v>43371</v>
      </c>
      <c r="L787" s="513">
        <v>1</v>
      </c>
      <c r="M787" s="513">
        <v>57.142292490118578</v>
      </c>
      <c r="N787" s="513">
        <v>616</v>
      </c>
      <c r="O787" s="513">
        <v>35728</v>
      </c>
      <c r="P787" s="536">
        <v>0.82377625602361026</v>
      </c>
      <c r="Q787" s="514">
        <v>58</v>
      </c>
    </row>
    <row r="788" spans="1:17" ht="14.45" customHeight="1" x14ac:dyDescent="0.2">
      <c r="A788" s="508" t="s">
        <v>1790</v>
      </c>
      <c r="B788" s="509" t="s">
        <v>1602</v>
      </c>
      <c r="C788" s="509" t="s">
        <v>1603</v>
      </c>
      <c r="D788" s="509" t="s">
        <v>1636</v>
      </c>
      <c r="E788" s="509" t="s">
        <v>1637</v>
      </c>
      <c r="F788" s="513">
        <v>25</v>
      </c>
      <c r="G788" s="513">
        <v>5600</v>
      </c>
      <c r="H788" s="513">
        <v>0.77777777777777779</v>
      </c>
      <c r="I788" s="513">
        <v>224</v>
      </c>
      <c r="J788" s="513">
        <v>32</v>
      </c>
      <c r="K788" s="513">
        <v>7200</v>
      </c>
      <c r="L788" s="513">
        <v>1</v>
      </c>
      <c r="M788" s="513">
        <v>225</v>
      </c>
      <c r="N788" s="513">
        <v>27</v>
      </c>
      <c r="O788" s="513">
        <v>6102</v>
      </c>
      <c r="P788" s="536">
        <v>0.84750000000000003</v>
      </c>
      <c r="Q788" s="514">
        <v>226</v>
      </c>
    </row>
    <row r="789" spans="1:17" ht="14.45" customHeight="1" x14ac:dyDescent="0.2">
      <c r="A789" s="508" t="s">
        <v>1790</v>
      </c>
      <c r="B789" s="509" t="s">
        <v>1602</v>
      </c>
      <c r="C789" s="509" t="s">
        <v>1603</v>
      </c>
      <c r="D789" s="509" t="s">
        <v>1638</v>
      </c>
      <c r="E789" s="509" t="s">
        <v>1639</v>
      </c>
      <c r="F789" s="513">
        <v>25</v>
      </c>
      <c r="G789" s="513">
        <v>13825</v>
      </c>
      <c r="H789" s="513">
        <v>0.7798398014440433</v>
      </c>
      <c r="I789" s="513">
        <v>553</v>
      </c>
      <c r="J789" s="513">
        <v>32</v>
      </c>
      <c r="K789" s="513">
        <v>17728</v>
      </c>
      <c r="L789" s="513">
        <v>1</v>
      </c>
      <c r="M789" s="513">
        <v>554</v>
      </c>
      <c r="N789" s="513">
        <v>27</v>
      </c>
      <c r="O789" s="513">
        <v>14985</v>
      </c>
      <c r="P789" s="536">
        <v>0.84527301444043323</v>
      </c>
      <c r="Q789" s="514">
        <v>555</v>
      </c>
    </row>
    <row r="790" spans="1:17" ht="14.45" customHeight="1" x14ac:dyDescent="0.2">
      <c r="A790" s="508" t="s">
        <v>1790</v>
      </c>
      <c r="B790" s="509" t="s">
        <v>1602</v>
      </c>
      <c r="C790" s="509" t="s">
        <v>1603</v>
      </c>
      <c r="D790" s="509" t="s">
        <v>1640</v>
      </c>
      <c r="E790" s="509" t="s">
        <v>1641</v>
      </c>
      <c r="F790" s="513"/>
      <c r="G790" s="513"/>
      <c r="H790" s="513"/>
      <c r="I790" s="513"/>
      <c r="J790" s="513">
        <v>3</v>
      </c>
      <c r="K790" s="513">
        <v>642</v>
      </c>
      <c r="L790" s="513">
        <v>1</v>
      </c>
      <c r="M790" s="513">
        <v>214</v>
      </c>
      <c r="N790" s="513">
        <v>2</v>
      </c>
      <c r="O790" s="513">
        <v>432</v>
      </c>
      <c r="P790" s="536">
        <v>0.67289719626168221</v>
      </c>
      <c r="Q790" s="514">
        <v>216</v>
      </c>
    </row>
    <row r="791" spans="1:17" ht="14.45" customHeight="1" x14ac:dyDescent="0.2">
      <c r="A791" s="508" t="s">
        <v>1790</v>
      </c>
      <c r="B791" s="509" t="s">
        <v>1602</v>
      </c>
      <c r="C791" s="509" t="s">
        <v>1603</v>
      </c>
      <c r="D791" s="509" t="s">
        <v>1642</v>
      </c>
      <c r="E791" s="509" t="s">
        <v>1643</v>
      </c>
      <c r="F791" s="513">
        <v>10</v>
      </c>
      <c r="G791" s="513">
        <v>1410</v>
      </c>
      <c r="H791" s="513">
        <v>1.1032863849765258</v>
      </c>
      <c r="I791" s="513">
        <v>141</v>
      </c>
      <c r="J791" s="513">
        <v>9</v>
      </c>
      <c r="K791" s="513">
        <v>1278</v>
      </c>
      <c r="L791" s="513">
        <v>1</v>
      </c>
      <c r="M791" s="513">
        <v>142</v>
      </c>
      <c r="N791" s="513">
        <v>4</v>
      </c>
      <c r="O791" s="513">
        <v>572</v>
      </c>
      <c r="P791" s="536">
        <v>0.44757433489827858</v>
      </c>
      <c r="Q791" s="514">
        <v>143</v>
      </c>
    </row>
    <row r="792" spans="1:17" ht="14.45" customHeight="1" x14ac:dyDescent="0.2">
      <c r="A792" s="508" t="s">
        <v>1790</v>
      </c>
      <c r="B792" s="509" t="s">
        <v>1602</v>
      </c>
      <c r="C792" s="509" t="s">
        <v>1603</v>
      </c>
      <c r="D792" s="509" t="s">
        <v>1648</v>
      </c>
      <c r="E792" s="509" t="s">
        <v>1649</v>
      </c>
      <c r="F792" s="513">
        <v>1608</v>
      </c>
      <c r="G792" s="513">
        <v>27336</v>
      </c>
      <c r="H792" s="513">
        <v>1.3083807973962571</v>
      </c>
      <c r="I792" s="513">
        <v>17</v>
      </c>
      <c r="J792" s="513">
        <v>1229</v>
      </c>
      <c r="K792" s="513">
        <v>20893</v>
      </c>
      <c r="L792" s="513">
        <v>1</v>
      </c>
      <c r="M792" s="513">
        <v>17</v>
      </c>
      <c r="N792" s="513">
        <v>1508</v>
      </c>
      <c r="O792" s="513">
        <v>25636</v>
      </c>
      <c r="P792" s="536">
        <v>1.227013832384052</v>
      </c>
      <c r="Q792" s="514">
        <v>17</v>
      </c>
    </row>
    <row r="793" spans="1:17" ht="14.45" customHeight="1" x14ac:dyDescent="0.2">
      <c r="A793" s="508" t="s">
        <v>1790</v>
      </c>
      <c r="B793" s="509" t="s">
        <v>1602</v>
      </c>
      <c r="C793" s="509" t="s">
        <v>1603</v>
      </c>
      <c r="D793" s="509" t="s">
        <v>1650</v>
      </c>
      <c r="E793" s="509" t="s">
        <v>1651</v>
      </c>
      <c r="F793" s="513">
        <v>5287</v>
      </c>
      <c r="G793" s="513">
        <v>756041</v>
      </c>
      <c r="H793" s="513">
        <v>1.0685125303152789</v>
      </c>
      <c r="I793" s="513">
        <v>143</v>
      </c>
      <c r="J793" s="513">
        <v>4948</v>
      </c>
      <c r="K793" s="513">
        <v>707564</v>
      </c>
      <c r="L793" s="513">
        <v>1</v>
      </c>
      <c r="M793" s="513">
        <v>143</v>
      </c>
      <c r="N793" s="513">
        <v>4736</v>
      </c>
      <c r="O793" s="513">
        <v>681984</v>
      </c>
      <c r="P793" s="536">
        <v>0.96384779327382397</v>
      </c>
      <c r="Q793" s="514">
        <v>144</v>
      </c>
    </row>
    <row r="794" spans="1:17" ht="14.45" customHeight="1" x14ac:dyDescent="0.2">
      <c r="A794" s="508" t="s">
        <v>1790</v>
      </c>
      <c r="B794" s="509" t="s">
        <v>1602</v>
      </c>
      <c r="C794" s="509" t="s">
        <v>1603</v>
      </c>
      <c r="D794" s="509" t="s">
        <v>1652</v>
      </c>
      <c r="E794" s="509" t="s">
        <v>1653</v>
      </c>
      <c r="F794" s="513">
        <v>1399</v>
      </c>
      <c r="G794" s="513">
        <v>90935</v>
      </c>
      <c r="H794" s="513">
        <v>1.1716917922948074</v>
      </c>
      <c r="I794" s="513">
        <v>65</v>
      </c>
      <c r="J794" s="513">
        <v>1194</v>
      </c>
      <c r="K794" s="513">
        <v>77610</v>
      </c>
      <c r="L794" s="513">
        <v>1</v>
      </c>
      <c r="M794" s="513">
        <v>65</v>
      </c>
      <c r="N794" s="513">
        <v>922</v>
      </c>
      <c r="O794" s="513">
        <v>60852</v>
      </c>
      <c r="P794" s="536">
        <v>0.78407421724004633</v>
      </c>
      <c r="Q794" s="514">
        <v>66</v>
      </c>
    </row>
    <row r="795" spans="1:17" ht="14.45" customHeight="1" x14ac:dyDescent="0.2">
      <c r="A795" s="508" t="s">
        <v>1790</v>
      </c>
      <c r="B795" s="509" t="s">
        <v>1602</v>
      </c>
      <c r="C795" s="509" t="s">
        <v>1603</v>
      </c>
      <c r="D795" s="509" t="s">
        <v>1658</v>
      </c>
      <c r="E795" s="509" t="s">
        <v>1659</v>
      </c>
      <c r="F795" s="513">
        <v>4089</v>
      </c>
      <c r="G795" s="513">
        <v>556104</v>
      </c>
      <c r="H795" s="513">
        <v>1.112110134308181</v>
      </c>
      <c r="I795" s="513">
        <v>136</v>
      </c>
      <c r="J795" s="513">
        <v>3659</v>
      </c>
      <c r="K795" s="513">
        <v>500044</v>
      </c>
      <c r="L795" s="513">
        <v>1</v>
      </c>
      <c r="M795" s="513">
        <v>136.66138289150041</v>
      </c>
      <c r="N795" s="513">
        <v>3126</v>
      </c>
      <c r="O795" s="513">
        <v>431388</v>
      </c>
      <c r="P795" s="536">
        <v>0.86270008239274942</v>
      </c>
      <c r="Q795" s="514">
        <v>138</v>
      </c>
    </row>
    <row r="796" spans="1:17" ht="14.45" customHeight="1" x14ac:dyDescent="0.2">
      <c r="A796" s="508" t="s">
        <v>1790</v>
      </c>
      <c r="B796" s="509" t="s">
        <v>1602</v>
      </c>
      <c r="C796" s="509" t="s">
        <v>1603</v>
      </c>
      <c r="D796" s="509" t="s">
        <v>1660</v>
      </c>
      <c r="E796" s="509" t="s">
        <v>1661</v>
      </c>
      <c r="F796" s="513">
        <v>284</v>
      </c>
      <c r="G796" s="513">
        <v>25844</v>
      </c>
      <c r="H796" s="513">
        <v>1.1451612903225807</v>
      </c>
      <c r="I796" s="513">
        <v>91</v>
      </c>
      <c r="J796" s="513">
        <v>248</v>
      </c>
      <c r="K796" s="513">
        <v>22568</v>
      </c>
      <c r="L796" s="513">
        <v>1</v>
      </c>
      <c r="M796" s="513">
        <v>91</v>
      </c>
      <c r="N796" s="513">
        <v>140</v>
      </c>
      <c r="O796" s="513">
        <v>12880</v>
      </c>
      <c r="P796" s="536">
        <v>0.57071960297766744</v>
      </c>
      <c r="Q796" s="514">
        <v>92</v>
      </c>
    </row>
    <row r="797" spans="1:17" ht="14.45" customHeight="1" x14ac:dyDescent="0.2">
      <c r="A797" s="508" t="s">
        <v>1790</v>
      </c>
      <c r="B797" s="509" t="s">
        <v>1602</v>
      </c>
      <c r="C797" s="509" t="s">
        <v>1603</v>
      </c>
      <c r="D797" s="509" t="s">
        <v>1662</v>
      </c>
      <c r="E797" s="509" t="s">
        <v>1663</v>
      </c>
      <c r="F797" s="513">
        <v>6</v>
      </c>
      <c r="G797" s="513">
        <v>822</v>
      </c>
      <c r="H797" s="513">
        <v>0.74120829576194769</v>
      </c>
      <c r="I797" s="513">
        <v>137</v>
      </c>
      <c r="J797" s="513">
        <v>8</v>
      </c>
      <c r="K797" s="513">
        <v>1109</v>
      </c>
      <c r="L797" s="513">
        <v>1</v>
      </c>
      <c r="M797" s="513">
        <v>138.625</v>
      </c>
      <c r="N797" s="513">
        <v>12</v>
      </c>
      <c r="O797" s="513">
        <v>1680</v>
      </c>
      <c r="P797" s="536">
        <v>1.51487826871055</v>
      </c>
      <c r="Q797" s="514">
        <v>140</v>
      </c>
    </row>
    <row r="798" spans="1:17" ht="14.45" customHeight="1" x14ac:dyDescent="0.2">
      <c r="A798" s="508" t="s">
        <v>1790</v>
      </c>
      <c r="B798" s="509" t="s">
        <v>1602</v>
      </c>
      <c r="C798" s="509" t="s">
        <v>1603</v>
      </c>
      <c r="D798" s="509" t="s">
        <v>1664</v>
      </c>
      <c r="E798" s="509" t="s">
        <v>1665</v>
      </c>
      <c r="F798" s="513">
        <v>338</v>
      </c>
      <c r="G798" s="513">
        <v>22308</v>
      </c>
      <c r="H798" s="513">
        <v>1.5133301675598669</v>
      </c>
      <c r="I798" s="513">
        <v>66</v>
      </c>
      <c r="J798" s="513">
        <v>222</v>
      </c>
      <c r="K798" s="513">
        <v>14741</v>
      </c>
      <c r="L798" s="513">
        <v>1</v>
      </c>
      <c r="M798" s="513">
        <v>66.400900900900908</v>
      </c>
      <c r="N798" s="513">
        <v>233</v>
      </c>
      <c r="O798" s="513">
        <v>15611</v>
      </c>
      <c r="P798" s="536">
        <v>1.0590190624788007</v>
      </c>
      <c r="Q798" s="514">
        <v>67</v>
      </c>
    </row>
    <row r="799" spans="1:17" ht="14.45" customHeight="1" x14ac:dyDescent="0.2">
      <c r="A799" s="508" t="s">
        <v>1790</v>
      </c>
      <c r="B799" s="509" t="s">
        <v>1602</v>
      </c>
      <c r="C799" s="509" t="s">
        <v>1603</v>
      </c>
      <c r="D799" s="509" t="s">
        <v>1666</v>
      </c>
      <c r="E799" s="509" t="s">
        <v>1667</v>
      </c>
      <c r="F799" s="513">
        <v>549</v>
      </c>
      <c r="G799" s="513">
        <v>180072</v>
      </c>
      <c r="H799" s="513">
        <v>1.5378151260504203</v>
      </c>
      <c r="I799" s="513">
        <v>328</v>
      </c>
      <c r="J799" s="513">
        <v>357</v>
      </c>
      <c r="K799" s="513">
        <v>117096</v>
      </c>
      <c r="L799" s="513">
        <v>1</v>
      </c>
      <c r="M799" s="513">
        <v>328</v>
      </c>
      <c r="N799" s="513">
        <v>429</v>
      </c>
      <c r="O799" s="513">
        <v>141141</v>
      </c>
      <c r="P799" s="536">
        <v>1.2053443328550932</v>
      </c>
      <c r="Q799" s="514">
        <v>329</v>
      </c>
    </row>
    <row r="800" spans="1:17" ht="14.45" customHeight="1" x14ac:dyDescent="0.2">
      <c r="A800" s="508" t="s">
        <v>1790</v>
      </c>
      <c r="B800" s="509" t="s">
        <v>1602</v>
      </c>
      <c r="C800" s="509" t="s">
        <v>1603</v>
      </c>
      <c r="D800" s="509" t="s">
        <v>1674</v>
      </c>
      <c r="E800" s="509" t="s">
        <v>1675</v>
      </c>
      <c r="F800" s="513">
        <v>435</v>
      </c>
      <c r="G800" s="513">
        <v>22185</v>
      </c>
      <c r="H800" s="513">
        <v>1.2150837988826815</v>
      </c>
      <c r="I800" s="513">
        <v>51</v>
      </c>
      <c r="J800" s="513">
        <v>358</v>
      </c>
      <c r="K800" s="513">
        <v>18258</v>
      </c>
      <c r="L800" s="513">
        <v>1</v>
      </c>
      <c r="M800" s="513">
        <v>51</v>
      </c>
      <c r="N800" s="513">
        <v>284</v>
      </c>
      <c r="O800" s="513">
        <v>14768</v>
      </c>
      <c r="P800" s="536">
        <v>0.808850914667543</v>
      </c>
      <c r="Q800" s="514">
        <v>52</v>
      </c>
    </row>
    <row r="801" spans="1:17" ht="14.45" customHeight="1" x14ac:dyDescent="0.2">
      <c r="A801" s="508" t="s">
        <v>1790</v>
      </c>
      <c r="B801" s="509" t="s">
        <v>1602</v>
      </c>
      <c r="C801" s="509" t="s">
        <v>1603</v>
      </c>
      <c r="D801" s="509" t="s">
        <v>1682</v>
      </c>
      <c r="E801" s="509" t="s">
        <v>1683</v>
      </c>
      <c r="F801" s="513">
        <v>15</v>
      </c>
      <c r="G801" s="513">
        <v>3105</v>
      </c>
      <c r="H801" s="513">
        <v>1.5</v>
      </c>
      <c r="I801" s="513">
        <v>207</v>
      </c>
      <c r="J801" s="513">
        <v>10</v>
      </c>
      <c r="K801" s="513">
        <v>2070</v>
      </c>
      <c r="L801" s="513">
        <v>1</v>
      </c>
      <c r="M801" s="513">
        <v>207</v>
      </c>
      <c r="N801" s="513">
        <v>22</v>
      </c>
      <c r="O801" s="513">
        <v>4598</v>
      </c>
      <c r="P801" s="536">
        <v>2.221256038647343</v>
      </c>
      <c r="Q801" s="514">
        <v>209</v>
      </c>
    </row>
    <row r="802" spans="1:17" ht="14.45" customHeight="1" x14ac:dyDescent="0.2">
      <c r="A802" s="508" t="s">
        <v>1790</v>
      </c>
      <c r="B802" s="509" t="s">
        <v>1602</v>
      </c>
      <c r="C802" s="509" t="s">
        <v>1603</v>
      </c>
      <c r="D802" s="509" t="s">
        <v>1684</v>
      </c>
      <c r="E802" s="509" t="s">
        <v>1685</v>
      </c>
      <c r="F802" s="513">
        <v>36</v>
      </c>
      <c r="G802" s="513">
        <v>27468</v>
      </c>
      <c r="H802" s="513">
        <v>1.0285714285714285</v>
      </c>
      <c r="I802" s="513">
        <v>763</v>
      </c>
      <c r="J802" s="513">
        <v>35</v>
      </c>
      <c r="K802" s="513">
        <v>26705</v>
      </c>
      <c r="L802" s="513">
        <v>1</v>
      </c>
      <c r="M802" s="513">
        <v>763</v>
      </c>
      <c r="N802" s="513">
        <v>69</v>
      </c>
      <c r="O802" s="513">
        <v>52716</v>
      </c>
      <c r="P802" s="536">
        <v>1.9740123572364725</v>
      </c>
      <c r="Q802" s="514">
        <v>764</v>
      </c>
    </row>
    <row r="803" spans="1:17" ht="14.45" customHeight="1" x14ac:dyDescent="0.2">
      <c r="A803" s="508" t="s">
        <v>1790</v>
      </c>
      <c r="B803" s="509" t="s">
        <v>1602</v>
      </c>
      <c r="C803" s="509" t="s">
        <v>1603</v>
      </c>
      <c r="D803" s="509" t="s">
        <v>1686</v>
      </c>
      <c r="E803" s="509" t="s">
        <v>1687</v>
      </c>
      <c r="F803" s="513">
        <v>2</v>
      </c>
      <c r="G803" s="513">
        <v>4232</v>
      </c>
      <c r="H803" s="513"/>
      <c r="I803" s="513">
        <v>2116</v>
      </c>
      <c r="J803" s="513"/>
      <c r="K803" s="513"/>
      <c r="L803" s="513"/>
      <c r="M803" s="513"/>
      <c r="N803" s="513"/>
      <c r="O803" s="513"/>
      <c r="P803" s="536"/>
      <c r="Q803" s="514"/>
    </row>
    <row r="804" spans="1:17" ht="14.45" customHeight="1" x14ac:dyDescent="0.2">
      <c r="A804" s="508" t="s">
        <v>1790</v>
      </c>
      <c r="B804" s="509" t="s">
        <v>1602</v>
      </c>
      <c r="C804" s="509" t="s">
        <v>1603</v>
      </c>
      <c r="D804" s="509" t="s">
        <v>1688</v>
      </c>
      <c r="E804" s="509" t="s">
        <v>1689</v>
      </c>
      <c r="F804" s="513">
        <v>392</v>
      </c>
      <c r="G804" s="513">
        <v>239904</v>
      </c>
      <c r="H804" s="513">
        <v>1.037037037037037</v>
      </c>
      <c r="I804" s="513">
        <v>612</v>
      </c>
      <c r="J804" s="513">
        <v>378</v>
      </c>
      <c r="K804" s="513">
        <v>231336</v>
      </c>
      <c r="L804" s="513">
        <v>1</v>
      </c>
      <c r="M804" s="513">
        <v>612</v>
      </c>
      <c r="N804" s="513">
        <v>345</v>
      </c>
      <c r="O804" s="513">
        <v>212175</v>
      </c>
      <c r="P804" s="536">
        <v>0.91717242452536574</v>
      </c>
      <c r="Q804" s="514">
        <v>615</v>
      </c>
    </row>
    <row r="805" spans="1:17" ht="14.45" customHeight="1" x14ac:dyDescent="0.2">
      <c r="A805" s="508" t="s">
        <v>1790</v>
      </c>
      <c r="B805" s="509" t="s">
        <v>1602</v>
      </c>
      <c r="C805" s="509" t="s">
        <v>1603</v>
      </c>
      <c r="D805" s="509" t="s">
        <v>1690</v>
      </c>
      <c r="E805" s="509" t="s">
        <v>1691</v>
      </c>
      <c r="F805" s="513"/>
      <c r="G805" s="513"/>
      <c r="H805" s="513"/>
      <c r="I805" s="513"/>
      <c r="J805" s="513">
        <v>4</v>
      </c>
      <c r="K805" s="513">
        <v>3300</v>
      </c>
      <c r="L805" s="513">
        <v>1</v>
      </c>
      <c r="M805" s="513">
        <v>825</v>
      </c>
      <c r="N805" s="513"/>
      <c r="O805" s="513"/>
      <c r="P805" s="536"/>
      <c r="Q805" s="514"/>
    </row>
    <row r="806" spans="1:17" ht="14.45" customHeight="1" x14ac:dyDescent="0.2">
      <c r="A806" s="508" t="s">
        <v>1790</v>
      </c>
      <c r="B806" s="509" t="s">
        <v>1602</v>
      </c>
      <c r="C806" s="509" t="s">
        <v>1603</v>
      </c>
      <c r="D806" s="509" t="s">
        <v>1692</v>
      </c>
      <c r="E806" s="509" t="s">
        <v>1693</v>
      </c>
      <c r="F806" s="513">
        <v>11</v>
      </c>
      <c r="G806" s="513">
        <v>4741</v>
      </c>
      <c r="H806" s="513">
        <v>1</v>
      </c>
      <c r="I806" s="513">
        <v>431</v>
      </c>
      <c r="J806" s="513">
        <v>11</v>
      </c>
      <c r="K806" s="513">
        <v>4741</v>
      </c>
      <c r="L806" s="513">
        <v>1</v>
      </c>
      <c r="M806" s="513">
        <v>431</v>
      </c>
      <c r="N806" s="513">
        <v>5</v>
      </c>
      <c r="O806" s="513">
        <v>2165</v>
      </c>
      <c r="P806" s="536">
        <v>0.45665471419531745</v>
      </c>
      <c r="Q806" s="514">
        <v>433</v>
      </c>
    </row>
    <row r="807" spans="1:17" ht="14.45" customHeight="1" x14ac:dyDescent="0.2">
      <c r="A807" s="508" t="s">
        <v>1790</v>
      </c>
      <c r="B807" s="509" t="s">
        <v>1602</v>
      </c>
      <c r="C807" s="509" t="s">
        <v>1603</v>
      </c>
      <c r="D807" s="509" t="s">
        <v>1699</v>
      </c>
      <c r="E807" s="509" t="s">
        <v>1700</v>
      </c>
      <c r="F807" s="513"/>
      <c r="G807" s="513"/>
      <c r="H807" s="513"/>
      <c r="I807" s="513"/>
      <c r="J807" s="513">
        <v>3</v>
      </c>
      <c r="K807" s="513">
        <v>817</v>
      </c>
      <c r="L807" s="513">
        <v>1</v>
      </c>
      <c r="M807" s="513">
        <v>272.33333333333331</v>
      </c>
      <c r="N807" s="513">
        <v>2</v>
      </c>
      <c r="O807" s="513">
        <v>550</v>
      </c>
      <c r="P807" s="536">
        <v>0.67319461444308448</v>
      </c>
      <c r="Q807" s="514">
        <v>275</v>
      </c>
    </row>
    <row r="808" spans="1:17" ht="14.45" customHeight="1" x14ac:dyDescent="0.2">
      <c r="A808" s="508" t="s">
        <v>1790</v>
      </c>
      <c r="B808" s="509" t="s">
        <v>1602</v>
      </c>
      <c r="C808" s="509" t="s">
        <v>1603</v>
      </c>
      <c r="D808" s="509" t="s">
        <v>1705</v>
      </c>
      <c r="E808" s="509" t="s">
        <v>1706</v>
      </c>
      <c r="F808" s="513">
        <v>2</v>
      </c>
      <c r="G808" s="513">
        <v>94</v>
      </c>
      <c r="H808" s="513">
        <v>0.16666666666666666</v>
      </c>
      <c r="I808" s="513">
        <v>47</v>
      </c>
      <c r="J808" s="513">
        <v>12</v>
      </c>
      <c r="K808" s="513">
        <v>564</v>
      </c>
      <c r="L808" s="513">
        <v>1</v>
      </c>
      <c r="M808" s="513">
        <v>47</v>
      </c>
      <c r="N808" s="513">
        <v>3</v>
      </c>
      <c r="O808" s="513">
        <v>141</v>
      </c>
      <c r="P808" s="536">
        <v>0.25</v>
      </c>
      <c r="Q808" s="514">
        <v>47</v>
      </c>
    </row>
    <row r="809" spans="1:17" ht="14.45" customHeight="1" x14ac:dyDescent="0.2">
      <c r="A809" s="508" t="s">
        <v>1790</v>
      </c>
      <c r="B809" s="509" t="s">
        <v>1602</v>
      </c>
      <c r="C809" s="509" t="s">
        <v>1603</v>
      </c>
      <c r="D809" s="509" t="s">
        <v>1709</v>
      </c>
      <c r="E809" s="509" t="s">
        <v>1710</v>
      </c>
      <c r="F809" s="513">
        <v>22</v>
      </c>
      <c r="G809" s="513">
        <v>8294</v>
      </c>
      <c r="H809" s="513">
        <v>0.53623844313700131</v>
      </c>
      <c r="I809" s="513">
        <v>377</v>
      </c>
      <c r="J809" s="513">
        <v>41</v>
      </c>
      <c r="K809" s="513">
        <v>15467</v>
      </c>
      <c r="L809" s="513">
        <v>1</v>
      </c>
      <c r="M809" s="513">
        <v>377.2439024390244</v>
      </c>
      <c r="N809" s="513">
        <v>13</v>
      </c>
      <c r="O809" s="513">
        <v>4927</v>
      </c>
      <c r="P809" s="536">
        <v>0.31854916919893966</v>
      </c>
      <c r="Q809" s="514">
        <v>379</v>
      </c>
    </row>
    <row r="810" spans="1:17" ht="14.45" customHeight="1" x14ac:dyDescent="0.2">
      <c r="A810" s="508" t="s">
        <v>1790</v>
      </c>
      <c r="B810" s="509" t="s">
        <v>1602</v>
      </c>
      <c r="C810" s="509" t="s">
        <v>1603</v>
      </c>
      <c r="D810" s="509" t="s">
        <v>1711</v>
      </c>
      <c r="E810" s="509" t="s">
        <v>1712</v>
      </c>
      <c r="F810" s="513">
        <v>1</v>
      </c>
      <c r="G810" s="513">
        <v>36</v>
      </c>
      <c r="H810" s="513"/>
      <c r="I810" s="513">
        <v>36</v>
      </c>
      <c r="J810" s="513"/>
      <c r="K810" s="513"/>
      <c r="L810" s="513"/>
      <c r="M810" s="513"/>
      <c r="N810" s="513">
        <v>1</v>
      </c>
      <c r="O810" s="513">
        <v>37</v>
      </c>
      <c r="P810" s="536"/>
      <c r="Q810" s="514">
        <v>37</v>
      </c>
    </row>
    <row r="811" spans="1:17" ht="14.45" customHeight="1" x14ac:dyDescent="0.2">
      <c r="A811" s="508" t="s">
        <v>1790</v>
      </c>
      <c r="B811" s="509" t="s">
        <v>1602</v>
      </c>
      <c r="C811" s="509" t="s">
        <v>1603</v>
      </c>
      <c r="D811" s="509" t="s">
        <v>1715</v>
      </c>
      <c r="E811" s="509" t="s">
        <v>1716</v>
      </c>
      <c r="F811" s="513">
        <v>166</v>
      </c>
      <c r="G811" s="513">
        <v>247838</v>
      </c>
      <c r="H811" s="513">
        <v>0.59712230215827333</v>
      </c>
      <c r="I811" s="513">
        <v>1493</v>
      </c>
      <c r="J811" s="513">
        <v>278</v>
      </c>
      <c r="K811" s="513">
        <v>415054</v>
      </c>
      <c r="L811" s="513">
        <v>1</v>
      </c>
      <c r="M811" s="513">
        <v>1493</v>
      </c>
      <c r="N811" s="513">
        <v>441</v>
      </c>
      <c r="O811" s="513">
        <v>659736</v>
      </c>
      <c r="P811" s="536">
        <v>1.5895184722951712</v>
      </c>
      <c r="Q811" s="514">
        <v>1496</v>
      </c>
    </row>
    <row r="812" spans="1:17" ht="14.45" customHeight="1" x14ac:dyDescent="0.2">
      <c r="A812" s="508" t="s">
        <v>1790</v>
      </c>
      <c r="B812" s="509" t="s">
        <v>1602</v>
      </c>
      <c r="C812" s="509" t="s">
        <v>1603</v>
      </c>
      <c r="D812" s="509" t="s">
        <v>1717</v>
      </c>
      <c r="E812" s="509" t="s">
        <v>1718</v>
      </c>
      <c r="F812" s="513">
        <v>334</v>
      </c>
      <c r="G812" s="513">
        <v>109218</v>
      </c>
      <c r="H812" s="513">
        <v>0.19184376794945435</v>
      </c>
      <c r="I812" s="513">
        <v>327</v>
      </c>
      <c r="J812" s="513">
        <v>1741</v>
      </c>
      <c r="K812" s="513">
        <v>569307</v>
      </c>
      <c r="L812" s="513">
        <v>1</v>
      </c>
      <c r="M812" s="513">
        <v>327</v>
      </c>
      <c r="N812" s="513">
        <v>1555</v>
      </c>
      <c r="O812" s="513">
        <v>511595</v>
      </c>
      <c r="P812" s="536">
        <v>0.8986276297322886</v>
      </c>
      <c r="Q812" s="514">
        <v>329</v>
      </c>
    </row>
    <row r="813" spans="1:17" ht="14.45" customHeight="1" x14ac:dyDescent="0.2">
      <c r="A813" s="508" t="s">
        <v>1790</v>
      </c>
      <c r="B813" s="509" t="s">
        <v>1602</v>
      </c>
      <c r="C813" s="509" t="s">
        <v>1603</v>
      </c>
      <c r="D813" s="509" t="s">
        <v>1719</v>
      </c>
      <c r="E813" s="509" t="s">
        <v>1720</v>
      </c>
      <c r="F813" s="513">
        <v>70</v>
      </c>
      <c r="G813" s="513">
        <v>62090</v>
      </c>
      <c r="H813" s="513">
        <v>0.55492992992992995</v>
      </c>
      <c r="I813" s="513">
        <v>887</v>
      </c>
      <c r="J813" s="513">
        <v>126</v>
      </c>
      <c r="K813" s="513">
        <v>111888</v>
      </c>
      <c r="L813" s="513">
        <v>1</v>
      </c>
      <c r="M813" s="513">
        <v>888</v>
      </c>
      <c r="N813" s="513">
        <v>100</v>
      </c>
      <c r="O813" s="513">
        <v>89100</v>
      </c>
      <c r="P813" s="536">
        <v>0.79633204633204635</v>
      </c>
      <c r="Q813" s="514">
        <v>891</v>
      </c>
    </row>
    <row r="814" spans="1:17" ht="14.45" customHeight="1" x14ac:dyDescent="0.2">
      <c r="A814" s="508" t="s">
        <v>1790</v>
      </c>
      <c r="B814" s="509" t="s">
        <v>1602</v>
      </c>
      <c r="C814" s="509" t="s">
        <v>1603</v>
      </c>
      <c r="D814" s="509" t="s">
        <v>1723</v>
      </c>
      <c r="E814" s="509" t="s">
        <v>1724</v>
      </c>
      <c r="F814" s="513">
        <v>1640</v>
      </c>
      <c r="G814" s="513">
        <v>426400</v>
      </c>
      <c r="H814" s="513">
        <v>0.53232860055255304</v>
      </c>
      <c r="I814" s="513">
        <v>260</v>
      </c>
      <c r="J814" s="513">
        <v>3069</v>
      </c>
      <c r="K814" s="513">
        <v>801009</v>
      </c>
      <c r="L814" s="513">
        <v>1</v>
      </c>
      <c r="M814" s="513">
        <v>261</v>
      </c>
      <c r="N814" s="513">
        <v>2759</v>
      </c>
      <c r="O814" s="513">
        <v>722858</v>
      </c>
      <c r="P814" s="536">
        <v>0.90243430473315533</v>
      </c>
      <c r="Q814" s="514">
        <v>262</v>
      </c>
    </row>
    <row r="815" spans="1:17" ht="14.45" customHeight="1" x14ac:dyDescent="0.2">
      <c r="A815" s="508" t="s">
        <v>1790</v>
      </c>
      <c r="B815" s="509" t="s">
        <v>1602</v>
      </c>
      <c r="C815" s="509" t="s">
        <v>1603</v>
      </c>
      <c r="D815" s="509" t="s">
        <v>1725</v>
      </c>
      <c r="E815" s="509" t="s">
        <v>1726</v>
      </c>
      <c r="F815" s="513">
        <v>99</v>
      </c>
      <c r="G815" s="513">
        <v>16335</v>
      </c>
      <c r="H815" s="513">
        <v>0.25384615384615383</v>
      </c>
      <c r="I815" s="513">
        <v>165</v>
      </c>
      <c r="J815" s="513">
        <v>390</v>
      </c>
      <c r="K815" s="513">
        <v>64350</v>
      </c>
      <c r="L815" s="513">
        <v>1</v>
      </c>
      <c r="M815" s="513">
        <v>165</v>
      </c>
      <c r="N815" s="513">
        <v>300</v>
      </c>
      <c r="O815" s="513">
        <v>49800</v>
      </c>
      <c r="P815" s="536">
        <v>0.77389277389277389</v>
      </c>
      <c r="Q815" s="514">
        <v>166</v>
      </c>
    </row>
    <row r="816" spans="1:17" ht="14.45" customHeight="1" x14ac:dyDescent="0.2">
      <c r="A816" s="508" t="s">
        <v>1790</v>
      </c>
      <c r="B816" s="509" t="s">
        <v>1602</v>
      </c>
      <c r="C816" s="509" t="s">
        <v>1603</v>
      </c>
      <c r="D816" s="509" t="s">
        <v>1729</v>
      </c>
      <c r="E816" s="509" t="s">
        <v>1730</v>
      </c>
      <c r="F816" s="513"/>
      <c r="G816" s="513"/>
      <c r="H816" s="513"/>
      <c r="I816" s="513"/>
      <c r="J816" s="513">
        <v>30</v>
      </c>
      <c r="K816" s="513">
        <v>4551</v>
      </c>
      <c r="L816" s="513">
        <v>1</v>
      </c>
      <c r="M816" s="513">
        <v>151.69999999999999</v>
      </c>
      <c r="N816" s="513">
        <v>30</v>
      </c>
      <c r="O816" s="513">
        <v>4560</v>
      </c>
      <c r="P816" s="536">
        <v>1.0019775873434411</v>
      </c>
      <c r="Q816" s="514">
        <v>152</v>
      </c>
    </row>
    <row r="817" spans="1:17" ht="14.45" customHeight="1" x14ac:dyDescent="0.2">
      <c r="A817" s="508" t="s">
        <v>1791</v>
      </c>
      <c r="B817" s="509" t="s">
        <v>1602</v>
      </c>
      <c r="C817" s="509" t="s">
        <v>1603</v>
      </c>
      <c r="D817" s="509" t="s">
        <v>1604</v>
      </c>
      <c r="E817" s="509" t="s">
        <v>1605</v>
      </c>
      <c r="F817" s="513">
        <v>1043</v>
      </c>
      <c r="G817" s="513">
        <v>180439</v>
      </c>
      <c r="H817" s="513">
        <v>1.004850530161276</v>
      </c>
      <c r="I817" s="513">
        <v>173</v>
      </c>
      <c r="J817" s="513">
        <v>1032</v>
      </c>
      <c r="K817" s="513">
        <v>179568</v>
      </c>
      <c r="L817" s="513">
        <v>1</v>
      </c>
      <c r="M817" s="513">
        <v>174</v>
      </c>
      <c r="N817" s="513">
        <v>1002</v>
      </c>
      <c r="O817" s="513">
        <v>175350</v>
      </c>
      <c r="P817" s="536">
        <v>0.97651029136594492</v>
      </c>
      <c r="Q817" s="514">
        <v>175</v>
      </c>
    </row>
    <row r="818" spans="1:17" ht="14.45" customHeight="1" x14ac:dyDescent="0.2">
      <c r="A818" s="508" t="s">
        <v>1791</v>
      </c>
      <c r="B818" s="509" t="s">
        <v>1602</v>
      </c>
      <c r="C818" s="509" t="s">
        <v>1603</v>
      </c>
      <c r="D818" s="509" t="s">
        <v>1618</v>
      </c>
      <c r="E818" s="509" t="s">
        <v>1619</v>
      </c>
      <c r="F818" s="513"/>
      <c r="G818" s="513"/>
      <c r="H818" s="513"/>
      <c r="I818" s="513"/>
      <c r="J818" s="513">
        <v>1</v>
      </c>
      <c r="K818" s="513">
        <v>1070</v>
      </c>
      <c r="L818" s="513">
        <v>1</v>
      </c>
      <c r="M818" s="513">
        <v>1070</v>
      </c>
      <c r="N818" s="513"/>
      <c r="O818" s="513"/>
      <c r="P818" s="536"/>
      <c r="Q818" s="514"/>
    </row>
    <row r="819" spans="1:17" ht="14.45" customHeight="1" x14ac:dyDescent="0.2">
      <c r="A819" s="508" t="s">
        <v>1791</v>
      </c>
      <c r="B819" s="509" t="s">
        <v>1602</v>
      </c>
      <c r="C819" s="509" t="s">
        <v>1603</v>
      </c>
      <c r="D819" s="509" t="s">
        <v>1620</v>
      </c>
      <c r="E819" s="509" t="s">
        <v>1621</v>
      </c>
      <c r="F819" s="513">
        <v>61</v>
      </c>
      <c r="G819" s="513">
        <v>2806</v>
      </c>
      <c r="H819" s="513">
        <v>2.0333333333333332</v>
      </c>
      <c r="I819" s="513">
        <v>46</v>
      </c>
      <c r="J819" s="513">
        <v>30</v>
      </c>
      <c r="K819" s="513">
        <v>1380</v>
      </c>
      <c r="L819" s="513">
        <v>1</v>
      </c>
      <c r="M819" s="513">
        <v>46</v>
      </c>
      <c r="N819" s="513">
        <v>37</v>
      </c>
      <c r="O819" s="513">
        <v>1739</v>
      </c>
      <c r="P819" s="536">
        <v>1.260144927536232</v>
      </c>
      <c r="Q819" s="514">
        <v>47</v>
      </c>
    </row>
    <row r="820" spans="1:17" ht="14.45" customHeight="1" x14ac:dyDescent="0.2">
      <c r="A820" s="508" t="s">
        <v>1791</v>
      </c>
      <c r="B820" s="509" t="s">
        <v>1602</v>
      </c>
      <c r="C820" s="509" t="s">
        <v>1603</v>
      </c>
      <c r="D820" s="509" t="s">
        <v>1622</v>
      </c>
      <c r="E820" s="509" t="s">
        <v>1623</v>
      </c>
      <c r="F820" s="513">
        <v>53</v>
      </c>
      <c r="G820" s="513">
        <v>18391</v>
      </c>
      <c r="H820" s="513">
        <v>1.4324324324324325</v>
      </c>
      <c r="I820" s="513">
        <v>347</v>
      </c>
      <c r="J820" s="513">
        <v>37</v>
      </c>
      <c r="K820" s="513">
        <v>12839</v>
      </c>
      <c r="L820" s="513">
        <v>1</v>
      </c>
      <c r="M820" s="513">
        <v>347</v>
      </c>
      <c r="N820" s="513">
        <v>54</v>
      </c>
      <c r="O820" s="513">
        <v>18792</v>
      </c>
      <c r="P820" s="536">
        <v>1.4636653945011293</v>
      </c>
      <c r="Q820" s="514">
        <v>348</v>
      </c>
    </row>
    <row r="821" spans="1:17" ht="14.45" customHeight="1" x14ac:dyDescent="0.2">
      <c r="A821" s="508" t="s">
        <v>1791</v>
      </c>
      <c r="B821" s="509" t="s">
        <v>1602</v>
      </c>
      <c r="C821" s="509" t="s">
        <v>1603</v>
      </c>
      <c r="D821" s="509" t="s">
        <v>1624</v>
      </c>
      <c r="E821" s="509" t="s">
        <v>1625</v>
      </c>
      <c r="F821" s="513">
        <v>10</v>
      </c>
      <c r="G821" s="513">
        <v>510</v>
      </c>
      <c r="H821" s="513"/>
      <c r="I821" s="513">
        <v>51</v>
      </c>
      <c r="J821" s="513"/>
      <c r="K821" s="513"/>
      <c r="L821" s="513"/>
      <c r="M821" s="513"/>
      <c r="N821" s="513">
        <v>3</v>
      </c>
      <c r="O821" s="513">
        <v>153</v>
      </c>
      <c r="P821" s="536"/>
      <c r="Q821" s="514">
        <v>51</v>
      </c>
    </row>
    <row r="822" spans="1:17" ht="14.45" customHeight="1" x14ac:dyDescent="0.2">
      <c r="A822" s="508" t="s">
        <v>1791</v>
      </c>
      <c r="B822" s="509" t="s">
        <v>1602</v>
      </c>
      <c r="C822" s="509" t="s">
        <v>1603</v>
      </c>
      <c r="D822" s="509" t="s">
        <v>1628</v>
      </c>
      <c r="E822" s="509" t="s">
        <v>1629</v>
      </c>
      <c r="F822" s="513">
        <v>55</v>
      </c>
      <c r="G822" s="513">
        <v>20735</v>
      </c>
      <c r="H822" s="513">
        <v>0.859375</v>
      </c>
      <c r="I822" s="513">
        <v>377</v>
      </c>
      <c r="J822" s="513">
        <v>64</v>
      </c>
      <c r="K822" s="513">
        <v>24128</v>
      </c>
      <c r="L822" s="513">
        <v>1</v>
      </c>
      <c r="M822" s="513">
        <v>377</v>
      </c>
      <c r="N822" s="513">
        <v>92</v>
      </c>
      <c r="O822" s="513">
        <v>34776</v>
      </c>
      <c r="P822" s="536">
        <v>1.4413129973474801</v>
      </c>
      <c r="Q822" s="514">
        <v>378</v>
      </c>
    </row>
    <row r="823" spans="1:17" ht="14.45" customHeight="1" x14ac:dyDescent="0.2">
      <c r="A823" s="508" t="s">
        <v>1791</v>
      </c>
      <c r="B823" s="509" t="s">
        <v>1602</v>
      </c>
      <c r="C823" s="509" t="s">
        <v>1603</v>
      </c>
      <c r="D823" s="509" t="s">
        <v>1630</v>
      </c>
      <c r="E823" s="509" t="s">
        <v>1631</v>
      </c>
      <c r="F823" s="513">
        <v>20</v>
      </c>
      <c r="G823" s="513">
        <v>680</v>
      </c>
      <c r="H823" s="513">
        <v>0.45454545454545453</v>
      </c>
      <c r="I823" s="513">
        <v>34</v>
      </c>
      <c r="J823" s="513">
        <v>44</v>
      </c>
      <c r="K823" s="513">
        <v>1496</v>
      </c>
      <c r="L823" s="513">
        <v>1</v>
      </c>
      <c r="M823" s="513">
        <v>34</v>
      </c>
      <c r="N823" s="513">
        <v>26</v>
      </c>
      <c r="O823" s="513">
        <v>884</v>
      </c>
      <c r="P823" s="536">
        <v>0.59090909090909094</v>
      </c>
      <c r="Q823" s="514">
        <v>34</v>
      </c>
    </row>
    <row r="824" spans="1:17" ht="14.45" customHeight="1" x14ac:dyDescent="0.2">
      <c r="A824" s="508" t="s">
        <v>1791</v>
      </c>
      <c r="B824" s="509" t="s">
        <v>1602</v>
      </c>
      <c r="C824" s="509" t="s">
        <v>1603</v>
      </c>
      <c r="D824" s="509" t="s">
        <v>1632</v>
      </c>
      <c r="E824" s="509" t="s">
        <v>1633</v>
      </c>
      <c r="F824" s="513">
        <v>5</v>
      </c>
      <c r="G824" s="513">
        <v>2620</v>
      </c>
      <c r="H824" s="513">
        <v>0.45454545454545453</v>
      </c>
      <c r="I824" s="513">
        <v>524</v>
      </c>
      <c r="J824" s="513">
        <v>11</v>
      </c>
      <c r="K824" s="513">
        <v>5764</v>
      </c>
      <c r="L824" s="513">
        <v>1</v>
      </c>
      <c r="M824" s="513">
        <v>524</v>
      </c>
      <c r="N824" s="513">
        <v>6</v>
      </c>
      <c r="O824" s="513">
        <v>3150</v>
      </c>
      <c r="P824" s="536">
        <v>0.54649548924358082</v>
      </c>
      <c r="Q824" s="514">
        <v>525</v>
      </c>
    </row>
    <row r="825" spans="1:17" ht="14.45" customHeight="1" x14ac:dyDescent="0.2">
      <c r="A825" s="508" t="s">
        <v>1791</v>
      </c>
      <c r="B825" s="509" t="s">
        <v>1602</v>
      </c>
      <c r="C825" s="509" t="s">
        <v>1603</v>
      </c>
      <c r="D825" s="509" t="s">
        <v>1634</v>
      </c>
      <c r="E825" s="509" t="s">
        <v>1635</v>
      </c>
      <c r="F825" s="513">
        <v>2</v>
      </c>
      <c r="G825" s="513">
        <v>114</v>
      </c>
      <c r="H825" s="513">
        <v>0.32947976878612717</v>
      </c>
      <c r="I825" s="513">
        <v>57</v>
      </c>
      <c r="J825" s="513">
        <v>6</v>
      </c>
      <c r="K825" s="513">
        <v>346</v>
      </c>
      <c r="L825" s="513">
        <v>1</v>
      </c>
      <c r="M825" s="513">
        <v>57.666666666666664</v>
      </c>
      <c r="N825" s="513">
        <v>5</v>
      </c>
      <c r="O825" s="513">
        <v>290</v>
      </c>
      <c r="P825" s="536">
        <v>0.83815028901734101</v>
      </c>
      <c r="Q825" s="514">
        <v>58</v>
      </c>
    </row>
    <row r="826" spans="1:17" ht="14.45" customHeight="1" x14ac:dyDescent="0.2">
      <c r="A826" s="508" t="s">
        <v>1791</v>
      </c>
      <c r="B826" s="509" t="s">
        <v>1602</v>
      </c>
      <c r="C826" s="509" t="s">
        <v>1603</v>
      </c>
      <c r="D826" s="509" t="s">
        <v>1636</v>
      </c>
      <c r="E826" s="509" t="s">
        <v>1637</v>
      </c>
      <c r="F826" s="513">
        <v>1</v>
      </c>
      <c r="G826" s="513">
        <v>224</v>
      </c>
      <c r="H826" s="513">
        <v>0.99555555555555553</v>
      </c>
      <c r="I826" s="513">
        <v>224</v>
      </c>
      <c r="J826" s="513">
        <v>1</v>
      </c>
      <c r="K826" s="513">
        <v>225</v>
      </c>
      <c r="L826" s="513">
        <v>1</v>
      </c>
      <c r="M826" s="513">
        <v>225</v>
      </c>
      <c r="N826" s="513"/>
      <c r="O826" s="513"/>
      <c r="P826" s="536"/>
      <c r="Q826" s="514"/>
    </row>
    <row r="827" spans="1:17" ht="14.45" customHeight="1" x14ac:dyDescent="0.2">
      <c r="A827" s="508" t="s">
        <v>1791</v>
      </c>
      <c r="B827" s="509" t="s">
        <v>1602</v>
      </c>
      <c r="C827" s="509" t="s">
        <v>1603</v>
      </c>
      <c r="D827" s="509" t="s">
        <v>1638</v>
      </c>
      <c r="E827" s="509" t="s">
        <v>1639</v>
      </c>
      <c r="F827" s="513">
        <v>1</v>
      </c>
      <c r="G827" s="513">
        <v>553</v>
      </c>
      <c r="H827" s="513">
        <v>0.99819494584837543</v>
      </c>
      <c r="I827" s="513">
        <v>553</v>
      </c>
      <c r="J827" s="513">
        <v>1</v>
      </c>
      <c r="K827" s="513">
        <v>554</v>
      </c>
      <c r="L827" s="513">
        <v>1</v>
      </c>
      <c r="M827" s="513">
        <v>554</v>
      </c>
      <c r="N827" s="513"/>
      <c r="O827" s="513"/>
      <c r="P827" s="536"/>
      <c r="Q827" s="514"/>
    </row>
    <row r="828" spans="1:17" ht="14.45" customHeight="1" x14ac:dyDescent="0.2">
      <c r="A828" s="508" t="s">
        <v>1791</v>
      </c>
      <c r="B828" s="509" t="s">
        <v>1602</v>
      </c>
      <c r="C828" s="509" t="s">
        <v>1603</v>
      </c>
      <c r="D828" s="509" t="s">
        <v>1640</v>
      </c>
      <c r="E828" s="509" t="s">
        <v>1641</v>
      </c>
      <c r="F828" s="513"/>
      <c r="G828" s="513"/>
      <c r="H828" s="513"/>
      <c r="I828" s="513"/>
      <c r="J828" s="513"/>
      <c r="K828" s="513"/>
      <c r="L828" s="513"/>
      <c r="M828" s="513"/>
      <c r="N828" s="513">
        <v>1</v>
      </c>
      <c r="O828" s="513">
        <v>216</v>
      </c>
      <c r="P828" s="536"/>
      <c r="Q828" s="514">
        <v>216</v>
      </c>
    </row>
    <row r="829" spans="1:17" ht="14.45" customHeight="1" x14ac:dyDescent="0.2">
      <c r="A829" s="508" t="s">
        <v>1791</v>
      </c>
      <c r="B829" s="509" t="s">
        <v>1602</v>
      </c>
      <c r="C829" s="509" t="s">
        <v>1603</v>
      </c>
      <c r="D829" s="509" t="s">
        <v>1648</v>
      </c>
      <c r="E829" s="509" t="s">
        <v>1649</v>
      </c>
      <c r="F829" s="513">
        <v>143</v>
      </c>
      <c r="G829" s="513">
        <v>2431</v>
      </c>
      <c r="H829" s="513">
        <v>1.361904761904762</v>
      </c>
      <c r="I829" s="513">
        <v>17</v>
      </c>
      <c r="J829" s="513">
        <v>105</v>
      </c>
      <c r="K829" s="513">
        <v>1785</v>
      </c>
      <c r="L829" s="513">
        <v>1</v>
      </c>
      <c r="M829" s="513">
        <v>17</v>
      </c>
      <c r="N829" s="513">
        <v>130</v>
      </c>
      <c r="O829" s="513">
        <v>2210</v>
      </c>
      <c r="P829" s="536">
        <v>1.2380952380952381</v>
      </c>
      <c r="Q829" s="514">
        <v>17</v>
      </c>
    </row>
    <row r="830" spans="1:17" ht="14.45" customHeight="1" x14ac:dyDescent="0.2">
      <c r="A830" s="508" t="s">
        <v>1791</v>
      </c>
      <c r="B830" s="509" t="s">
        <v>1602</v>
      </c>
      <c r="C830" s="509" t="s">
        <v>1603</v>
      </c>
      <c r="D830" s="509" t="s">
        <v>1650</v>
      </c>
      <c r="E830" s="509" t="s">
        <v>1651</v>
      </c>
      <c r="F830" s="513">
        <v>2</v>
      </c>
      <c r="G830" s="513">
        <v>286</v>
      </c>
      <c r="H830" s="513">
        <v>2</v>
      </c>
      <c r="I830" s="513">
        <v>143</v>
      </c>
      <c r="J830" s="513">
        <v>1</v>
      </c>
      <c r="K830" s="513">
        <v>143</v>
      </c>
      <c r="L830" s="513">
        <v>1</v>
      </c>
      <c r="M830" s="513">
        <v>143</v>
      </c>
      <c r="N830" s="513"/>
      <c r="O830" s="513"/>
      <c r="P830" s="536"/>
      <c r="Q830" s="514"/>
    </row>
    <row r="831" spans="1:17" ht="14.45" customHeight="1" x14ac:dyDescent="0.2">
      <c r="A831" s="508" t="s">
        <v>1791</v>
      </c>
      <c r="B831" s="509" t="s">
        <v>1602</v>
      </c>
      <c r="C831" s="509" t="s">
        <v>1603</v>
      </c>
      <c r="D831" s="509" t="s">
        <v>1652</v>
      </c>
      <c r="E831" s="509" t="s">
        <v>1653</v>
      </c>
      <c r="F831" s="513">
        <v>5</v>
      </c>
      <c r="G831" s="513">
        <v>325</v>
      </c>
      <c r="H831" s="513">
        <v>0.83333333333333337</v>
      </c>
      <c r="I831" s="513">
        <v>65</v>
      </c>
      <c r="J831" s="513">
        <v>6</v>
      </c>
      <c r="K831" s="513">
        <v>390</v>
      </c>
      <c r="L831" s="513">
        <v>1</v>
      </c>
      <c r="M831" s="513">
        <v>65</v>
      </c>
      <c r="N831" s="513">
        <v>2</v>
      </c>
      <c r="O831" s="513">
        <v>132</v>
      </c>
      <c r="P831" s="536">
        <v>0.33846153846153848</v>
      </c>
      <c r="Q831" s="514">
        <v>66</v>
      </c>
    </row>
    <row r="832" spans="1:17" ht="14.45" customHeight="1" x14ac:dyDescent="0.2">
      <c r="A832" s="508" t="s">
        <v>1791</v>
      </c>
      <c r="B832" s="509" t="s">
        <v>1602</v>
      </c>
      <c r="C832" s="509" t="s">
        <v>1603</v>
      </c>
      <c r="D832" s="509" t="s">
        <v>1658</v>
      </c>
      <c r="E832" s="509" t="s">
        <v>1659</v>
      </c>
      <c r="F832" s="513">
        <v>582</v>
      </c>
      <c r="G832" s="513">
        <v>79152</v>
      </c>
      <c r="H832" s="513">
        <v>0.85057545375415067</v>
      </c>
      <c r="I832" s="513">
        <v>136</v>
      </c>
      <c r="J832" s="513">
        <v>681</v>
      </c>
      <c r="K832" s="513">
        <v>93057</v>
      </c>
      <c r="L832" s="513">
        <v>1</v>
      </c>
      <c r="M832" s="513">
        <v>136.647577092511</v>
      </c>
      <c r="N832" s="513">
        <v>591</v>
      </c>
      <c r="O832" s="513">
        <v>81558</v>
      </c>
      <c r="P832" s="536">
        <v>0.87643057480898801</v>
      </c>
      <c r="Q832" s="514">
        <v>138</v>
      </c>
    </row>
    <row r="833" spans="1:17" ht="14.45" customHeight="1" x14ac:dyDescent="0.2">
      <c r="A833" s="508" t="s">
        <v>1791</v>
      </c>
      <c r="B833" s="509" t="s">
        <v>1602</v>
      </c>
      <c r="C833" s="509" t="s">
        <v>1603</v>
      </c>
      <c r="D833" s="509" t="s">
        <v>1660</v>
      </c>
      <c r="E833" s="509" t="s">
        <v>1661</v>
      </c>
      <c r="F833" s="513">
        <v>202</v>
      </c>
      <c r="G833" s="513">
        <v>18382</v>
      </c>
      <c r="H833" s="513">
        <v>0.91402714932126694</v>
      </c>
      <c r="I833" s="513">
        <v>91</v>
      </c>
      <c r="J833" s="513">
        <v>221</v>
      </c>
      <c r="K833" s="513">
        <v>20111</v>
      </c>
      <c r="L833" s="513">
        <v>1</v>
      </c>
      <c r="M833" s="513">
        <v>91</v>
      </c>
      <c r="N833" s="513">
        <v>209</v>
      </c>
      <c r="O833" s="513">
        <v>19228</v>
      </c>
      <c r="P833" s="536">
        <v>0.95609368007558049</v>
      </c>
      <c r="Q833" s="514">
        <v>92</v>
      </c>
    </row>
    <row r="834" spans="1:17" ht="14.45" customHeight="1" x14ac:dyDescent="0.2">
      <c r="A834" s="508" t="s">
        <v>1791</v>
      </c>
      <c r="B834" s="509" t="s">
        <v>1602</v>
      </c>
      <c r="C834" s="509" t="s">
        <v>1603</v>
      </c>
      <c r="D834" s="509" t="s">
        <v>1662</v>
      </c>
      <c r="E834" s="509" t="s">
        <v>1663</v>
      </c>
      <c r="F834" s="513">
        <v>7</v>
      </c>
      <c r="G834" s="513">
        <v>959</v>
      </c>
      <c r="H834" s="513">
        <v>6.9492753623188408</v>
      </c>
      <c r="I834" s="513">
        <v>137</v>
      </c>
      <c r="J834" s="513">
        <v>1</v>
      </c>
      <c r="K834" s="513">
        <v>138</v>
      </c>
      <c r="L834" s="513">
        <v>1</v>
      </c>
      <c r="M834" s="513">
        <v>138</v>
      </c>
      <c r="N834" s="513">
        <v>1</v>
      </c>
      <c r="O834" s="513">
        <v>140</v>
      </c>
      <c r="P834" s="536">
        <v>1.0144927536231885</v>
      </c>
      <c r="Q834" s="514">
        <v>140</v>
      </c>
    </row>
    <row r="835" spans="1:17" ht="14.45" customHeight="1" x14ac:dyDescent="0.2">
      <c r="A835" s="508" t="s">
        <v>1791</v>
      </c>
      <c r="B835" s="509" t="s">
        <v>1602</v>
      </c>
      <c r="C835" s="509" t="s">
        <v>1603</v>
      </c>
      <c r="D835" s="509" t="s">
        <v>1664</v>
      </c>
      <c r="E835" s="509" t="s">
        <v>1665</v>
      </c>
      <c r="F835" s="513">
        <v>20</v>
      </c>
      <c r="G835" s="513">
        <v>1320</v>
      </c>
      <c r="H835" s="513">
        <v>0.86842105263157898</v>
      </c>
      <c r="I835" s="513">
        <v>66</v>
      </c>
      <c r="J835" s="513">
        <v>23</v>
      </c>
      <c r="K835" s="513">
        <v>1520</v>
      </c>
      <c r="L835" s="513">
        <v>1</v>
      </c>
      <c r="M835" s="513">
        <v>66.086956521739125</v>
      </c>
      <c r="N835" s="513">
        <v>84</v>
      </c>
      <c r="O835" s="513">
        <v>5628</v>
      </c>
      <c r="P835" s="536">
        <v>3.7026315789473685</v>
      </c>
      <c r="Q835" s="514">
        <v>67</v>
      </c>
    </row>
    <row r="836" spans="1:17" ht="14.45" customHeight="1" x14ac:dyDescent="0.2">
      <c r="A836" s="508" t="s">
        <v>1791</v>
      </c>
      <c r="B836" s="509" t="s">
        <v>1602</v>
      </c>
      <c r="C836" s="509" t="s">
        <v>1603</v>
      </c>
      <c r="D836" s="509" t="s">
        <v>1666</v>
      </c>
      <c r="E836" s="509" t="s">
        <v>1667</v>
      </c>
      <c r="F836" s="513">
        <v>61</v>
      </c>
      <c r="G836" s="513">
        <v>20008</v>
      </c>
      <c r="H836" s="513">
        <v>1.0701754385964912</v>
      </c>
      <c r="I836" s="513">
        <v>328</v>
      </c>
      <c r="J836" s="513">
        <v>57</v>
      </c>
      <c r="K836" s="513">
        <v>18696</v>
      </c>
      <c r="L836" s="513">
        <v>1</v>
      </c>
      <c r="M836" s="513">
        <v>328</v>
      </c>
      <c r="N836" s="513">
        <v>100</v>
      </c>
      <c r="O836" s="513">
        <v>32900</v>
      </c>
      <c r="P836" s="536">
        <v>1.7597347026101839</v>
      </c>
      <c r="Q836" s="514">
        <v>329</v>
      </c>
    </row>
    <row r="837" spans="1:17" ht="14.45" customHeight="1" x14ac:dyDescent="0.2">
      <c r="A837" s="508" t="s">
        <v>1791</v>
      </c>
      <c r="B837" s="509" t="s">
        <v>1602</v>
      </c>
      <c r="C837" s="509" t="s">
        <v>1603</v>
      </c>
      <c r="D837" s="509" t="s">
        <v>1674</v>
      </c>
      <c r="E837" s="509" t="s">
        <v>1675</v>
      </c>
      <c r="F837" s="513">
        <v>75</v>
      </c>
      <c r="G837" s="513">
        <v>3825</v>
      </c>
      <c r="H837" s="513">
        <v>1.1194029850746268</v>
      </c>
      <c r="I837" s="513">
        <v>51</v>
      </c>
      <c r="J837" s="513">
        <v>67</v>
      </c>
      <c r="K837" s="513">
        <v>3417</v>
      </c>
      <c r="L837" s="513">
        <v>1</v>
      </c>
      <c r="M837" s="513">
        <v>51</v>
      </c>
      <c r="N837" s="513">
        <v>97</v>
      </c>
      <c r="O837" s="513">
        <v>5044</v>
      </c>
      <c r="P837" s="536">
        <v>1.4761486684225928</v>
      </c>
      <c r="Q837" s="514">
        <v>52</v>
      </c>
    </row>
    <row r="838" spans="1:17" ht="14.45" customHeight="1" x14ac:dyDescent="0.2">
      <c r="A838" s="508" t="s">
        <v>1791</v>
      </c>
      <c r="B838" s="509" t="s">
        <v>1602</v>
      </c>
      <c r="C838" s="509" t="s">
        <v>1603</v>
      </c>
      <c r="D838" s="509" t="s">
        <v>1682</v>
      </c>
      <c r="E838" s="509" t="s">
        <v>1683</v>
      </c>
      <c r="F838" s="513">
        <v>3</v>
      </c>
      <c r="G838" s="513">
        <v>621</v>
      </c>
      <c r="H838" s="513">
        <v>1</v>
      </c>
      <c r="I838" s="513">
        <v>207</v>
      </c>
      <c r="J838" s="513">
        <v>3</v>
      </c>
      <c r="K838" s="513">
        <v>621</v>
      </c>
      <c r="L838" s="513">
        <v>1</v>
      </c>
      <c r="M838" s="513">
        <v>207</v>
      </c>
      <c r="N838" s="513"/>
      <c r="O838" s="513"/>
      <c r="P838" s="536"/>
      <c r="Q838" s="514"/>
    </row>
    <row r="839" spans="1:17" ht="14.45" customHeight="1" x14ac:dyDescent="0.2">
      <c r="A839" s="508" t="s">
        <v>1791</v>
      </c>
      <c r="B839" s="509" t="s">
        <v>1602</v>
      </c>
      <c r="C839" s="509" t="s">
        <v>1603</v>
      </c>
      <c r="D839" s="509" t="s">
        <v>1684</v>
      </c>
      <c r="E839" s="509" t="s">
        <v>1685</v>
      </c>
      <c r="F839" s="513"/>
      <c r="G839" s="513"/>
      <c r="H839" s="513"/>
      <c r="I839" s="513"/>
      <c r="J839" s="513"/>
      <c r="K839" s="513"/>
      <c r="L839" s="513"/>
      <c r="M839" s="513"/>
      <c r="N839" s="513">
        <v>2</v>
      </c>
      <c r="O839" s="513">
        <v>1528</v>
      </c>
      <c r="P839" s="536"/>
      <c r="Q839" s="514">
        <v>764</v>
      </c>
    </row>
    <row r="840" spans="1:17" ht="14.45" customHeight="1" x14ac:dyDescent="0.2">
      <c r="A840" s="508" t="s">
        <v>1791</v>
      </c>
      <c r="B840" s="509" t="s">
        <v>1602</v>
      </c>
      <c r="C840" s="509" t="s">
        <v>1603</v>
      </c>
      <c r="D840" s="509" t="s">
        <v>1688</v>
      </c>
      <c r="E840" s="509" t="s">
        <v>1689</v>
      </c>
      <c r="F840" s="513">
        <v>5</v>
      </c>
      <c r="G840" s="513">
        <v>3060</v>
      </c>
      <c r="H840" s="513">
        <v>0.35714285714285715</v>
      </c>
      <c r="I840" s="513">
        <v>612</v>
      </c>
      <c r="J840" s="513">
        <v>14</v>
      </c>
      <c r="K840" s="513">
        <v>8568</v>
      </c>
      <c r="L840" s="513">
        <v>1</v>
      </c>
      <c r="M840" s="513">
        <v>612</v>
      </c>
      <c r="N840" s="513">
        <v>8</v>
      </c>
      <c r="O840" s="513">
        <v>4920</v>
      </c>
      <c r="P840" s="536">
        <v>0.57422969187675066</v>
      </c>
      <c r="Q840" s="514">
        <v>615</v>
      </c>
    </row>
    <row r="841" spans="1:17" ht="14.45" customHeight="1" x14ac:dyDescent="0.2">
      <c r="A841" s="508" t="s">
        <v>1791</v>
      </c>
      <c r="B841" s="509" t="s">
        <v>1602</v>
      </c>
      <c r="C841" s="509" t="s">
        <v>1603</v>
      </c>
      <c r="D841" s="509" t="s">
        <v>1699</v>
      </c>
      <c r="E841" s="509" t="s">
        <v>1700</v>
      </c>
      <c r="F841" s="513"/>
      <c r="G841" s="513"/>
      <c r="H841" s="513"/>
      <c r="I841" s="513"/>
      <c r="J841" s="513"/>
      <c r="K841" s="513"/>
      <c r="L841" s="513"/>
      <c r="M841" s="513"/>
      <c r="N841" s="513">
        <v>1</v>
      </c>
      <c r="O841" s="513">
        <v>275</v>
      </c>
      <c r="P841" s="536"/>
      <c r="Q841" s="514">
        <v>275</v>
      </c>
    </row>
    <row r="842" spans="1:17" ht="14.45" customHeight="1" x14ac:dyDescent="0.2">
      <c r="A842" s="508" t="s">
        <v>1791</v>
      </c>
      <c r="B842" s="509" t="s">
        <v>1602</v>
      </c>
      <c r="C842" s="509" t="s">
        <v>1603</v>
      </c>
      <c r="D842" s="509" t="s">
        <v>1762</v>
      </c>
      <c r="E842" s="509" t="s">
        <v>1763</v>
      </c>
      <c r="F842" s="513"/>
      <c r="G842" s="513"/>
      <c r="H842" s="513"/>
      <c r="I842" s="513"/>
      <c r="J842" s="513"/>
      <c r="K842" s="513"/>
      <c r="L842" s="513"/>
      <c r="M842" s="513"/>
      <c r="N842" s="513">
        <v>4</v>
      </c>
      <c r="O842" s="513">
        <v>208</v>
      </c>
      <c r="P842" s="536"/>
      <c r="Q842" s="514">
        <v>52</v>
      </c>
    </row>
    <row r="843" spans="1:17" ht="14.45" customHeight="1" x14ac:dyDescent="0.2">
      <c r="A843" s="508" t="s">
        <v>1791</v>
      </c>
      <c r="B843" s="509" t="s">
        <v>1602</v>
      </c>
      <c r="C843" s="509" t="s">
        <v>1603</v>
      </c>
      <c r="D843" s="509" t="s">
        <v>1711</v>
      </c>
      <c r="E843" s="509" t="s">
        <v>1712</v>
      </c>
      <c r="F843" s="513"/>
      <c r="G843" s="513"/>
      <c r="H843" s="513"/>
      <c r="I843" s="513"/>
      <c r="J843" s="513">
        <v>1</v>
      </c>
      <c r="K843" s="513">
        <v>36</v>
      </c>
      <c r="L843" s="513">
        <v>1</v>
      </c>
      <c r="M843" s="513">
        <v>36</v>
      </c>
      <c r="N843" s="513"/>
      <c r="O843" s="513"/>
      <c r="P843" s="536"/>
      <c r="Q843" s="514"/>
    </row>
    <row r="844" spans="1:17" ht="14.45" customHeight="1" x14ac:dyDescent="0.2">
      <c r="A844" s="508" t="s">
        <v>1791</v>
      </c>
      <c r="B844" s="509" t="s">
        <v>1602</v>
      </c>
      <c r="C844" s="509" t="s">
        <v>1603</v>
      </c>
      <c r="D844" s="509" t="s">
        <v>1717</v>
      </c>
      <c r="E844" s="509" t="s">
        <v>1718</v>
      </c>
      <c r="F844" s="513"/>
      <c r="G844" s="513"/>
      <c r="H844" s="513"/>
      <c r="I844" s="513"/>
      <c r="J844" s="513">
        <v>1</v>
      </c>
      <c r="K844" s="513">
        <v>327</v>
      </c>
      <c r="L844" s="513">
        <v>1</v>
      </c>
      <c r="M844" s="513">
        <v>327</v>
      </c>
      <c r="N844" s="513"/>
      <c r="O844" s="513"/>
      <c r="P844" s="536"/>
      <c r="Q844" s="514"/>
    </row>
    <row r="845" spans="1:17" ht="14.45" customHeight="1" x14ac:dyDescent="0.2">
      <c r="A845" s="508" t="s">
        <v>1791</v>
      </c>
      <c r="B845" s="509" t="s">
        <v>1602</v>
      </c>
      <c r="C845" s="509" t="s">
        <v>1603</v>
      </c>
      <c r="D845" s="509" t="s">
        <v>1721</v>
      </c>
      <c r="E845" s="509" t="s">
        <v>1722</v>
      </c>
      <c r="F845" s="513"/>
      <c r="G845" s="513"/>
      <c r="H845" s="513"/>
      <c r="I845" s="513"/>
      <c r="J845" s="513">
        <v>1</v>
      </c>
      <c r="K845" s="513">
        <v>333</v>
      </c>
      <c r="L845" s="513">
        <v>1</v>
      </c>
      <c r="M845" s="513">
        <v>333</v>
      </c>
      <c r="N845" s="513"/>
      <c r="O845" s="513"/>
      <c r="P845" s="536"/>
      <c r="Q845" s="514"/>
    </row>
    <row r="846" spans="1:17" ht="14.45" customHeight="1" x14ac:dyDescent="0.2">
      <c r="A846" s="508" t="s">
        <v>1791</v>
      </c>
      <c r="B846" s="509" t="s">
        <v>1602</v>
      </c>
      <c r="C846" s="509" t="s">
        <v>1603</v>
      </c>
      <c r="D846" s="509" t="s">
        <v>1723</v>
      </c>
      <c r="E846" s="509" t="s">
        <v>1724</v>
      </c>
      <c r="F846" s="513">
        <v>174</v>
      </c>
      <c r="G846" s="513">
        <v>45240</v>
      </c>
      <c r="H846" s="513">
        <v>0.41171813143309582</v>
      </c>
      <c r="I846" s="513">
        <v>260</v>
      </c>
      <c r="J846" s="513">
        <v>421</v>
      </c>
      <c r="K846" s="513">
        <v>109881</v>
      </c>
      <c r="L846" s="513">
        <v>1</v>
      </c>
      <c r="M846" s="513">
        <v>261</v>
      </c>
      <c r="N846" s="513">
        <v>415</v>
      </c>
      <c r="O846" s="513">
        <v>108730</v>
      </c>
      <c r="P846" s="536">
        <v>0.98952503162512173</v>
      </c>
      <c r="Q846" s="514">
        <v>262</v>
      </c>
    </row>
    <row r="847" spans="1:17" ht="14.45" customHeight="1" x14ac:dyDescent="0.2">
      <c r="A847" s="508" t="s">
        <v>1791</v>
      </c>
      <c r="B847" s="509" t="s">
        <v>1602</v>
      </c>
      <c r="C847" s="509" t="s">
        <v>1603</v>
      </c>
      <c r="D847" s="509" t="s">
        <v>1725</v>
      </c>
      <c r="E847" s="509" t="s">
        <v>1726</v>
      </c>
      <c r="F847" s="513">
        <v>3</v>
      </c>
      <c r="G847" s="513">
        <v>495</v>
      </c>
      <c r="H847" s="513">
        <v>0.23076923076923078</v>
      </c>
      <c r="I847" s="513">
        <v>165</v>
      </c>
      <c r="J847" s="513">
        <v>13</v>
      </c>
      <c r="K847" s="513">
        <v>2145</v>
      </c>
      <c r="L847" s="513">
        <v>1</v>
      </c>
      <c r="M847" s="513">
        <v>165</v>
      </c>
      <c r="N847" s="513">
        <v>19</v>
      </c>
      <c r="O847" s="513">
        <v>3154</v>
      </c>
      <c r="P847" s="536">
        <v>1.4703962703962703</v>
      </c>
      <c r="Q847" s="514">
        <v>166</v>
      </c>
    </row>
    <row r="848" spans="1:17" ht="14.45" customHeight="1" x14ac:dyDescent="0.2">
      <c r="A848" s="508" t="s">
        <v>1792</v>
      </c>
      <c r="B848" s="509" t="s">
        <v>1602</v>
      </c>
      <c r="C848" s="509" t="s">
        <v>1603</v>
      </c>
      <c r="D848" s="509" t="s">
        <v>1604</v>
      </c>
      <c r="E848" s="509" t="s">
        <v>1605</v>
      </c>
      <c r="F848" s="513">
        <v>2238</v>
      </c>
      <c r="G848" s="513">
        <v>387174</v>
      </c>
      <c r="H848" s="513">
        <v>0.90636982934194821</v>
      </c>
      <c r="I848" s="513">
        <v>173</v>
      </c>
      <c r="J848" s="513">
        <v>2455</v>
      </c>
      <c r="K848" s="513">
        <v>427170</v>
      </c>
      <c r="L848" s="513">
        <v>1</v>
      </c>
      <c r="M848" s="513">
        <v>174</v>
      </c>
      <c r="N848" s="513">
        <v>2389</v>
      </c>
      <c r="O848" s="513">
        <v>418075</v>
      </c>
      <c r="P848" s="536">
        <v>0.97870871081770727</v>
      </c>
      <c r="Q848" s="514">
        <v>175</v>
      </c>
    </row>
    <row r="849" spans="1:17" ht="14.45" customHeight="1" x14ac:dyDescent="0.2">
      <c r="A849" s="508" t="s">
        <v>1792</v>
      </c>
      <c r="B849" s="509" t="s">
        <v>1602</v>
      </c>
      <c r="C849" s="509" t="s">
        <v>1603</v>
      </c>
      <c r="D849" s="509" t="s">
        <v>1618</v>
      </c>
      <c r="E849" s="509" t="s">
        <v>1619</v>
      </c>
      <c r="F849" s="513">
        <v>22</v>
      </c>
      <c r="G849" s="513">
        <v>23540</v>
      </c>
      <c r="H849" s="513">
        <v>22</v>
      </c>
      <c r="I849" s="513">
        <v>1070</v>
      </c>
      <c r="J849" s="513">
        <v>1</v>
      </c>
      <c r="K849" s="513">
        <v>1070</v>
      </c>
      <c r="L849" s="513">
        <v>1</v>
      </c>
      <c r="M849" s="513">
        <v>1070</v>
      </c>
      <c r="N849" s="513">
        <v>7</v>
      </c>
      <c r="O849" s="513">
        <v>7511</v>
      </c>
      <c r="P849" s="536">
        <v>7.0196261682242991</v>
      </c>
      <c r="Q849" s="514">
        <v>1073</v>
      </c>
    </row>
    <row r="850" spans="1:17" ht="14.45" customHeight="1" x14ac:dyDescent="0.2">
      <c r="A850" s="508" t="s">
        <v>1792</v>
      </c>
      <c r="B850" s="509" t="s">
        <v>1602</v>
      </c>
      <c r="C850" s="509" t="s">
        <v>1603</v>
      </c>
      <c r="D850" s="509" t="s">
        <v>1620</v>
      </c>
      <c r="E850" s="509" t="s">
        <v>1621</v>
      </c>
      <c r="F850" s="513">
        <v>157</v>
      </c>
      <c r="G850" s="513">
        <v>7222</v>
      </c>
      <c r="H850" s="513">
        <v>1.3418803418803418</v>
      </c>
      <c r="I850" s="513">
        <v>46</v>
      </c>
      <c r="J850" s="513">
        <v>117</v>
      </c>
      <c r="K850" s="513">
        <v>5382</v>
      </c>
      <c r="L850" s="513">
        <v>1</v>
      </c>
      <c r="M850" s="513">
        <v>46</v>
      </c>
      <c r="N850" s="513">
        <v>120</v>
      </c>
      <c r="O850" s="513">
        <v>5640</v>
      </c>
      <c r="P850" s="536">
        <v>1.0479375696767002</v>
      </c>
      <c r="Q850" s="514">
        <v>47</v>
      </c>
    </row>
    <row r="851" spans="1:17" ht="14.45" customHeight="1" x14ac:dyDescent="0.2">
      <c r="A851" s="508" t="s">
        <v>1792</v>
      </c>
      <c r="B851" s="509" t="s">
        <v>1602</v>
      </c>
      <c r="C851" s="509" t="s">
        <v>1603</v>
      </c>
      <c r="D851" s="509" t="s">
        <v>1622</v>
      </c>
      <c r="E851" s="509" t="s">
        <v>1623</v>
      </c>
      <c r="F851" s="513">
        <v>51</v>
      </c>
      <c r="G851" s="513">
        <v>17697</v>
      </c>
      <c r="H851" s="513">
        <v>1.3076923076923077</v>
      </c>
      <c r="I851" s="513">
        <v>347</v>
      </c>
      <c r="J851" s="513">
        <v>39</v>
      </c>
      <c r="K851" s="513">
        <v>13533</v>
      </c>
      <c r="L851" s="513">
        <v>1</v>
      </c>
      <c r="M851" s="513">
        <v>347</v>
      </c>
      <c r="N851" s="513">
        <v>35</v>
      </c>
      <c r="O851" s="513">
        <v>12180</v>
      </c>
      <c r="P851" s="536">
        <v>0.90002216803369539</v>
      </c>
      <c r="Q851" s="514">
        <v>348</v>
      </c>
    </row>
    <row r="852" spans="1:17" ht="14.45" customHeight="1" x14ac:dyDescent="0.2">
      <c r="A852" s="508" t="s">
        <v>1792</v>
      </c>
      <c r="B852" s="509" t="s">
        <v>1602</v>
      </c>
      <c r="C852" s="509" t="s">
        <v>1603</v>
      </c>
      <c r="D852" s="509" t="s">
        <v>1624</v>
      </c>
      <c r="E852" s="509" t="s">
        <v>1625</v>
      </c>
      <c r="F852" s="513">
        <v>34</v>
      </c>
      <c r="G852" s="513">
        <v>1734</v>
      </c>
      <c r="H852" s="513">
        <v>3.4</v>
      </c>
      <c r="I852" s="513">
        <v>51</v>
      </c>
      <c r="J852" s="513">
        <v>10</v>
      </c>
      <c r="K852" s="513">
        <v>510</v>
      </c>
      <c r="L852" s="513">
        <v>1</v>
      </c>
      <c r="M852" s="513">
        <v>51</v>
      </c>
      <c r="N852" s="513">
        <v>18</v>
      </c>
      <c r="O852" s="513">
        <v>918</v>
      </c>
      <c r="P852" s="536">
        <v>1.8</v>
      </c>
      <c r="Q852" s="514">
        <v>51</v>
      </c>
    </row>
    <row r="853" spans="1:17" ht="14.45" customHeight="1" x14ac:dyDescent="0.2">
      <c r="A853" s="508" t="s">
        <v>1792</v>
      </c>
      <c r="B853" s="509" t="s">
        <v>1602</v>
      </c>
      <c r="C853" s="509" t="s">
        <v>1603</v>
      </c>
      <c r="D853" s="509" t="s">
        <v>1628</v>
      </c>
      <c r="E853" s="509" t="s">
        <v>1629</v>
      </c>
      <c r="F853" s="513">
        <v>73</v>
      </c>
      <c r="G853" s="513">
        <v>27521</v>
      </c>
      <c r="H853" s="513">
        <v>0.97333333333333338</v>
      </c>
      <c r="I853" s="513">
        <v>377</v>
      </c>
      <c r="J853" s="513">
        <v>75</v>
      </c>
      <c r="K853" s="513">
        <v>28275</v>
      </c>
      <c r="L853" s="513">
        <v>1</v>
      </c>
      <c r="M853" s="513">
        <v>377</v>
      </c>
      <c r="N853" s="513">
        <v>78</v>
      </c>
      <c r="O853" s="513">
        <v>29484</v>
      </c>
      <c r="P853" s="536">
        <v>1.0427586206896551</v>
      </c>
      <c r="Q853" s="514">
        <v>378</v>
      </c>
    </row>
    <row r="854" spans="1:17" ht="14.45" customHeight="1" x14ac:dyDescent="0.2">
      <c r="A854" s="508" t="s">
        <v>1792</v>
      </c>
      <c r="B854" s="509" t="s">
        <v>1602</v>
      </c>
      <c r="C854" s="509" t="s">
        <v>1603</v>
      </c>
      <c r="D854" s="509" t="s">
        <v>1630</v>
      </c>
      <c r="E854" s="509" t="s">
        <v>1631</v>
      </c>
      <c r="F854" s="513">
        <v>1</v>
      </c>
      <c r="G854" s="513">
        <v>34</v>
      </c>
      <c r="H854" s="513">
        <v>0.2</v>
      </c>
      <c r="I854" s="513">
        <v>34</v>
      </c>
      <c r="J854" s="513">
        <v>5</v>
      </c>
      <c r="K854" s="513">
        <v>170</v>
      </c>
      <c r="L854" s="513">
        <v>1</v>
      </c>
      <c r="M854" s="513">
        <v>34</v>
      </c>
      <c r="N854" s="513">
        <v>4</v>
      </c>
      <c r="O854" s="513">
        <v>136</v>
      </c>
      <c r="P854" s="536">
        <v>0.8</v>
      </c>
      <c r="Q854" s="514">
        <v>34</v>
      </c>
    </row>
    <row r="855" spans="1:17" ht="14.45" customHeight="1" x14ac:dyDescent="0.2">
      <c r="A855" s="508" t="s">
        <v>1792</v>
      </c>
      <c r="B855" s="509" t="s">
        <v>1602</v>
      </c>
      <c r="C855" s="509" t="s">
        <v>1603</v>
      </c>
      <c r="D855" s="509" t="s">
        <v>1632</v>
      </c>
      <c r="E855" s="509" t="s">
        <v>1633</v>
      </c>
      <c r="F855" s="513">
        <v>35</v>
      </c>
      <c r="G855" s="513">
        <v>18340</v>
      </c>
      <c r="H855" s="513">
        <v>5.833333333333333</v>
      </c>
      <c r="I855" s="513">
        <v>524</v>
      </c>
      <c r="J855" s="513">
        <v>6</v>
      </c>
      <c r="K855" s="513">
        <v>3144</v>
      </c>
      <c r="L855" s="513">
        <v>1</v>
      </c>
      <c r="M855" s="513">
        <v>524</v>
      </c>
      <c r="N855" s="513">
        <v>44</v>
      </c>
      <c r="O855" s="513">
        <v>23100</v>
      </c>
      <c r="P855" s="536">
        <v>7.3473282442748094</v>
      </c>
      <c r="Q855" s="514">
        <v>525</v>
      </c>
    </row>
    <row r="856" spans="1:17" ht="14.45" customHeight="1" x14ac:dyDescent="0.2">
      <c r="A856" s="508" t="s">
        <v>1792</v>
      </c>
      <c r="B856" s="509" t="s">
        <v>1602</v>
      </c>
      <c r="C856" s="509" t="s">
        <v>1603</v>
      </c>
      <c r="D856" s="509" t="s">
        <v>1634</v>
      </c>
      <c r="E856" s="509" t="s">
        <v>1635</v>
      </c>
      <c r="F856" s="513">
        <v>31</v>
      </c>
      <c r="G856" s="513">
        <v>1767</v>
      </c>
      <c r="H856" s="513">
        <v>1.3406676783004552</v>
      </c>
      <c r="I856" s="513">
        <v>57</v>
      </c>
      <c r="J856" s="513">
        <v>23</v>
      </c>
      <c r="K856" s="513">
        <v>1318</v>
      </c>
      <c r="L856" s="513">
        <v>1</v>
      </c>
      <c r="M856" s="513">
        <v>57.304347826086953</v>
      </c>
      <c r="N856" s="513">
        <v>18</v>
      </c>
      <c r="O856" s="513">
        <v>1044</v>
      </c>
      <c r="P856" s="536">
        <v>0.79210925644916541</v>
      </c>
      <c r="Q856" s="514">
        <v>58</v>
      </c>
    </row>
    <row r="857" spans="1:17" ht="14.45" customHeight="1" x14ac:dyDescent="0.2">
      <c r="A857" s="508" t="s">
        <v>1792</v>
      </c>
      <c r="B857" s="509" t="s">
        <v>1602</v>
      </c>
      <c r="C857" s="509" t="s">
        <v>1603</v>
      </c>
      <c r="D857" s="509" t="s">
        <v>1636</v>
      </c>
      <c r="E857" s="509" t="s">
        <v>1637</v>
      </c>
      <c r="F857" s="513">
        <v>4</v>
      </c>
      <c r="G857" s="513">
        <v>896</v>
      </c>
      <c r="H857" s="513">
        <v>1.3274074074074074</v>
      </c>
      <c r="I857" s="513">
        <v>224</v>
      </c>
      <c r="J857" s="513">
        <v>3</v>
      </c>
      <c r="K857" s="513">
        <v>675</v>
      </c>
      <c r="L857" s="513">
        <v>1</v>
      </c>
      <c r="M857" s="513">
        <v>225</v>
      </c>
      <c r="N857" s="513">
        <v>11</v>
      </c>
      <c r="O857" s="513">
        <v>2486</v>
      </c>
      <c r="P857" s="536">
        <v>3.682962962962963</v>
      </c>
      <c r="Q857" s="514">
        <v>226</v>
      </c>
    </row>
    <row r="858" spans="1:17" ht="14.45" customHeight="1" x14ac:dyDescent="0.2">
      <c r="A858" s="508" t="s">
        <v>1792</v>
      </c>
      <c r="B858" s="509" t="s">
        <v>1602</v>
      </c>
      <c r="C858" s="509" t="s">
        <v>1603</v>
      </c>
      <c r="D858" s="509" t="s">
        <v>1638</v>
      </c>
      <c r="E858" s="509" t="s">
        <v>1639</v>
      </c>
      <c r="F858" s="513">
        <v>4</v>
      </c>
      <c r="G858" s="513">
        <v>2212</v>
      </c>
      <c r="H858" s="513">
        <v>1.3309265944645006</v>
      </c>
      <c r="I858" s="513">
        <v>553</v>
      </c>
      <c r="J858" s="513">
        <v>3</v>
      </c>
      <c r="K858" s="513">
        <v>1662</v>
      </c>
      <c r="L858" s="513">
        <v>1</v>
      </c>
      <c r="M858" s="513">
        <v>554</v>
      </c>
      <c r="N858" s="513">
        <v>11</v>
      </c>
      <c r="O858" s="513">
        <v>6105</v>
      </c>
      <c r="P858" s="536">
        <v>3.6732851985559565</v>
      </c>
      <c r="Q858" s="514">
        <v>555</v>
      </c>
    </row>
    <row r="859" spans="1:17" ht="14.45" customHeight="1" x14ac:dyDescent="0.2">
      <c r="A859" s="508" t="s">
        <v>1792</v>
      </c>
      <c r="B859" s="509" t="s">
        <v>1602</v>
      </c>
      <c r="C859" s="509" t="s">
        <v>1603</v>
      </c>
      <c r="D859" s="509" t="s">
        <v>1642</v>
      </c>
      <c r="E859" s="509" t="s">
        <v>1643</v>
      </c>
      <c r="F859" s="513"/>
      <c r="G859" s="513"/>
      <c r="H859" s="513"/>
      <c r="I859" s="513"/>
      <c r="J859" s="513"/>
      <c r="K859" s="513"/>
      <c r="L859" s="513"/>
      <c r="M859" s="513"/>
      <c r="N859" s="513">
        <v>2</v>
      </c>
      <c r="O859" s="513">
        <v>286</v>
      </c>
      <c r="P859" s="536"/>
      <c r="Q859" s="514">
        <v>143</v>
      </c>
    </row>
    <row r="860" spans="1:17" ht="14.45" customHeight="1" x14ac:dyDescent="0.2">
      <c r="A860" s="508" t="s">
        <v>1792</v>
      </c>
      <c r="B860" s="509" t="s">
        <v>1602</v>
      </c>
      <c r="C860" s="509" t="s">
        <v>1603</v>
      </c>
      <c r="D860" s="509" t="s">
        <v>1648</v>
      </c>
      <c r="E860" s="509" t="s">
        <v>1649</v>
      </c>
      <c r="F860" s="513">
        <v>135</v>
      </c>
      <c r="G860" s="513">
        <v>2295</v>
      </c>
      <c r="H860" s="513">
        <v>1.569767441860465</v>
      </c>
      <c r="I860" s="513">
        <v>17</v>
      </c>
      <c r="J860" s="513">
        <v>86</v>
      </c>
      <c r="K860" s="513">
        <v>1462</v>
      </c>
      <c r="L860" s="513">
        <v>1</v>
      </c>
      <c r="M860" s="513">
        <v>17</v>
      </c>
      <c r="N860" s="513">
        <v>99</v>
      </c>
      <c r="O860" s="513">
        <v>1683</v>
      </c>
      <c r="P860" s="536">
        <v>1.1511627906976745</v>
      </c>
      <c r="Q860" s="514">
        <v>17</v>
      </c>
    </row>
    <row r="861" spans="1:17" ht="14.45" customHeight="1" x14ac:dyDescent="0.2">
      <c r="A861" s="508" t="s">
        <v>1792</v>
      </c>
      <c r="B861" s="509" t="s">
        <v>1602</v>
      </c>
      <c r="C861" s="509" t="s">
        <v>1603</v>
      </c>
      <c r="D861" s="509" t="s">
        <v>1650</v>
      </c>
      <c r="E861" s="509" t="s">
        <v>1651</v>
      </c>
      <c r="F861" s="513">
        <v>8</v>
      </c>
      <c r="G861" s="513">
        <v>1144</v>
      </c>
      <c r="H861" s="513">
        <v>1</v>
      </c>
      <c r="I861" s="513">
        <v>143</v>
      </c>
      <c r="J861" s="513">
        <v>8</v>
      </c>
      <c r="K861" s="513">
        <v>1144</v>
      </c>
      <c r="L861" s="513">
        <v>1</v>
      </c>
      <c r="M861" s="513">
        <v>143</v>
      </c>
      <c r="N861" s="513">
        <v>4</v>
      </c>
      <c r="O861" s="513">
        <v>576</v>
      </c>
      <c r="P861" s="536">
        <v>0.50349650349650354</v>
      </c>
      <c r="Q861" s="514">
        <v>144</v>
      </c>
    </row>
    <row r="862" spans="1:17" ht="14.45" customHeight="1" x14ac:dyDescent="0.2">
      <c r="A862" s="508" t="s">
        <v>1792</v>
      </c>
      <c r="B862" s="509" t="s">
        <v>1602</v>
      </c>
      <c r="C862" s="509" t="s">
        <v>1603</v>
      </c>
      <c r="D862" s="509" t="s">
        <v>1652</v>
      </c>
      <c r="E862" s="509" t="s">
        <v>1653</v>
      </c>
      <c r="F862" s="513">
        <v>46</v>
      </c>
      <c r="G862" s="513">
        <v>2990</v>
      </c>
      <c r="H862" s="513">
        <v>1.6428571428571428</v>
      </c>
      <c r="I862" s="513">
        <v>65</v>
      </c>
      <c r="J862" s="513">
        <v>28</v>
      </c>
      <c r="K862" s="513">
        <v>1820</v>
      </c>
      <c r="L862" s="513">
        <v>1</v>
      </c>
      <c r="M862" s="513">
        <v>65</v>
      </c>
      <c r="N862" s="513">
        <v>10</v>
      </c>
      <c r="O862" s="513">
        <v>660</v>
      </c>
      <c r="P862" s="536">
        <v>0.36263736263736263</v>
      </c>
      <c r="Q862" s="514">
        <v>66</v>
      </c>
    </row>
    <row r="863" spans="1:17" ht="14.45" customHeight="1" x14ac:dyDescent="0.2">
      <c r="A863" s="508" t="s">
        <v>1792</v>
      </c>
      <c r="B863" s="509" t="s">
        <v>1602</v>
      </c>
      <c r="C863" s="509" t="s">
        <v>1603</v>
      </c>
      <c r="D863" s="509" t="s">
        <v>1658</v>
      </c>
      <c r="E863" s="509" t="s">
        <v>1659</v>
      </c>
      <c r="F863" s="513">
        <v>1799</v>
      </c>
      <c r="G863" s="513">
        <v>244664</v>
      </c>
      <c r="H863" s="513">
        <v>0.88646697995282586</v>
      </c>
      <c r="I863" s="513">
        <v>136</v>
      </c>
      <c r="J863" s="513">
        <v>2020</v>
      </c>
      <c r="K863" s="513">
        <v>275999</v>
      </c>
      <c r="L863" s="513">
        <v>1</v>
      </c>
      <c r="M863" s="513">
        <v>136.63316831683167</v>
      </c>
      <c r="N863" s="513">
        <v>1999</v>
      </c>
      <c r="O863" s="513">
        <v>275862</v>
      </c>
      <c r="P863" s="536">
        <v>0.99950362138993254</v>
      </c>
      <c r="Q863" s="514">
        <v>138</v>
      </c>
    </row>
    <row r="864" spans="1:17" ht="14.45" customHeight="1" x14ac:dyDescent="0.2">
      <c r="A864" s="508" t="s">
        <v>1792</v>
      </c>
      <c r="B864" s="509" t="s">
        <v>1602</v>
      </c>
      <c r="C864" s="509" t="s">
        <v>1603</v>
      </c>
      <c r="D864" s="509" t="s">
        <v>1660</v>
      </c>
      <c r="E864" s="509" t="s">
        <v>1661</v>
      </c>
      <c r="F864" s="513">
        <v>984</v>
      </c>
      <c r="G864" s="513">
        <v>89544</v>
      </c>
      <c r="H864" s="513">
        <v>0.96281800391389427</v>
      </c>
      <c r="I864" s="513">
        <v>91</v>
      </c>
      <c r="J864" s="513">
        <v>1022</v>
      </c>
      <c r="K864" s="513">
        <v>93002</v>
      </c>
      <c r="L864" s="513">
        <v>1</v>
      </c>
      <c r="M864" s="513">
        <v>91</v>
      </c>
      <c r="N864" s="513">
        <v>878</v>
      </c>
      <c r="O864" s="513">
        <v>80776</v>
      </c>
      <c r="P864" s="536">
        <v>0.86854046149545172</v>
      </c>
      <c r="Q864" s="514">
        <v>92</v>
      </c>
    </row>
    <row r="865" spans="1:17" ht="14.45" customHeight="1" x14ac:dyDescent="0.2">
      <c r="A865" s="508" t="s">
        <v>1792</v>
      </c>
      <c r="B865" s="509" t="s">
        <v>1602</v>
      </c>
      <c r="C865" s="509" t="s">
        <v>1603</v>
      </c>
      <c r="D865" s="509" t="s">
        <v>1662</v>
      </c>
      <c r="E865" s="509" t="s">
        <v>1663</v>
      </c>
      <c r="F865" s="513">
        <v>7</v>
      </c>
      <c r="G865" s="513">
        <v>959</v>
      </c>
      <c r="H865" s="513">
        <v>0.69241877256317685</v>
      </c>
      <c r="I865" s="513">
        <v>137</v>
      </c>
      <c r="J865" s="513">
        <v>10</v>
      </c>
      <c r="K865" s="513">
        <v>1385</v>
      </c>
      <c r="L865" s="513">
        <v>1</v>
      </c>
      <c r="M865" s="513">
        <v>138.5</v>
      </c>
      <c r="N865" s="513">
        <v>6</v>
      </c>
      <c r="O865" s="513">
        <v>840</v>
      </c>
      <c r="P865" s="536">
        <v>0.60649819494584833</v>
      </c>
      <c r="Q865" s="514">
        <v>140</v>
      </c>
    </row>
    <row r="866" spans="1:17" ht="14.45" customHeight="1" x14ac:dyDescent="0.2">
      <c r="A866" s="508" t="s">
        <v>1792</v>
      </c>
      <c r="B866" s="509" t="s">
        <v>1602</v>
      </c>
      <c r="C866" s="509" t="s">
        <v>1603</v>
      </c>
      <c r="D866" s="509" t="s">
        <v>1664</v>
      </c>
      <c r="E866" s="509" t="s">
        <v>1665</v>
      </c>
      <c r="F866" s="513">
        <v>140</v>
      </c>
      <c r="G866" s="513">
        <v>9240</v>
      </c>
      <c r="H866" s="513">
        <v>0.80691642651296835</v>
      </c>
      <c r="I866" s="513">
        <v>66</v>
      </c>
      <c r="J866" s="513">
        <v>172</v>
      </c>
      <c r="K866" s="513">
        <v>11451</v>
      </c>
      <c r="L866" s="513">
        <v>1</v>
      </c>
      <c r="M866" s="513">
        <v>66.575581395348834</v>
      </c>
      <c r="N866" s="513">
        <v>140</v>
      </c>
      <c r="O866" s="513">
        <v>9380</v>
      </c>
      <c r="P866" s="536">
        <v>0.81914243297528599</v>
      </c>
      <c r="Q866" s="514">
        <v>67</v>
      </c>
    </row>
    <row r="867" spans="1:17" ht="14.45" customHeight="1" x14ac:dyDescent="0.2">
      <c r="A867" s="508" t="s">
        <v>1792</v>
      </c>
      <c r="B867" s="509" t="s">
        <v>1602</v>
      </c>
      <c r="C867" s="509" t="s">
        <v>1603</v>
      </c>
      <c r="D867" s="509" t="s">
        <v>1666</v>
      </c>
      <c r="E867" s="509" t="s">
        <v>1667</v>
      </c>
      <c r="F867" s="513">
        <v>109</v>
      </c>
      <c r="G867" s="513">
        <v>35752</v>
      </c>
      <c r="H867" s="513">
        <v>1.2976190476190477</v>
      </c>
      <c r="I867" s="513">
        <v>328</v>
      </c>
      <c r="J867" s="513">
        <v>84</v>
      </c>
      <c r="K867" s="513">
        <v>27552</v>
      </c>
      <c r="L867" s="513">
        <v>1</v>
      </c>
      <c r="M867" s="513">
        <v>328</v>
      </c>
      <c r="N867" s="513">
        <v>75</v>
      </c>
      <c r="O867" s="513">
        <v>24675</v>
      </c>
      <c r="P867" s="536">
        <v>0.89557926829268297</v>
      </c>
      <c r="Q867" s="514">
        <v>329</v>
      </c>
    </row>
    <row r="868" spans="1:17" ht="14.45" customHeight="1" x14ac:dyDescent="0.2">
      <c r="A868" s="508" t="s">
        <v>1792</v>
      </c>
      <c r="B868" s="509" t="s">
        <v>1602</v>
      </c>
      <c r="C868" s="509" t="s">
        <v>1603</v>
      </c>
      <c r="D868" s="509" t="s">
        <v>1674</v>
      </c>
      <c r="E868" s="509" t="s">
        <v>1675</v>
      </c>
      <c r="F868" s="513">
        <v>175</v>
      </c>
      <c r="G868" s="513">
        <v>8925</v>
      </c>
      <c r="H868" s="513">
        <v>0.88383838383838387</v>
      </c>
      <c r="I868" s="513">
        <v>51</v>
      </c>
      <c r="J868" s="513">
        <v>198</v>
      </c>
      <c r="K868" s="513">
        <v>10098</v>
      </c>
      <c r="L868" s="513">
        <v>1</v>
      </c>
      <c r="M868" s="513">
        <v>51</v>
      </c>
      <c r="N868" s="513">
        <v>139</v>
      </c>
      <c r="O868" s="513">
        <v>7228</v>
      </c>
      <c r="P868" s="536">
        <v>0.71578530402059815</v>
      </c>
      <c r="Q868" s="514">
        <v>52</v>
      </c>
    </row>
    <row r="869" spans="1:17" ht="14.45" customHeight="1" x14ac:dyDescent="0.2">
      <c r="A869" s="508" t="s">
        <v>1792</v>
      </c>
      <c r="B869" s="509" t="s">
        <v>1602</v>
      </c>
      <c r="C869" s="509" t="s">
        <v>1603</v>
      </c>
      <c r="D869" s="509" t="s">
        <v>1682</v>
      </c>
      <c r="E869" s="509" t="s">
        <v>1683</v>
      </c>
      <c r="F869" s="513">
        <v>6</v>
      </c>
      <c r="G869" s="513">
        <v>1242</v>
      </c>
      <c r="H869" s="513">
        <v>0.75</v>
      </c>
      <c r="I869" s="513">
        <v>207</v>
      </c>
      <c r="J869" s="513">
        <v>8</v>
      </c>
      <c r="K869" s="513">
        <v>1656</v>
      </c>
      <c r="L869" s="513">
        <v>1</v>
      </c>
      <c r="M869" s="513">
        <v>207</v>
      </c>
      <c r="N869" s="513">
        <v>4</v>
      </c>
      <c r="O869" s="513">
        <v>836</v>
      </c>
      <c r="P869" s="536">
        <v>0.50483091787439616</v>
      </c>
      <c r="Q869" s="514">
        <v>209</v>
      </c>
    </row>
    <row r="870" spans="1:17" ht="14.45" customHeight="1" x14ac:dyDescent="0.2">
      <c r="A870" s="508" t="s">
        <v>1792</v>
      </c>
      <c r="B870" s="509" t="s">
        <v>1602</v>
      </c>
      <c r="C870" s="509" t="s">
        <v>1603</v>
      </c>
      <c r="D870" s="509" t="s">
        <v>1688</v>
      </c>
      <c r="E870" s="509" t="s">
        <v>1689</v>
      </c>
      <c r="F870" s="513">
        <v>31</v>
      </c>
      <c r="G870" s="513">
        <v>18972</v>
      </c>
      <c r="H870" s="513">
        <v>3.4444444444444446</v>
      </c>
      <c r="I870" s="513">
        <v>612</v>
      </c>
      <c r="J870" s="513">
        <v>9</v>
      </c>
      <c r="K870" s="513">
        <v>5508</v>
      </c>
      <c r="L870" s="513">
        <v>1</v>
      </c>
      <c r="M870" s="513">
        <v>612</v>
      </c>
      <c r="N870" s="513">
        <v>54</v>
      </c>
      <c r="O870" s="513">
        <v>33210</v>
      </c>
      <c r="P870" s="536">
        <v>6.0294117647058822</v>
      </c>
      <c r="Q870" s="514">
        <v>615</v>
      </c>
    </row>
    <row r="871" spans="1:17" ht="14.45" customHeight="1" x14ac:dyDescent="0.2">
      <c r="A871" s="508" t="s">
        <v>1792</v>
      </c>
      <c r="B871" s="509" t="s">
        <v>1602</v>
      </c>
      <c r="C871" s="509" t="s">
        <v>1603</v>
      </c>
      <c r="D871" s="509" t="s">
        <v>1694</v>
      </c>
      <c r="E871" s="509" t="s">
        <v>1695</v>
      </c>
      <c r="F871" s="513"/>
      <c r="G871" s="513"/>
      <c r="H871" s="513"/>
      <c r="I871" s="513"/>
      <c r="J871" s="513"/>
      <c r="K871" s="513"/>
      <c r="L871" s="513"/>
      <c r="M871" s="513"/>
      <c r="N871" s="513">
        <v>2</v>
      </c>
      <c r="O871" s="513">
        <v>3582</v>
      </c>
      <c r="P871" s="536"/>
      <c r="Q871" s="514">
        <v>1791</v>
      </c>
    </row>
    <row r="872" spans="1:17" ht="14.45" customHeight="1" x14ac:dyDescent="0.2">
      <c r="A872" s="508" t="s">
        <v>1792</v>
      </c>
      <c r="B872" s="509" t="s">
        <v>1602</v>
      </c>
      <c r="C872" s="509" t="s">
        <v>1603</v>
      </c>
      <c r="D872" s="509" t="s">
        <v>1705</v>
      </c>
      <c r="E872" s="509" t="s">
        <v>1706</v>
      </c>
      <c r="F872" s="513"/>
      <c r="G872" s="513"/>
      <c r="H872" s="513"/>
      <c r="I872" s="513"/>
      <c r="J872" s="513"/>
      <c r="K872" s="513"/>
      <c r="L872" s="513"/>
      <c r="M872" s="513"/>
      <c r="N872" s="513">
        <v>2</v>
      </c>
      <c r="O872" s="513">
        <v>94</v>
      </c>
      <c r="P872" s="536"/>
      <c r="Q872" s="514">
        <v>47</v>
      </c>
    </row>
    <row r="873" spans="1:17" ht="14.45" customHeight="1" x14ac:dyDescent="0.2">
      <c r="A873" s="508" t="s">
        <v>1792</v>
      </c>
      <c r="B873" s="509" t="s">
        <v>1602</v>
      </c>
      <c r="C873" s="509" t="s">
        <v>1603</v>
      </c>
      <c r="D873" s="509" t="s">
        <v>1709</v>
      </c>
      <c r="E873" s="509" t="s">
        <v>1710</v>
      </c>
      <c r="F873" s="513">
        <v>1</v>
      </c>
      <c r="G873" s="513">
        <v>377</v>
      </c>
      <c r="H873" s="513"/>
      <c r="I873" s="513">
        <v>377</v>
      </c>
      <c r="J873" s="513"/>
      <c r="K873" s="513"/>
      <c r="L873" s="513"/>
      <c r="M873" s="513"/>
      <c r="N873" s="513"/>
      <c r="O873" s="513"/>
      <c r="P873" s="536"/>
      <c r="Q873" s="514"/>
    </row>
    <row r="874" spans="1:17" ht="14.45" customHeight="1" x14ac:dyDescent="0.2">
      <c r="A874" s="508" t="s">
        <v>1792</v>
      </c>
      <c r="B874" s="509" t="s">
        <v>1602</v>
      </c>
      <c r="C874" s="509" t="s">
        <v>1603</v>
      </c>
      <c r="D874" s="509" t="s">
        <v>1713</v>
      </c>
      <c r="E874" s="509" t="s">
        <v>1714</v>
      </c>
      <c r="F874" s="513">
        <v>1</v>
      </c>
      <c r="G874" s="513">
        <v>242</v>
      </c>
      <c r="H874" s="513"/>
      <c r="I874" s="513">
        <v>242</v>
      </c>
      <c r="J874" s="513"/>
      <c r="K874" s="513"/>
      <c r="L874" s="513"/>
      <c r="M874" s="513"/>
      <c r="N874" s="513"/>
      <c r="O874" s="513"/>
      <c r="P874" s="536"/>
      <c r="Q874" s="514"/>
    </row>
    <row r="875" spans="1:17" ht="14.45" customHeight="1" x14ac:dyDescent="0.2">
      <c r="A875" s="508" t="s">
        <v>1792</v>
      </c>
      <c r="B875" s="509" t="s">
        <v>1602</v>
      </c>
      <c r="C875" s="509" t="s">
        <v>1603</v>
      </c>
      <c r="D875" s="509" t="s">
        <v>1715</v>
      </c>
      <c r="E875" s="509" t="s">
        <v>1716</v>
      </c>
      <c r="F875" s="513">
        <v>2</v>
      </c>
      <c r="G875" s="513">
        <v>2986</v>
      </c>
      <c r="H875" s="513">
        <v>0.22222222222222221</v>
      </c>
      <c r="I875" s="513">
        <v>1493</v>
      </c>
      <c r="J875" s="513">
        <v>9</v>
      </c>
      <c r="K875" s="513">
        <v>13437</v>
      </c>
      <c r="L875" s="513">
        <v>1</v>
      </c>
      <c r="M875" s="513">
        <v>1493</v>
      </c>
      <c r="N875" s="513">
        <v>13</v>
      </c>
      <c r="O875" s="513">
        <v>19448</v>
      </c>
      <c r="P875" s="536">
        <v>1.4473468780233683</v>
      </c>
      <c r="Q875" s="514">
        <v>1496</v>
      </c>
    </row>
    <row r="876" spans="1:17" ht="14.45" customHeight="1" x14ac:dyDescent="0.2">
      <c r="A876" s="508" t="s">
        <v>1792</v>
      </c>
      <c r="B876" s="509" t="s">
        <v>1602</v>
      </c>
      <c r="C876" s="509" t="s">
        <v>1603</v>
      </c>
      <c r="D876" s="509" t="s">
        <v>1717</v>
      </c>
      <c r="E876" s="509" t="s">
        <v>1718</v>
      </c>
      <c r="F876" s="513">
        <v>2</v>
      </c>
      <c r="G876" s="513">
        <v>654</v>
      </c>
      <c r="H876" s="513">
        <v>0.4</v>
      </c>
      <c r="I876" s="513">
        <v>327</v>
      </c>
      <c r="J876" s="513">
        <v>5</v>
      </c>
      <c r="K876" s="513">
        <v>1635</v>
      </c>
      <c r="L876" s="513">
        <v>1</v>
      </c>
      <c r="M876" s="513">
        <v>327</v>
      </c>
      <c r="N876" s="513">
        <v>10</v>
      </c>
      <c r="O876" s="513">
        <v>3290</v>
      </c>
      <c r="P876" s="536">
        <v>2.0122324159021407</v>
      </c>
      <c r="Q876" s="514">
        <v>329</v>
      </c>
    </row>
    <row r="877" spans="1:17" ht="14.45" customHeight="1" x14ac:dyDescent="0.2">
      <c r="A877" s="508" t="s">
        <v>1792</v>
      </c>
      <c r="B877" s="509" t="s">
        <v>1602</v>
      </c>
      <c r="C877" s="509" t="s">
        <v>1603</v>
      </c>
      <c r="D877" s="509" t="s">
        <v>1719</v>
      </c>
      <c r="E877" s="509" t="s">
        <v>1720</v>
      </c>
      <c r="F877" s="513"/>
      <c r="G877" s="513"/>
      <c r="H877" s="513"/>
      <c r="I877" s="513"/>
      <c r="J877" s="513">
        <v>3</v>
      </c>
      <c r="K877" s="513">
        <v>2664</v>
      </c>
      <c r="L877" s="513">
        <v>1</v>
      </c>
      <c r="M877" s="513">
        <v>888</v>
      </c>
      <c r="N877" s="513">
        <v>5</v>
      </c>
      <c r="O877" s="513">
        <v>4455</v>
      </c>
      <c r="P877" s="536">
        <v>1.6722972972972974</v>
      </c>
      <c r="Q877" s="514">
        <v>891</v>
      </c>
    </row>
    <row r="878" spans="1:17" ht="14.45" customHeight="1" x14ac:dyDescent="0.2">
      <c r="A878" s="508" t="s">
        <v>1792</v>
      </c>
      <c r="B878" s="509" t="s">
        <v>1602</v>
      </c>
      <c r="C878" s="509" t="s">
        <v>1603</v>
      </c>
      <c r="D878" s="509" t="s">
        <v>1721</v>
      </c>
      <c r="E878" s="509" t="s">
        <v>1722</v>
      </c>
      <c r="F878" s="513"/>
      <c r="G878" s="513"/>
      <c r="H878" s="513"/>
      <c r="I878" s="513"/>
      <c r="J878" s="513"/>
      <c r="K878" s="513"/>
      <c r="L878" s="513"/>
      <c r="M878" s="513"/>
      <c r="N878" s="513">
        <v>1</v>
      </c>
      <c r="O878" s="513">
        <v>334</v>
      </c>
      <c r="P878" s="536"/>
      <c r="Q878" s="514">
        <v>334</v>
      </c>
    </row>
    <row r="879" spans="1:17" ht="14.45" customHeight="1" x14ac:dyDescent="0.2">
      <c r="A879" s="508" t="s">
        <v>1792</v>
      </c>
      <c r="B879" s="509" t="s">
        <v>1602</v>
      </c>
      <c r="C879" s="509" t="s">
        <v>1603</v>
      </c>
      <c r="D879" s="509" t="s">
        <v>1723</v>
      </c>
      <c r="E879" s="509" t="s">
        <v>1724</v>
      </c>
      <c r="F879" s="513">
        <v>441</v>
      </c>
      <c r="G879" s="513">
        <v>114660</v>
      </c>
      <c r="H879" s="513">
        <v>0.34160991044135786</v>
      </c>
      <c r="I879" s="513">
        <v>260</v>
      </c>
      <c r="J879" s="513">
        <v>1286</v>
      </c>
      <c r="K879" s="513">
        <v>335646</v>
      </c>
      <c r="L879" s="513">
        <v>1</v>
      </c>
      <c r="M879" s="513">
        <v>261</v>
      </c>
      <c r="N879" s="513">
        <v>1241</v>
      </c>
      <c r="O879" s="513">
        <v>325142</v>
      </c>
      <c r="P879" s="536">
        <v>0.96870512385072371</v>
      </c>
      <c r="Q879" s="514">
        <v>262</v>
      </c>
    </row>
    <row r="880" spans="1:17" ht="14.45" customHeight="1" x14ac:dyDescent="0.2">
      <c r="A880" s="508" t="s">
        <v>1792</v>
      </c>
      <c r="B880" s="509" t="s">
        <v>1602</v>
      </c>
      <c r="C880" s="509" t="s">
        <v>1603</v>
      </c>
      <c r="D880" s="509" t="s">
        <v>1725</v>
      </c>
      <c r="E880" s="509" t="s">
        <v>1726</v>
      </c>
      <c r="F880" s="513">
        <v>15</v>
      </c>
      <c r="G880" s="513">
        <v>2475</v>
      </c>
      <c r="H880" s="513">
        <v>0.15463917525773196</v>
      </c>
      <c r="I880" s="513">
        <v>165</v>
      </c>
      <c r="J880" s="513">
        <v>97</v>
      </c>
      <c r="K880" s="513">
        <v>16005</v>
      </c>
      <c r="L880" s="513">
        <v>1</v>
      </c>
      <c r="M880" s="513">
        <v>165</v>
      </c>
      <c r="N880" s="513">
        <v>61</v>
      </c>
      <c r="O880" s="513">
        <v>10126</v>
      </c>
      <c r="P880" s="536">
        <v>0.63267728834739145</v>
      </c>
      <c r="Q880" s="514">
        <v>166</v>
      </c>
    </row>
    <row r="881" spans="1:17" ht="14.45" customHeight="1" x14ac:dyDescent="0.2">
      <c r="A881" s="508" t="s">
        <v>1792</v>
      </c>
      <c r="B881" s="509" t="s">
        <v>1602</v>
      </c>
      <c r="C881" s="509" t="s">
        <v>1603</v>
      </c>
      <c r="D881" s="509" t="s">
        <v>1729</v>
      </c>
      <c r="E881" s="509" t="s">
        <v>1730</v>
      </c>
      <c r="F881" s="513"/>
      <c r="G881" s="513"/>
      <c r="H881" s="513"/>
      <c r="I881" s="513"/>
      <c r="J881" s="513">
        <v>1</v>
      </c>
      <c r="K881" s="513">
        <v>152</v>
      </c>
      <c r="L881" s="513">
        <v>1</v>
      </c>
      <c r="M881" s="513">
        <v>152</v>
      </c>
      <c r="N881" s="513">
        <v>12</v>
      </c>
      <c r="O881" s="513">
        <v>1824</v>
      </c>
      <c r="P881" s="536">
        <v>12</v>
      </c>
      <c r="Q881" s="514">
        <v>152</v>
      </c>
    </row>
    <row r="882" spans="1:17" ht="14.45" customHeight="1" x14ac:dyDescent="0.2">
      <c r="A882" s="508" t="s">
        <v>1793</v>
      </c>
      <c r="B882" s="509" t="s">
        <v>1602</v>
      </c>
      <c r="C882" s="509" t="s">
        <v>1603</v>
      </c>
      <c r="D882" s="509" t="s">
        <v>1606</v>
      </c>
      <c r="E882" s="509" t="s">
        <v>1607</v>
      </c>
      <c r="F882" s="513"/>
      <c r="G882" s="513"/>
      <c r="H882" s="513"/>
      <c r="I882" s="513"/>
      <c r="J882" s="513">
        <v>1</v>
      </c>
      <c r="K882" s="513">
        <v>193</v>
      </c>
      <c r="L882" s="513">
        <v>1</v>
      </c>
      <c r="M882" s="513">
        <v>193</v>
      </c>
      <c r="N882" s="513"/>
      <c r="O882" s="513"/>
      <c r="P882" s="536"/>
      <c r="Q882" s="514"/>
    </row>
    <row r="883" spans="1:17" ht="14.45" customHeight="1" x14ac:dyDescent="0.2">
      <c r="A883" s="508" t="s">
        <v>1793</v>
      </c>
      <c r="B883" s="509" t="s">
        <v>1602</v>
      </c>
      <c r="C883" s="509" t="s">
        <v>1603</v>
      </c>
      <c r="D883" s="509" t="s">
        <v>1612</v>
      </c>
      <c r="E883" s="509" t="s">
        <v>1613</v>
      </c>
      <c r="F883" s="513"/>
      <c r="G883" s="513"/>
      <c r="H883" s="513"/>
      <c r="I883" s="513"/>
      <c r="J883" s="513">
        <v>1</v>
      </c>
      <c r="K883" s="513">
        <v>256</v>
      </c>
      <c r="L883" s="513">
        <v>1</v>
      </c>
      <c r="M883" s="513">
        <v>256</v>
      </c>
      <c r="N883" s="513"/>
      <c r="O883" s="513"/>
      <c r="P883" s="536"/>
      <c r="Q883" s="514"/>
    </row>
    <row r="884" spans="1:17" ht="14.45" customHeight="1" x14ac:dyDescent="0.2">
      <c r="A884" s="508" t="s">
        <v>1793</v>
      </c>
      <c r="B884" s="509" t="s">
        <v>1602</v>
      </c>
      <c r="C884" s="509" t="s">
        <v>1603</v>
      </c>
      <c r="D884" s="509" t="s">
        <v>1656</v>
      </c>
      <c r="E884" s="509" t="s">
        <v>1657</v>
      </c>
      <c r="F884" s="513"/>
      <c r="G884" s="513"/>
      <c r="H884" s="513"/>
      <c r="I884" s="513"/>
      <c r="J884" s="513">
        <v>1</v>
      </c>
      <c r="K884" s="513">
        <v>43</v>
      </c>
      <c r="L884" s="513">
        <v>1</v>
      </c>
      <c r="M884" s="513">
        <v>43</v>
      </c>
      <c r="N884" s="513"/>
      <c r="O884" s="513"/>
      <c r="P884" s="536"/>
      <c r="Q884" s="514"/>
    </row>
    <row r="885" spans="1:17" ht="14.45" customHeight="1" thickBot="1" x14ac:dyDescent="0.25">
      <c r="A885" s="515" t="s">
        <v>1793</v>
      </c>
      <c r="B885" s="516" t="s">
        <v>1602</v>
      </c>
      <c r="C885" s="516" t="s">
        <v>1603</v>
      </c>
      <c r="D885" s="516" t="s">
        <v>1672</v>
      </c>
      <c r="E885" s="516" t="s">
        <v>1673</v>
      </c>
      <c r="F885" s="520"/>
      <c r="G885" s="520"/>
      <c r="H885" s="520"/>
      <c r="I885" s="520"/>
      <c r="J885" s="520">
        <v>2</v>
      </c>
      <c r="K885" s="520">
        <v>144</v>
      </c>
      <c r="L885" s="520">
        <v>1</v>
      </c>
      <c r="M885" s="520">
        <v>72</v>
      </c>
      <c r="N885" s="520"/>
      <c r="O885" s="520"/>
      <c r="P885" s="528"/>
      <c r="Q885" s="521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6DD7B832-99C9-4B5B-B2D9-1E0EAA3C1F58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459" t="s">
        <v>270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2015</v>
      </c>
      <c r="C3" s="40">
        <v>2018</v>
      </c>
      <c r="D3" s="7"/>
      <c r="E3" s="335">
        <v>2019</v>
      </c>
      <c r="F3" s="336"/>
      <c r="G3" s="336"/>
      <c r="H3" s="337"/>
      <c r="I3" s="338">
        <v>2017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214</v>
      </c>
      <c r="J4" s="269" t="s">
        <v>215</v>
      </c>
    </row>
    <row r="5" spans="1:10" ht="14.45" customHeight="1" x14ac:dyDescent="0.2">
      <c r="A5" s="112" t="str">
        <f>HYPERLINK("#'Léky Žádanky'!A1","Léky (Kč)")</f>
        <v>Léky (Kč)</v>
      </c>
      <c r="B5" s="27">
        <v>33.402480000000011</v>
      </c>
      <c r="C5" s="29">
        <v>33.180980000000019</v>
      </c>
      <c r="D5" s="8"/>
      <c r="E5" s="117">
        <v>28.23665999999999</v>
      </c>
      <c r="F5" s="28">
        <v>40</v>
      </c>
      <c r="G5" s="116">
        <f>E5-F5</f>
        <v>-11.76334000000001</v>
      </c>
      <c r="H5" s="122">
        <f>IF(F5&lt;0.00000001,"",E5/F5)</f>
        <v>0.70591649999999972</v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22891.736160000008</v>
      </c>
      <c r="C6" s="31">
        <v>28949.655389999989</v>
      </c>
      <c r="D6" s="8"/>
      <c r="E6" s="118">
        <v>30002.692970000022</v>
      </c>
      <c r="F6" s="30">
        <v>30139.0699375</v>
      </c>
      <c r="G6" s="119">
        <f>E6-F6</f>
        <v>-136.37696749997849</v>
      </c>
      <c r="H6" s="123">
        <f>IF(F6&lt;0.00000001,"",E6/F6)</f>
        <v>0.99547507710812622</v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22211.844810000002</v>
      </c>
      <c r="C7" s="31">
        <v>26149.113810000003</v>
      </c>
      <c r="D7" s="8"/>
      <c r="E7" s="118">
        <v>27664.883530000003</v>
      </c>
      <c r="F7" s="30">
        <v>26783.115085937501</v>
      </c>
      <c r="G7" s="119">
        <f>E7-F7</f>
        <v>881.76844406250166</v>
      </c>
      <c r="H7" s="123">
        <f>IF(F7&lt;0.00000001,"",E7/F7)</f>
        <v>1.0329225499436201</v>
      </c>
    </row>
    <row r="8" spans="1:10" ht="14.45" customHeight="1" thickBot="1" x14ac:dyDescent="0.25">
      <c r="A8" s="1" t="s">
        <v>75</v>
      </c>
      <c r="B8" s="11">
        <v>3228.4827800000021</v>
      </c>
      <c r="C8" s="33">
        <v>3427.6597100000217</v>
      </c>
      <c r="D8" s="8"/>
      <c r="E8" s="120">
        <v>3661.5892300000014</v>
      </c>
      <c r="F8" s="32">
        <v>3410.8798361854533</v>
      </c>
      <c r="G8" s="121">
        <f>E8-F8</f>
        <v>250.70939381454809</v>
      </c>
      <c r="H8" s="124">
        <f>IF(F8&lt;0.00000001,"",E8/F8)</f>
        <v>1.0735028514211535</v>
      </c>
    </row>
    <row r="9" spans="1:10" ht="14.45" customHeight="1" thickBot="1" x14ac:dyDescent="0.25">
      <c r="A9" s="2" t="s">
        <v>76</v>
      </c>
      <c r="B9" s="3">
        <v>48365.46623000002</v>
      </c>
      <c r="C9" s="35">
        <v>58559.609890000014</v>
      </c>
      <c r="D9" s="8"/>
      <c r="E9" s="3">
        <v>61357.402390000017</v>
      </c>
      <c r="F9" s="34">
        <v>60373.064859622958</v>
      </c>
      <c r="G9" s="34">
        <f>E9-F9</f>
        <v>984.33753037705901</v>
      </c>
      <c r="H9" s="125">
        <f>IF(F9&lt;0.00000001,"",E9/F9)</f>
        <v>1.0163042497952655</v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37193.784</v>
      </c>
      <c r="C11" s="29">
        <f>IF(ISERROR(VLOOKUP("Celkem:",'ZV Vykáz.-A'!A:H,5,0)),0,VLOOKUP("Celkem:",'ZV Vykáz.-A'!A:H,5,0)/1000)</f>
        <v>49942.072999999997</v>
      </c>
      <c r="D11" s="8"/>
      <c r="E11" s="117">
        <f>IF(ISERROR(VLOOKUP("Celkem:",'ZV Vykáz.-A'!A:H,8,0)),0,VLOOKUP("Celkem:",'ZV Vykáz.-A'!A:H,8,0)/1000)</f>
        <v>53419.500999999997</v>
      </c>
      <c r="F11" s="28">
        <f>C11</f>
        <v>49942.072999999997</v>
      </c>
      <c r="G11" s="116">
        <f>E11-F11</f>
        <v>3477.4279999999999</v>
      </c>
      <c r="H11" s="122">
        <f>IF(F11&lt;0.00000001,"",E11/F11)</f>
        <v>1.0696292282460922</v>
      </c>
      <c r="I11" s="116">
        <f>E11-B11</f>
        <v>16225.716999999997</v>
      </c>
      <c r="J11" s="122">
        <f>IF(B11&lt;0.00000001,"",E11/B11)</f>
        <v>1.4362480838195972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37193.784</v>
      </c>
      <c r="C13" s="37">
        <f>SUM(C11:C12)</f>
        <v>49942.072999999997</v>
      </c>
      <c r="D13" s="8"/>
      <c r="E13" s="5">
        <f>SUM(E11:E12)</f>
        <v>53419.500999999997</v>
      </c>
      <c r="F13" s="36">
        <f>SUM(F11:F12)</f>
        <v>49942.072999999997</v>
      </c>
      <c r="G13" s="36">
        <f>E13-F13</f>
        <v>3477.4279999999999</v>
      </c>
      <c r="H13" s="126">
        <f>IF(F13&lt;0.00000001,"",E13/F13)</f>
        <v>1.0696292282460922</v>
      </c>
      <c r="I13" s="36">
        <f>SUM(I11:I12)</f>
        <v>16225.716999999997</v>
      </c>
      <c r="J13" s="126">
        <f>IF(B13&lt;0.00000001,"",E13/B13)</f>
        <v>1.4362480838195972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0.76901530987267785</v>
      </c>
      <c r="C15" s="39">
        <f>IF(C9=0,"",C13/C9)</f>
        <v>0.85284162742567038</v>
      </c>
      <c r="D15" s="8"/>
      <c r="E15" s="6">
        <f>IF(E9=0,"",E13/E9)</f>
        <v>0.8706284640352745</v>
      </c>
      <c r="F15" s="38">
        <f>IF(F9=0,"",F13/F9)</f>
        <v>0.82722441068915931</v>
      </c>
      <c r="G15" s="38">
        <f>IF(ISERROR(F15-E15),"",E15-F15)</f>
        <v>4.340405334611519E-2</v>
      </c>
      <c r="H15" s="127">
        <f>IF(ISERROR(F15-E15),"",IF(F15&lt;0.00000001,"",E15/F15))</f>
        <v>1.0524695025742232</v>
      </c>
    </row>
    <row r="17" spans="1:8" ht="14.45" customHeight="1" x14ac:dyDescent="0.2">
      <c r="A17" s="113" t="s">
        <v>160</v>
      </c>
    </row>
    <row r="18" spans="1:8" ht="14.45" customHeight="1" x14ac:dyDescent="0.25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ht="15" x14ac:dyDescent="0.25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5" customHeight="1" x14ac:dyDescent="0.2">
      <c r="A20" s="114" t="s">
        <v>207</v>
      </c>
    </row>
    <row r="21" spans="1:8" ht="14.45" customHeight="1" x14ac:dyDescent="0.2">
      <c r="A21" s="114" t="s">
        <v>161</v>
      </c>
    </row>
    <row r="22" spans="1:8" ht="14.45" customHeight="1" x14ac:dyDescent="0.2">
      <c r="A22" s="115" t="s">
        <v>249</v>
      </c>
    </row>
    <row r="23" spans="1:8" ht="14.45" customHeight="1" x14ac:dyDescent="0.2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8" operator="greaterThan">
      <formula>0</formula>
    </cfRule>
  </conditionalFormatting>
  <conditionalFormatting sqref="G11:G13 G15">
    <cfRule type="cellIs" dxfId="59" priority="7" operator="lessThan">
      <formula>0</formula>
    </cfRule>
  </conditionalFormatting>
  <conditionalFormatting sqref="H5:H9">
    <cfRule type="cellIs" dxfId="58" priority="6" operator="greaterThan">
      <formula>1</formula>
    </cfRule>
  </conditionalFormatting>
  <conditionalFormatting sqref="H11:H13 H15">
    <cfRule type="cellIs" dxfId="57" priority="5" operator="lessThan">
      <formula>1</formula>
    </cfRule>
  </conditionalFormatting>
  <conditionalFormatting sqref="I11:I13">
    <cfRule type="cellIs" dxfId="56" priority="4" operator="lessThan">
      <formula>0</formula>
    </cfRule>
  </conditionalFormatting>
  <conditionalFormatting sqref="J11:J13">
    <cfRule type="cellIs" dxfId="55" priority="3" operator="lessThan">
      <formula>1</formula>
    </cfRule>
  </conditionalFormatting>
  <hyperlinks>
    <hyperlink ref="A2" location="Obsah!A1" display="Zpět na Obsah  KL 01  1.-4.měsíc" xr:uid="{112EFA5F-A023-4327-A12C-267F2B3739A0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459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5" customHeight="1" x14ac:dyDescent="0.2">
      <c r="A4" s="198" t="s">
        <v>80</v>
      </c>
      <c r="B4" s="201">
        <f>(B10+B8)/B6</f>
        <v>0.89550171459896211</v>
      </c>
      <c r="C4" s="201">
        <f t="shared" ref="C4:M4" si="0">(C10+C8)/C6</f>
        <v>0.90067055432622334</v>
      </c>
      <c r="D4" s="201">
        <f t="shared" si="0"/>
        <v>0.85247255153729617</v>
      </c>
      <c r="E4" s="201">
        <f t="shared" si="0"/>
        <v>0.95328709029882841</v>
      </c>
      <c r="F4" s="201">
        <f t="shared" si="0"/>
        <v>0.95248026866644475</v>
      </c>
      <c r="G4" s="201">
        <f t="shared" si="0"/>
        <v>0.92522708639351581</v>
      </c>
      <c r="H4" s="201">
        <f t="shared" si="0"/>
        <v>0.88865009648311288</v>
      </c>
      <c r="I4" s="201">
        <f t="shared" si="0"/>
        <v>0.89208006848445343</v>
      </c>
      <c r="J4" s="201">
        <f t="shared" si="0"/>
        <v>0.88994669873811061</v>
      </c>
      <c r="K4" s="201">
        <f t="shared" si="0"/>
        <v>0.89244937652118539</v>
      </c>
      <c r="L4" s="201">
        <f t="shared" si="0"/>
        <v>0.88460011928994964</v>
      </c>
      <c r="M4" s="201">
        <f t="shared" si="0"/>
        <v>0.87062846403527561</v>
      </c>
    </row>
    <row r="5" spans="1:13" ht="14.45" customHeight="1" x14ac:dyDescent="0.2">
      <c r="A5" s="202" t="s">
        <v>53</v>
      </c>
      <c r="B5" s="201">
        <f>IF(ISERROR(VLOOKUP($A5,'Man Tab'!$A:$Q,COLUMN()+2,0)),0,VLOOKUP($A5,'Man Tab'!$A:$Q,COLUMN()+2,0))</f>
        <v>5458.7254500000099</v>
      </c>
      <c r="C5" s="201">
        <f>IF(ISERROR(VLOOKUP($A5,'Man Tab'!$A:$Q,COLUMN()+2,0)),0,VLOOKUP($A5,'Man Tab'!$A:$Q,COLUMN()+2,0))</f>
        <v>4940.4498700000104</v>
      </c>
      <c r="D5" s="201">
        <f>IF(ISERROR(VLOOKUP($A5,'Man Tab'!$A:$Q,COLUMN()+2,0)),0,VLOOKUP($A5,'Man Tab'!$A:$Q,COLUMN()+2,0))</f>
        <v>4795.8523399999904</v>
      </c>
      <c r="E5" s="201">
        <f>IF(ISERROR(VLOOKUP($A5,'Man Tab'!$A:$Q,COLUMN()+2,0)),0,VLOOKUP($A5,'Man Tab'!$A:$Q,COLUMN()+2,0))</f>
        <v>4801.9702999999799</v>
      </c>
      <c r="F5" s="201">
        <f>IF(ISERROR(VLOOKUP($A5,'Man Tab'!$A:$Q,COLUMN()+2,0)),0,VLOOKUP($A5,'Man Tab'!$A:$Q,COLUMN()+2,0))</f>
        <v>4815.9853400000002</v>
      </c>
      <c r="G5" s="201">
        <f>IF(ISERROR(VLOOKUP($A5,'Man Tab'!$A:$Q,COLUMN()+2,0)),0,VLOOKUP($A5,'Man Tab'!$A:$Q,COLUMN()+2,0))</f>
        <v>5008.04161999998</v>
      </c>
      <c r="H5" s="201">
        <f>IF(ISERROR(VLOOKUP($A5,'Man Tab'!$A:$Q,COLUMN()+2,0)),0,VLOOKUP($A5,'Man Tab'!$A:$Q,COLUMN()+2,0))</f>
        <v>5727.11841</v>
      </c>
      <c r="I5" s="201">
        <f>IF(ISERROR(VLOOKUP($A5,'Man Tab'!$A:$Q,COLUMN()+2,0)),0,VLOOKUP($A5,'Man Tab'!$A:$Q,COLUMN()+2,0))</f>
        <v>4486.5197700000099</v>
      </c>
      <c r="J5" s="201">
        <f>IF(ISERROR(VLOOKUP($A5,'Man Tab'!$A:$Q,COLUMN()+2,0)),0,VLOOKUP($A5,'Man Tab'!$A:$Q,COLUMN()+2,0))</f>
        <v>4724.3747799999801</v>
      </c>
      <c r="K5" s="201">
        <f>IF(ISERROR(VLOOKUP($A5,'Man Tab'!$A:$Q,COLUMN()+2,0)),0,VLOOKUP($A5,'Man Tab'!$A:$Q,COLUMN()+2,0))</f>
        <v>4531.6649399999997</v>
      </c>
      <c r="L5" s="201">
        <f>IF(ISERROR(VLOOKUP($A5,'Man Tab'!$A:$Q,COLUMN()+2,0)),0,VLOOKUP($A5,'Man Tab'!$A:$Q,COLUMN()+2,0))</f>
        <v>6355.4438700000001</v>
      </c>
      <c r="M5" s="201">
        <f>IF(ISERROR(VLOOKUP($A5,'Man Tab'!$A:$Q,COLUMN()+2,0)),0,VLOOKUP($A5,'Man Tab'!$A:$Q,COLUMN()+2,0))</f>
        <v>5711.2556999999897</v>
      </c>
    </row>
    <row r="6" spans="1:13" ht="14.45" customHeight="1" x14ac:dyDescent="0.2">
      <c r="A6" s="202" t="s">
        <v>76</v>
      </c>
      <c r="B6" s="203">
        <f>B5</f>
        <v>5458.7254500000099</v>
      </c>
      <c r="C6" s="203">
        <f t="shared" ref="C6:M6" si="1">C5+B6</f>
        <v>10399.17532000002</v>
      </c>
      <c r="D6" s="203">
        <f t="shared" si="1"/>
        <v>15195.027660000011</v>
      </c>
      <c r="E6" s="203">
        <f t="shared" si="1"/>
        <v>19996.99795999999</v>
      </c>
      <c r="F6" s="203">
        <f t="shared" si="1"/>
        <v>24812.983299999989</v>
      </c>
      <c r="G6" s="203">
        <f t="shared" si="1"/>
        <v>29821.024919999967</v>
      </c>
      <c r="H6" s="203">
        <f t="shared" si="1"/>
        <v>35548.14332999997</v>
      </c>
      <c r="I6" s="203">
        <f t="shared" si="1"/>
        <v>40034.663099999976</v>
      </c>
      <c r="J6" s="203">
        <f t="shared" si="1"/>
        <v>44759.03787999996</v>
      </c>
      <c r="K6" s="203">
        <f t="shared" si="1"/>
        <v>49290.702819999962</v>
      </c>
      <c r="L6" s="203">
        <f t="shared" si="1"/>
        <v>55646.146689999965</v>
      </c>
      <c r="M6" s="203">
        <f t="shared" si="1"/>
        <v>61357.402389999952</v>
      </c>
    </row>
    <row r="7" spans="1:13" ht="14.45" customHeight="1" x14ac:dyDescent="0.2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5" customHeight="1" x14ac:dyDescent="0.2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5" customHeight="1" x14ac:dyDescent="0.2">
      <c r="A9" s="202" t="s">
        <v>102</v>
      </c>
      <c r="B9" s="202">
        <v>4888298</v>
      </c>
      <c r="C9" s="202">
        <v>4477933</v>
      </c>
      <c r="D9" s="202">
        <v>3587113</v>
      </c>
      <c r="E9" s="202">
        <v>6109536</v>
      </c>
      <c r="F9" s="202">
        <v>4570997</v>
      </c>
      <c r="G9" s="202">
        <v>3957343</v>
      </c>
      <c r="H9" s="202">
        <v>3998641</v>
      </c>
      <c r="I9" s="202">
        <v>4124264</v>
      </c>
      <c r="J9" s="202">
        <v>4119033</v>
      </c>
      <c r="K9" s="202">
        <v>4156299</v>
      </c>
      <c r="L9" s="202">
        <v>5235131</v>
      </c>
      <c r="M9" s="202">
        <v>4194913</v>
      </c>
    </row>
    <row r="10" spans="1:13" ht="14.45" customHeight="1" x14ac:dyDescent="0.2">
      <c r="A10" s="202" t="s">
        <v>78</v>
      </c>
      <c r="B10" s="203">
        <f>B9/1000</f>
        <v>4888.2979999999998</v>
      </c>
      <c r="C10" s="203">
        <f t="shared" ref="C10:M10" si="3">C9/1000+B10</f>
        <v>9366.2309999999998</v>
      </c>
      <c r="D10" s="203">
        <f t="shared" si="3"/>
        <v>12953.343999999999</v>
      </c>
      <c r="E10" s="203">
        <f t="shared" si="3"/>
        <v>19062.879999999997</v>
      </c>
      <c r="F10" s="203">
        <f t="shared" si="3"/>
        <v>23633.876999999997</v>
      </c>
      <c r="G10" s="203">
        <f t="shared" si="3"/>
        <v>27591.219999999998</v>
      </c>
      <c r="H10" s="203">
        <f t="shared" si="3"/>
        <v>31589.860999999997</v>
      </c>
      <c r="I10" s="203">
        <f t="shared" si="3"/>
        <v>35714.125</v>
      </c>
      <c r="J10" s="203">
        <f t="shared" si="3"/>
        <v>39833.158000000003</v>
      </c>
      <c r="K10" s="203">
        <f t="shared" si="3"/>
        <v>43989.457000000002</v>
      </c>
      <c r="L10" s="203">
        <f t="shared" si="3"/>
        <v>49224.588000000003</v>
      </c>
      <c r="M10" s="203">
        <f t="shared" si="3"/>
        <v>53419.501000000004</v>
      </c>
    </row>
    <row r="11" spans="1:13" ht="14.45" customHeight="1" x14ac:dyDescent="0.2">
      <c r="A11" s="198"/>
      <c r="B11" s="198" t="s">
        <v>93</v>
      </c>
      <c r="C11" s="198">
        <f ca="1">IF(MONTH(TODAY())=1,12,MONTH(TODAY())-1)</f>
        <v>1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5" customHeight="1" x14ac:dyDescent="0.2">
      <c r="A12" s="198">
        <v>0</v>
      </c>
      <c r="B12" s="201">
        <f>IF(ISERROR(HI!F15),#REF!,HI!F15)</f>
        <v>0.82722441068915931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5" customHeight="1" x14ac:dyDescent="0.2">
      <c r="A13" s="198">
        <v>1</v>
      </c>
      <c r="B13" s="201">
        <f>IF(ISERROR(HI!F15),#REF!,HI!F15)</f>
        <v>0.82722441068915931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 xr:uid="{CC2FAFDF-CB00-4E1A-9A88-72D1D8EF9778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4" customFormat="1" ht="18.600000000000001" customHeight="1" thickBot="1" x14ac:dyDescent="0.35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5" customHeight="1" thickBot="1" x14ac:dyDescent="0.25">
      <c r="A2" s="459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2019</v>
      </c>
      <c r="C4" s="138" t="s">
        <v>30</v>
      </c>
      <c r="D4" s="262" t="s">
        <v>250</v>
      </c>
      <c r="E4" s="262" t="s">
        <v>251</v>
      </c>
      <c r="F4" s="262" t="s">
        <v>252</v>
      </c>
      <c r="G4" s="262" t="s">
        <v>253</v>
      </c>
      <c r="H4" s="262" t="s">
        <v>254</v>
      </c>
      <c r="I4" s="262" t="s">
        <v>255</v>
      </c>
      <c r="J4" s="262" t="s">
        <v>256</v>
      </c>
      <c r="K4" s="262" t="s">
        <v>257</v>
      </c>
      <c r="L4" s="262" t="s">
        <v>258</v>
      </c>
      <c r="M4" s="262" t="s">
        <v>259</v>
      </c>
      <c r="N4" s="262" t="s">
        <v>260</v>
      </c>
      <c r="O4" s="262" t="s">
        <v>261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5" customHeight="1" x14ac:dyDescent="0.2">
      <c r="A7" s="15" t="s">
        <v>35</v>
      </c>
      <c r="B7" s="51">
        <v>40</v>
      </c>
      <c r="C7" s="52">
        <v>3.333333333333</v>
      </c>
      <c r="D7" s="52">
        <v>3.9782799999999998</v>
      </c>
      <c r="E7" s="52">
        <v>2.7363499999999998</v>
      </c>
      <c r="F7" s="52">
        <v>1.7437400000000001</v>
      </c>
      <c r="G7" s="52">
        <v>1.6014999999990001</v>
      </c>
      <c r="H7" s="52">
        <v>3.50949</v>
      </c>
      <c r="I7" s="52">
        <v>3.1469599999989999</v>
      </c>
      <c r="J7" s="52">
        <v>2.55111</v>
      </c>
      <c r="K7" s="52">
        <v>1.5643800000000001</v>
      </c>
      <c r="L7" s="52">
        <v>2.3176899999990002</v>
      </c>
      <c r="M7" s="52">
        <v>1.0743799999999999</v>
      </c>
      <c r="N7" s="52">
        <v>3.0144899999999999</v>
      </c>
      <c r="O7" s="52">
        <v>0.99828999999900003</v>
      </c>
      <c r="P7" s="53">
        <v>28.236660000000001</v>
      </c>
      <c r="Q7" s="95">
        <v>0.70591649999999995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271</v>
      </c>
    </row>
    <row r="9" spans="1:17" ht="14.45" customHeight="1" x14ac:dyDescent="0.2">
      <c r="A9" s="15" t="s">
        <v>37</v>
      </c>
      <c r="B9" s="51">
        <v>30139.070805934301</v>
      </c>
      <c r="C9" s="52">
        <v>2511.58923382786</v>
      </c>
      <c r="D9" s="52">
        <v>2963.0162600000099</v>
      </c>
      <c r="E9" s="52">
        <v>2487.57323000001</v>
      </c>
      <c r="F9" s="52">
        <v>2427.4048399999901</v>
      </c>
      <c r="G9" s="52">
        <v>2426.8478299999902</v>
      </c>
      <c r="H9" s="52">
        <v>2461.63798</v>
      </c>
      <c r="I9" s="52">
        <v>2621.1702299999902</v>
      </c>
      <c r="J9" s="52">
        <v>2512.8515400000001</v>
      </c>
      <c r="K9" s="52">
        <v>2047.8805600000001</v>
      </c>
      <c r="L9" s="52">
        <v>2366.72353999999</v>
      </c>
      <c r="M9" s="52">
        <v>2175.3733499999998</v>
      </c>
      <c r="N9" s="52">
        <v>2842.7170000000001</v>
      </c>
      <c r="O9" s="52">
        <v>2669.4966100000001</v>
      </c>
      <c r="P9" s="53">
        <v>30002.69297</v>
      </c>
      <c r="Q9" s="95">
        <v>0.99547504842400003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5" customHeight="1" x14ac:dyDescent="0.2">
      <c r="A11" s="15" t="s">
        <v>39</v>
      </c>
      <c r="B11" s="51">
        <v>166.04416417191899</v>
      </c>
      <c r="C11" s="52">
        <v>13.837013680993</v>
      </c>
      <c r="D11" s="52">
        <v>10.82333</v>
      </c>
      <c r="E11" s="52">
        <v>23.904820000000001</v>
      </c>
      <c r="F11" s="52">
        <v>23.287549999999001</v>
      </c>
      <c r="G11" s="52">
        <v>10.95622</v>
      </c>
      <c r="H11" s="52">
        <v>21.371680000000001</v>
      </c>
      <c r="I11" s="52">
        <v>9.136869999999</v>
      </c>
      <c r="J11" s="52">
        <v>23.331299999999999</v>
      </c>
      <c r="K11" s="52">
        <v>32.70561</v>
      </c>
      <c r="L11" s="52">
        <v>16.076279999998999</v>
      </c>
      <c r="M11" s="52">
        <v>10.56592</v>
      </c>
      <c r="N11" s="52">
        <v>25.395659999999999</v>
      </c>
      <c r="O11" s="52">
        <v>26.3584</v>
      </c>
      <c r="P11" s="53">
        <v>233.91363999999999</v>
      </c>
      <c r="Q11" s="95">
        <v>1.408743518126</v>
      </c>
    </row>
    <row r="12" spans="1:17" ht="14.45" customHeight="1" x14ac:dyDescent="0.2">
      <c r="A12" s="15" t="s">
        <v>40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0.93774999999999997</v>
      </c>
      <c r="L12" s="52">
        <v>-0.93774999999899999</v>
      </c>
      <c r="M12" s="52">
        <v>0</v>
      </c>
      <c r="N12" s="52">
        <v>0</v>
      </c>
      <c r="O12" s="52">
        <v>0</v>
      </c>
      <c r="P12" s="53">
        <v>5.7731597280508101E-15</v>
      </c>
      <c r="Q12" s="95" t="s">
        <v>271</v>
      </c>
    </row>
    <row r="13" spans="1:17" ht="14.45" customHeight="1" x14ac:dyDescent="0.2">
      <c r="A13" s="15" t="s">
        <v>41</v>
      </c>
      <c r="B13" s="51">
        <v>6</v>
      </c>
      <c r="C13" s="52">
        <v>0.5</v>
      </c>
      <c r="D13" s="52">
        <v>2.19882</v>
      </c>
      <c r="E13" s="52">
        <v>1.4716899999999999</v>
      </c>
      <c r="F13" s="52">
        <v>1.87948</v>
      </c>
      <c r="G13" s="52">
        <v>0.38419999999900001</v>
      </c>
      <c r="H13" s="52">
        <v>1.0661400000000001</v>
      </c>
      <c r="I13" s="52">
        <v>0.42362999999899997</v>
      </c>
      <c r="J13" s="52">
        <v>0</v>
      </c>
      <c r="K13" s="52">
        <v>1.32074</v>
      </c>
      <c r="L13" s="52">
        <v>2.5786099999990002</v>
      </c>
      <c r="M13" s="52">
        <v>0.38419999999999999</v>
      </c>
      <c r="N13" s="52">
        <v>1.0085599999999999</v>
      </c>
      <c r="O13" s="52">
        <v>0.99993999999899996</v>
      </c>
      <c r="P13" s="53">
        <v>13.716010000000001</v>
      </c>
      <c r="Q13" s="95">
        <v>2.2860016666659999</v>
      </c>
    </row>
    <row r="14" spans="1:17" ht="14.45" customHeight="1" x14ac:dyDescent="0.2">
      <c r="A14" s="15" t="s">
        <v>42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95" t="s">
        <v>271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5" customHeight="1" x14ac:dyDescent="0.2">
      <c r="A17" s="15" t="s">
        <v>45</v>
      </c>
      <c r="B17" s="51">
        <v>42.674035023508999</v>
      </c>
      <c r="C17" s="52">
        <v>3.5561695852919999</v>
      </c>
      <c r="D17" s="52">
        <v>4.5222800000000003</v>
      </c>
      <c r="E17" s="52">
        <v>5.6265000000000001</v>
      </c>
      <c r="F17" s="52">
        <v>18.529</v>
      </c>
      <c r="G17" s="52">
        <v>9.7041999999990001</v>
      </c>
      <c r="H17" s="52">
        <v>2.4</v>
      </c>
      <c r="I17" s="52">
        <v>26.955279999999</v>
      </c>
      <c r="J17" s="52">
        <v>0</v>
      </c>
      <c r="K17" s="52">
        <v>116.24981</v>
      </c>
      <c r="L17" s="52">
        <v>0</v>
      </c>
      <c r="M17" s="52">
        <v>0</v>
      </c>
      <c r="N17" s="52">
        <v>0</v>
      </c>
      <c r="O17" s="52">
        <v>4.9791499999989997</v>
      </c>
      <c r="P17" s="53">
        <v>188.96621999999999</v>
      </c>
      <c r="Q17" s="95">
        <v>4.4281310613320004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0</v>
      </c>
      <c r="E18" s="52">
        <v>10.069000000000001</v>
      </c>
      <c r="F18" s="52">
        <v>0.83999999999899999</v>
      </c>
      <c r="G18" s="52">
        <v>2.4009999999990002</v>
      </c>
      <c r="H18" s="52">
        <v>6.9359999999999999</v>
      </c>
      <c r="I18" s="52">
        <v>7.6929999999990004</v>
      </c>
      <c r="J18" s="52">
        <v>2.9729999999999999</v>
      </c>
      <c r="K18" s="52">
        <v>0</v>
      </c>
      <c r="L18" s="52">
        <v>0.57899999999899998</v>
      </c>
      <c r="M18" s="52">
        <v>19.952999999999999</v>
      </c>
      <c r="N18" s="52">
        <v>13.539</v>
      </c>
      <c r="O18" s="52">
        <v>9.3749999999989999</v>
      </c>
      <c r="P18" s="53">
        <v>74.358000000000004</v>
      </c>
      <c r="Q18" s="95" t="s">
        <v>271</v>
      </c>
    </row>
    <row r="19" spans="1:17" ht="14.45" customHeight="1" x14ac:dyDescent="0.2">
      <c r="A19" s="15" t="s">
        <v>47</v>
      </c>
      <c r="B19" s="51">
        <v>934.16164561911205</v>
      </c>
      <c r="C19" s="52">
        <v>77.846803801592003</v>
      </c>
      <c r="D19" s="52">
        <v>100.12869999999999</v>
      </c>
      <c r="E19" s="52">
        <v>164.1996</v>
      </c>
      <c r="F19" s="52">
        <v>39.732899999998999</v>
      </c>
      <c r="G19" s="52">
        <v>41.185539999999001</v>
      </c>
      <c r="H19" s="52">
        <v>71.559839999999994</v>
      </c>
      <c r="I19" s="52">
        <v>50.094139999999001</v>
      </c>
      <c r="J19" s="52">
        <v>36.641770000000001</v>
      </c>
      <c r="K19" s="52">
        <v>26.254159999999999</v>
      </c>
      <c r="L19" s="52">
        <v>126.14460999999901</v>
      </c>
      <c r="M19" s="52">
        <v>60.740639999999999</v>
      </c>
      <c r="N19" s="52">
        <v>60.338430000000002</v>
      </c>
      <c r="O19" s="52">
        <v>65.969549999999003</v>
      </c>
      <c r="P19" s="53">
        <v>842.98987999999997</v>
      </c>
      <c r="Q19" s="95">
        <v>0.90240258091600001</v>
      </c>
    </row>
    <row r="20" spans="1:17" ht="14.45" customHeight="1" x14ac:dyDescent="0.2">
      <c r="A20" s="15" t="s">
        <v>48</v>
      </c>
      <c r="B20" s="51">
        <v>26783.115084000001</v>
      </c>
      <c r="C20" s="52">
        <v>2231.9262570000001</v>
      </c>
      <c r="D20" s="52">
        <v>2190.7841100000101</v>
      </c>
      <c r="E20" s="52">
        <v>2061.05854</v>
      </c>
      <c r="F20" s="52">
        <v>2098.4763499999899</v>
      </c>
      <c r="G20" s="52">
        <v>2113.33492999999</v>
      </c>
      <c r="H20" s="52">
        <v>2061.7033799999999</v>
      </c>
      <c r="I20" s="52">
        <v>2069.0351899999901</v>
      </c>
      <c r="J20" s="52">
        <v>2965.7618900000002</v>
      </c>
      <c r="K20" s="52">
        <v>2076.59906</v>
      </c>
      <c r="L20" s="52">
        <v>2027.0237199999899</v>
      </c>
      <c r="M20" s="52">
        <v>2070.5096199999998</v>
      </c>
      <c r="N20" s="52">
        <v>3216.1674400000002</v>
      </c>
      <c r="O20" s="52">
        <v>2714.4292999999998</v>
      </c>
      <c r="P20" s="53">
        <v>27664.883529999999</v>
      </c>
      <c r="Q20" s="95">
        <v>1.0329225500179999</v>
      </c>
    </row>
    <row r="21" spans="1:17" ht="14.45" customHeight="1" x14ac:dyDescent="0.2">
      <c r="A21" s="16" t="s">
        <v>49</v>
      </c>
      <c r="B21" s="51">
        <v>2214.99999999997</v>
      </c>
      <c r="C21" s="52">
        <v>184.58333333333101</v>
      </c>
      <c r="D21" s="52">
        <v>183.0103</v>
      </c>
      <c r="E21" s="52">
        <v>183.0103</v>
      </c>
      <c r="F21" s="52">
        <v>183.00829999999999</v>
      </c>
      <c r="G21" s="52">
        <v>183.00826999999899</v>
      </c>
      <c r="H21" s="52">
        <v>183.00829999999999</v>
      </c>
      <c r="I21" s="52">
        <v>183.00729999999899</v>
      </c>
      <c r="J21" s="52">
        <v>183.00729999999999</v>
      </c>
      <c r="K21" s="52">
        <v>183.00729999999999</v>
      </c>
      <c r="L21" s="52">
        <v>181.669299999999</v>
      </c>
      <c r="M21" s="52">
        <v>181.66929999999999</v>
      </c>
      <c r="N21" s="52">
        <v>184.75229999999999</v>
      </c>
      <c r="O21" s="52">
        <v>194.65629999999999</v>
      </c>
      <c r="P21" s="53">
        <v>2206.81457</v>
      </c>
      <c r="Q21" s="95">
        <v>0.99630454627499998</v>
      </c>
    </row>
    <row r="22" spans="1:17" ht="14.45" customHeight="1" x14ac:dyDescent="0.2">
      <c r="A22" s="15" t="s">
        <v>50</v>
      </c>
      <c r="B22" s="51">
        <v>47</v>
      </c>
      <c r="C22" s="52">
        <v>3.9166666666659999</v>
      </c>
      <c r="D22" s="52">
        <v>0</v>
      </c>
      <c r="E22" s="52">
        <v>0</v>
      </c>
      <c r="F22" s="52">
        <v>0</v>
      </c>
      <c r="G22" s="52">
        <v>11.4466</v>
      </c>
      <c r="H22" s="52">
        <v>0</v>
      </c>
      <c r="I22" s="52">
        <v>35.694999999998998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20.49316</v>
      </c>
      <c r="P22" s="53">
        <v>67.634759999999005</v>
      </c>
      <c r="Q22" s="95">
        <v>1.4390374468080001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5" customHeight="1" x14ac:dyDescent="0.2">
      <c r="A24" s="16" t="s">
        <v>52</v>
      </c>
      <c r="B24" s="51">
        <v>-7.2759576141834308E-12</v>
      </c>
      <c r="C24" s="52">
        <v>0</v>
      </c>
      <c r="D24" s="52">
        <v>0.26336999999799998</v>
      </c>
      <c r="E24" s="52">
        <v>0.79983999999800004</v>
      </c>
      <c r="F24" s="52">
        <v>0.95017999999699998</v>
      </c>
      <c r="G24" s="52">
        <v>1.1000099999990001</v>
      </c>
      <c r="H24" s="52">
        <v>2.7925299999969999</v>
      </c>
      <c r="I24" s="52">
        <v>1.6840200000000001</v>
      </c>
      <c r="J24" s="52">
        <v>5.0000000000000001E-4</v>
      </c>
      <c r="K24" s="52">
        <v>3.9999999900000002E-4</v>
      </c>
      <c r="L24" s="52">
        <v>2.199779999999</v>
      </c>
      <c r="M24" s="52">
        <v>11.394529999997999</v>
      </c>
      <c r="N24" s="52">
        <v>8.5109899999989995</v>
      </c>
      <c r="O24" s="52">
        <v>3.5</v>
      </c>
      <c r="P24" s="53">
        <v>33.196149999991</v>
      </c>
      <c r="Q24" s="95"/>
    </row>
    <row r="25" spans="1:17" ht="14.45" customHeight="1" x14ac:dyDescent="0.2">
      <c r="A25" s="17" t="s">
        <v>53</v>
      </c>
      <c r="B25" s="54">
        <v>60373.065734748801</v>
      </c>
      <c r="C25" s="55">
        <v>5031.0888112290704</v>
      </c>
      <c r="D25" s="55">
        <v>5458.7254500000099</v>
      </c>
      <c r="E25" s="55">
        <v>4940.4498700000104</v>
      </c>
      <c r="F25" s="55">
        <v>4795.8523399999904</v>
      </c>
      <c r="G25" s="55">
        <v>4801.9702999999799</v>
      </c>
      <c r="H25" s="55">
        <v>4815.9853400000002</v>
      </c>
      <c r="I25" s="55">
        <v>5008.04161999998</v>
      </c>
      <c r="J25" s="55">
        <v>5727.11841</v>
      </c>
      <c r="K25" s="55">
        <v>4486.5197700000099</v>
      </c>
      <c r="L25" s="55">
        <v>4724.3747799999801</v>
      </c>
      <c r="M25" s="55">
        <v>4531.6649399999997</v>
      </c>
      <c r="N25" s="55">
        <v>6355.4438700000001</v>
      </c>
      <c r="O25" s="55">
        <v>5711.2556999999897</v>
      </c>
      <c r="P25" s="56">
        <v>61357.402390000003</v>
      </c>
      <c r="Q25" s="96">
        <v>1.016304235063</v>
      </c>
    </row>
    <row r="26" spans="1:17" ht="14.45" customHeight="1" x14ac:dyDescent="0.2">
      <c r="A26" s="15" t="s">
        <v>54</v>
      </c>
      <c r="B26" s="51">
        <v>4151.6588601152798</v>
      </c>
      <c r="C26" s="52">
        <v>345.97157167627302</v>
      </c>
      <c r="D26" s="52">
        <v>345.21968000000101</v>
      </c>
      <c r="E26" s="52">
        <v>359.34571999999997</v>
      </c>
      <c r="F26" s="52">
        <v>307.02533</v>
      </c>
      <c r="G26" s="52">
        <v>367.51074999999997</v>
      </c>
      <c r="H26" s="52">
        <v>310.34658999999999</v>
      </c>
      <c r="I26" s="52">
        <v>498.05209000000002</v>
      </c>
      <c r="J26" s="52">
        <v>392.29831999999999</v>
      </c>
      <c r="K26" s="52">
        <v>285.94148999999999</v>
      </c>
      <c r="L26" s="52">
        <v>293.59258</v>
      </c>
      <c r="M26" s="52">
        <v>340.21373</v>
      </c>
      <c r="N26" s="52">
        <v>265.92872</v>
      </c>
      <c r="O26" s="52">
        <v>338.32439000000102</v>
      </c>
      <c r="P26" s="53">
        <v>4103.7993900000001</v>
      </c>
      <c r="Q26" s="95">
        <v>0.98847220551399995</v>
      </c>
    </row>
    <row r="27" spans="1:17" ht="14.45" customHeight="1" x14ac:dyDescent="0.2">
      <c r="A27" s="18" t="s">
        <v>55</v>
      </c>
      <c r="B27" s="54">
        <v>64524.724594864099</v>
      </c>
      <c r="C27" s="55">
        <v>5377.0603829053398</v>
      </c>
      <c r="D27" s="55">
        <v>5803.9451300000101</v>
      </c>
      <c r="E27" s="55">
        <v>5299.7955900000097</v>
      </c>
      <c r="F27" s="55">
        <v>5102.8776699999898</v>
      </c>
      <c r="G27" s="55">
        <v>5169.4810499999803</v>
      </c>
      <c r="H27" s="55">
        <v>5126.3319300000003</v>
      </c>
      <c r="I27" s="55">
        <v>5506.0937099999801</v>
      </c>
      <c r="J27" s="55">
        <v>6119.4167299999999</v>
      </c>
      <c r="K27" s="55">
        <v>4772.46126000001</v>
      </c>
      <c r="L27" s="55">
        <v>5017.9673599999796</v>
      </c>
      <c r="M27" s="55">
        <v>4871.8786700000001</v>
      </c>
      <c r="N27" s="55">
        <v>6621.3725899999999</v>
      </c>
      <c r="O27" s="55">
        <v>6049.5800899999904</v>
      </c>
      <c r="P27" s="56">
        <v>65461.201780000003</v>
      </c>
      <c r="Q27" s="96">
        <v>1.0145134627229999</v>
      </c>
    </row>
    <row r="28" spans="1:17" ht="14.45" customHeight="1" x14ac:dyDescent="0.2">
      <c r="A28" s="16" t="s">
        <v>56</v>
      </c>
      <c r="B28" s="51">
        <v>735.82672162376798</v>
      </c>
      <c r="C28" s="52">
        <v>61.318893468646998</v>
      </c>
      <c r="D28" s="52">
        <v>53.625219999999999</v>
      </c>
      <c r="E28" s="52">
        <v>71.749759999999</v>
      </c>
      <c r="F28" s="52">
        <v>42.282580000000003</v>
      </c>
      <c r="G28" s="52">
        <v>34.220700000000001</v>
      </c>
      <c r="H28" s="52">
        <v>55.382800000000003</v>
      </c>
      <c r="I28" s="52">
        <v>93.514259999999993</v>
      </c>
      <c r="J28" s="52">
        <v>27.626660000000001</v>
      </c>
      <c r="K28" s="52">
        <v>65.589340000000007</v>
      </c>
      <c r="L28" s="52">
        <v>32.023679999999999</v>
      </c>
      <c r="M28" s="52">
        <v>53.936059999999003</v>
      </c>
      <c r="N28" s="52">
        <v>23.166879999999999</v>
      </c>
      <c r="O28" s="52">
        <v>88.255719999999997</v>
      </c>
      <c r="P28" s="53">
        <v>641.37365999999997</v>
      </c>
      <c r="Q28" s="95">
        <v>0.87163681496099998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271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248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5BD8CE10-6D74-4085-A894-AE09EA56ED74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17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1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5" customHeight="1" thickBot="1" x14ac:dyDescent="0.25">
      <c r="A2" s="459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5" customHeight="1" x14ac:dyDescent="0.2">
      <c r="A4" s="77"/>
      <c r="B4" s="347"/>
      <c r="C4" s="348"/>
      <c r="D4" s="348"/>
      <c r="E4" s="348"/>
      <c r="F4" s="351" t="s">
        <v>266</v>
      </c>
      <c r="G4" s="353" t="s">
        <v>64</v>
      </c>
      <c r="H4" s="140" t="s">
        <v>141</v>
      </c>
      <c r="I4" s="351" t="s">
        <v>65</v>
      </c>
      <c r="J4" s="353" t="s">
        <v>268</v>
      </c>
      <c r="K4" s="354" t="s">
        <v>269</v>
      </c>
    </row>
    <row r="5" spans="1:11" ht="39" thickBot="1" x14ac:dyDescent="0.25">
      <c r="A5" s="78"/>
      <c r="B5" s="24" t="s">
        <v>262</v>
      </c>
      <c r="C5" s="25" t="s">
        <v>263</v>
      </c>
      <c r="D5" s="26" t="s">
        <v>264</v>
      </c>
      <c r="E5" s="26" t="s">
        <v>265</v>
      </c>
      <c r="F5" s="352"/>
      <c r="G5" s="352"/>
      <c r="H5" s="25" t="s">
        <v>267</v>
      </c>
      <c r="I5" s="352"/>
      <c r="J5" s="352"/>
      <c r="K5" s="355"/>
    </row>
    <row r="6" spans="1:11" ht="14.45" customHeight="1" thickBot="1" x14ac:dyDescent="0.25">
      <c r="A6" s="478" t="s">
        <v>273</v>
      </c>
      <c r="B6" s="460">
        <v>55377.698790791299</v>
      </c>
      <c r="C6" s="460">
        <v>58559.609890000102</v>
      </c>
      <c r="D6" s="461">
        <v>3181.9110992087999</v>
      </c>
      <c r="E6" s="462">
        <v>1.0574583481919999</v>
      </c>
      <c r="F6" s="460">
        <v>60373.065734748801</v>
      </c>
      <c r="G6" s="461">
        <v>60373.065734748801</v>
      </c>
      <c r="H6" s="463">
        <v>5711.2556999999897</v>
      </c>
      <c r="I6" s="460">
        <v>61357.402390000003</v>
      </c>
      <c r="J6" s="461">
        <v>984.33665525113599</v>
      </c>
      <c r="K6" s="464">
        <v>1.016304235063</v>
      </c>
    </row>
    <row r="7" spans="1:11" ht="14.45" customHeight="1" thickBot="1" x14ac:dyDescent="0.25">
      <c r="A7" s="479" t="s">
        <v>274</v>
      </c>
      <c r="B7" s="460">
        <v>29739.2711120409</v>
      </c>
      <c r="C7" s="460">
        <v>29263.299410000101</v>
      </c>
      <c r="D7" s="461">
        <v>-475.97170204080601</v>
      </c>
      <c r="E7" s="462">
        <v>0.98399517929500002</v>
      </c>
      <c r="F7" s="460">
        <v>30351.114970106199</v>
      </c>
      <c r="G7" s="461">
        <v>30351.114970106199</v>
      </c>
      <c r="H7" s="463">
        <v>2697.8532399999999</v>
      </c>
      <c r="I7" s="460">
        <v>30278.822209999998</v>
      </c>
      <c r="J7" s="461">
        <v>-72.292760106211006</v>
      </c>
      <c r="K7" s="464">
        <v>0.99761811847100001</v>
      </c>
    </row>
    <row r="8" spans="1:11" ht="14.45" customHeight="1" thickBot="1" x14ac:dyDescent="0.25">
      <c r="A8" s="480" t="s">
        <v>275</v>
      </c>
      <c r="B8" s="460">
        <v>29739.2711120409</v>
      </c>
      <c r="C8" s="460">
        <v>29263.299410000101</v>
      </c>
      <c r="D8" s="461">
        <v>-475.97170204080601</v>
      </c>
      <c r="E8" s="462">
        <v>0.98399517929500002</v>
      </c>
      <c r="F8" s="460">
        <v>30351.114970106199</v>
      </c>
      <c r="G8" s="461">
        <v>30351.114970106199</v>
      </c>
      <c r="H8" s="463">
        <v>2697.8532399999999</v>
      </c>
      <c r="I8" s="460">
        <v>30278.822209999998</v>
      </c>
      <c r="J8" s="461">
        <v>-72.292760106211006</v>
      </c>
      <c r="K8" s="464">
        <v>0.99761811847100001</v>
      </c>
    </row>
    <row r="9" spans="1:11" ht="14.45" customHeight="1" thickBot="1" x14ac:dyDescent="0.25">
      <c r="A9" s="481" t="s">
        <v>276</v>
      </c>
      <c r="B9" s="465">
        <v>0</v>
      </c>
      <c r="C9" s="465">
        <v>-4.0000000000002599E-5</v>
      </c>
      <c r="D9" s="466">
        <v>-4.0000000000002599E-5</v>
      </c>
      <c r="E9" s="467" t="s">
        <v>271</v>
      </c>
      <c r="F9" s="465">
        <v>0</v>
      </c>
      <c r="G9" s="466">
        <v>0</v>
      </c>
      <c r="H9" s="468">
        <v>0</v>
      </c>
      <c r="I9" s="465">
        <v>-1.07E-3</v>
      </c>
      <c r="J9" s="466">
        <v>-1.07E-3</v>
      </c>
      <c r="K9" s="469" t="s">
        <v>271</v>
      </c>
    </row>
    <row r="10" spans="1:11" ht="14.45" customHeight="1" thickBot="1" x14ac:dyDescent="0.25">
      <c r="A10" s="482" t="s">
        <v>277</v>
      </c>
      <c r="B10" s="460">
        <v>0</v>
      </c>
      <c r="C10" s="460">
        <v>-4.0000000000002599E-5</v>
      </c>
      <c r="D10" s="461">
        <v>-4.0000000000002599E-5</v>
      </c>
      <c r="E10" s="470" t="s">
        <v>271</v>
      </c>
      <c r="F10" s="460">
        <v>0</v>
      </c>
      <c r="G10" s="461">
        <v>0</v>
      </c>
      <c r="H10" s="463">
        <v>0</v>
      </c>
      <c r="I10" s="460">
        <v>-1.07E-3</v>
      </c>
      <c r="J10" s="461">
        <v>-1.07E-3</v>
      </c>
      <c r="K10" s="471" t="s">
        <v>271</v>
      </c>
    </row>
    <row r="11" spans="1:11" ht="14.45" customHeight="1" thickBot="1" x14ac:dyDescent="0.25">
      <c r="A11" s="481" t="s">
        <v>278</v>
      </c>
      <c r="B11" s="465">
        <v>40.057586244074002</v>
      </c>
      <c r="C11" s="465">
        <v>33.180979999999998</v>
      </c>
      <c r="D11" s="466">
        <v>-6.8766062440739999</v>
      </c>
      <c r="E11" s="472">
        <v>0.82833198679999998</v>
      </c>
      <c r="F11" s="465">
        <v>40</v>
      </c>
      <c r="G11" s="466">
        <v>40</v>
      </c>
      <c r="H11" s="468">
        <v>0.99828999999900003</v>
      </c>
      <c r="I11" s="465">
        <v>28.236660000000001</v>
      </c>
      <c r="J11" s="466">
        <v>-11.763339999999999</v>
      </c>
      <c r="K11" s="473">
        <v>0.70591649999999995</v>
      </c>
    </row>
    <row r="12" spans="1:11" ht="14.45" customHeight="1" thickBot="1" x14ac:dyDescent="0.25">
      <c r="A12" s="482" t="s">
        <v>279</v>
      </c>
      <c r="B12" s="460">
        <v>35</v>
      </c>
      <c r="C12" s="460">
        <v>31.669460000000001</v>
      </c>
      <c r="D12" s="461">
        <v>-3.330539999999</v>
      </c>
      <c r="E12" s="462">
        <v>0.90484171428500004</v>
      </c>
      <c r="F12" s="460">
        <v>35</v>
      </c>
      <c r="G12" s="461">
        <v>35</v>
      </c>
      <c r="H12" s="463">
        <v>0.99828999999900003</v>
      </c>
      <c r="I12" s="460">
        <v>25.432130000000001</v>
      </c>
      <c r="J12" s="461">
        <v>-9.5678699999999992</v>
      </c>
      <c r="K12" s="464">
        <v>0.72663228571399996</v>
      </c>
    </row>
    <row r="13" spans="1:11" ht="14.45" customHeight="1" thickBot="1" x14ac:dyDescent="0.25">
      <c r="A13" s="482" t="s">
        <v>280</v>
      </c>
      <c r="B13" s="460">
        <v>5</v>
      </c>
      <c r="C13" s="460">
        <v>1.51152</v>
      </c>
      <c r="D13" s="461">
        <v>-3.48848</v>
      </c>
      <c r="E13" s="462">
        <v>0.30230400000000002</v>
      </c>
      <c r="F13" s="460">
        <v>5</v>
      </c>
      <c r="G13" s="461">
        <v>5</v>
      </c>
      <c r="H13" s="463">
        <v>0</v>
      </c>
      <c r="I13" s="460">
        <v>1.86073</v>
      </c>
      <c r="J13" s="461">
        <v>-3.1392699999999998</v>
      </c>
      <c r="K13" s="464">
        <v>0.37214599999999998</v>
      </c>
    </row>
    <row r="14" spans="1:11" ht="14.45" customHeight="1" thickBot="1" x14ac:dyDescent="0.25">
      <c r="A14" s="482" t="s">
        <v>281</v>
      </c>
      <c r="B14" s="460">
        <v>5.7586244074000002E-2</v>
      </c>
      <c r="C14" s="460">
        <v>0</v>
      </c>
      <c r="D14" s="461">
        <v>-5.7586244074000002E-2</v>
      </c>
      <c r="E14" s="462">
        <v>0</v>
      </c>
      <c r="F14" s="460">
        <v>0</v>
      </c>
      <c r="G14" s="461">
        <v>0</v>
      </c>
      <c r="H14" s="463">
        <v>0</v>
      </c>
      <c r="I14" s="460">
        <v>0</v>
      </c>
      <c r="J14" s="461">
        <v>0</v>
      </c>
      <c r="K14" s="464">
        <v>12</v>
      </c>
    </row>
    <row r="15" spans="1:11" ht="14.45" customHeight="1" thickBot="1" x14ac:dyDescent="0.25">
      <c r="A15" s="482" t="s">
        <v>282</v>
      </c>
      <c r="B15" s="460">
        <v>0</v>
      </c>
      <c r="C15" s="460">
        <v>0</v>
      </c>
      <c r="D15" s="461">
        <v>0</v>
      </c>
      <c r="E15" s="462">
        <v>1</v>
      </c>
      <c r="F15" s="460">
        <v>0</v>
      </c>
      <c r="G15" s="461">
        <v>0</v>
      </c>
      <c r="H15" s="463">
        <v>0</v>
      </c>
      <c r="I15" s="460">
        <v>0.94379999999999997</v>
      </c>
      <c r="J15" s="461">
        <v>0.94379999999999997</v>
      </c>
      <c r="K15" s="471" t="s">
        <v>283</v>
      </c>
    </row>
    <row r="16" spans="1:11" ht="14.45" customHeight="1" thickBot="1" x14ac:dyDescent="0.25">
      <c r="A16" s="481" t="s">
        <v>284</v>
      </c>
      <c r="B16" s="465">
        <v>29439.156093928999</v>
      </c>
      <c r="C16" s="465">
        <v>28949.655390000102</v>
      </c>
      <c r="D16" s="466">
        <v>-489.50070392898101</v>
      </c>
      <c r="E16" s="472">
        <v>0.98337246141199997</v>
      </c>
      <c r="F16" s="465">
        <v>30139.070805934301</v>
      </c>
      <c r="G16" s="466">
        <v>30139.070805934301</v>
      </c>
      <c r="H16" s="468">
        <v>2669.4966100000001</v>
      </c>
      <c r="I16" s="465">
        <v>30002.69297</v>
      </c>
      <c r="J16" s="466">
        <v>-136.37783593429401</v>
      </c>
      <c r="K16" s="473">
        <v>0.99547504842400003</v>
      </c>
    </row>
    <row r="17" spans="1:11" ht="14.45" customHeight="1" thickBot="1" x14ac:dyDescent="0.25">
      <c r="A17" s="482" t="s">
        <v>285</v>
      </c>
      <c r="B17" s="460">
        <v>28853.856776185799</v>
      </c>
      <c r="C17" s="460">
        <v>28368.917900000099</v>
      </c>
      <c r="D17" s="461">
        <v>-484.93887618574098</v>
      </c>
      <c r="E17" s="462">
        <v>0.98319327360800002</v>
      </c>
      <c r="F17" s="460">
        <v>29303.8048724416</v>
      </c>
      <c r="G17" s="461">
        <v>29303.8048724416</v>
      </c>
      <c r="H17" s="463">
        <v>2596.9654399999999</v>
      </c>
      <c r="I17" s="460">
        <v>29110.997800000001</v>
      </c>
      <c r="J17" s="461">
        <v>-192.80707244158501</v>
      </c>
      <c r="K17" s="464">
        <v>0.99342040826099998</v>
      </c>
    </row>
    <row r="18" spans="1:11" ht="14.45" customHeight="1" thickBot="1" x14ac:dyDescent="0.25">
      <c r="A18" s="482" t="s">
        <v>286</v>
      </c>
      <c r="B18" s="460">
        <v>435.299317743242</v>
      </c>
      <c r="C18" s="460">
        <v>447.582030000001</v>
      </c>
      <c r="D18" s="461">
        <v>12.282712256758</v>
      </c>
      <c r="E18" s="462">
        <v>1.0282167045890001</v>
      </c>
      <c r="F18" s="460">
        <v>698.265933492709</v>
      </c>
      <c r="G18" s="461">
        <v>698.265933492709</v>
      </c>
      <c r="H18" s="463">
        <v>39.444859999999998</v>
      </c>
      <c r="I18" s="460">
        <v>485.05790999999903</v>
      </c>
      <c r="J18" s="461">
        <v>-213.208023492709</v>
      </c>
      <c r="K18" s="464">
        <v>0.69466071124700002</v>
      </c>
    </row>
    <row r="19" spans="1:11" ht="14.45" customHeight="1" thickBot="1" x14ac:dyDescent="0.25">
      <c r="A19" s="482" t="s">
        <v>287</v>
      </c>
      <c r="B19" s="460">
        <v>15</v>
      </c>
      <c r="C19" s="460">
        <v>13.946120000000001</v>
      </c>
      <c r="D19" s="461">
        <v>-1.0538799999990001</v>
      </c>
      <c r="E19" s="462">
        <v>0.92974133333300002</v>
      </c>
      <c r="F19" s="460">
        <v>15</v>
      </c>
      <c r="G19" s="461">
        <v>15</v>
      </c>
      <c r="H19" s="463">
        <v>1.1952</v>
      </c>
      <c r="I19" s="460">
        <v>14.442970000000001</v>
      </c>
      <c r="J19" s="461">
        <v>-0.55703000000000003</v>
      </c>
      <c r="K19" s="464">
        <v>0.96286466666600001</v>
      </c>
    </row>
    <row r="20" spans="1:11" ht="14.45" customHeight="1" thickBot="1" x14ac:dyDescent="0.25">
      <c r="A20" s="482" t="s">
        <v>288</v>
      </c>
      <c r="B20" s="460">
        <v>109</v>
      </c>
      <c r="C20" s="460">
        <v>91.222520000000003</v>
      </c>
      <c r="D20" s="461">
        <v>-17.777479999998999</v>
      </c>
      <c r="E20" s="462">
        <v>0.83690385321100003</v>
      </c>
      <c r="F20" s="460">
        <v>90</v>
      </c>
      <c r="G20" s="461">
        <v>90</v>
      </c>
      <c r="H20" s="463">
        <v>29.052109999999999</v>
      </c>
      <c r="I20" s="460">
        <v>363.39747999999997</v>
      </c>
      <c r="J20" s="461">
        <v>273.39747999999997</v>
      </c>
      <c r="K20" s="464">
        <v>4.0377497777769999</v>
      </c>
    </row>
    <row r="21" spans="1:11" ht="14.45" customHeight="1" thickBot="1" x14ac:dyDescent="0.25">
      <c r="A21" s="482" t="s">
        <v>289</v>
      </c>
      <c r="B21" s="460">
        <v>1</v>
      </c>
      <c r="C21" s="460">
        <v>1.46052</v>
      </c>
      <c r="D21" s="461">
        <v>0.46051999999999998</v>
      </c>
      <c r="E21" s="462">
        <v>1.46052</v>
      </c>
      <c r="F21" s="460">
        <v>2</v>
      </c>
      <c r="G21" s="461">
        <v>2</v>
      </c>
      <c r="H21" s="463">
        <v>0.193</v>
      </c>
      <c r="I21" s="460">
        <v>1.585</v>
      </c>
      <c r="J21" s="461">
        <v>-0.41499999999999998</v>
      </c>
      <c r="K21" s="464">
        <v>0.792499999999</v>
      </c>
    </row>
    <row r="22" spans="1:11" ht="14.45" customHeight="1" thickBot="1" x14ac:dyDescent="0.25">
      <c r="A22" s="482" t="s">
        <v>290</v>
      </c>
      <c r="B22" s="460">
        <v>25</v>
      </c>
      <c r="C22" s="460">
        <v>26.526299999999999</v>
      </c>
      <c r="D22" s="461">
        <v>1.5263</v>
      </c>
      <c r="E22" s="462">
        <v>1.0610520000000001</v>
      </c>
      <c r="F22" s="460">
        <v>30</v>
      </c>
      <c r="G22" s="461">
        <v>30</v>
      </c>
      <c r="H22" s="463">
        <v>2.6459999999999999</v>
      </c>
      <c r="I22" s="460">
        <v>27.21181</v>
      </c>
      <c r="J22" s="461">
        <v>-2.7881900000000002</v>
      </c>
      <c r="K22" s="464">
        <v>0.90706033333299996</v>
      </c>
    </row>
    <row r="23" spans="1:11" ht="14.45" customHeight="1" thickBot="1" x14ac:dyDescent="0.25">
      <c r="A23" s="481" t="s">
        <v>291</v>
      </c>
      <c r="B23" s="465">
        <v>237.57479638552999</v>
      </c>
      <c r="C23" s="465">
        <v>262.30813999999998</v>
      </c>
      <c r="D23" s="466">
        <v>24.733343614470002</v>
      </c>
      <c r="E23" s="472">
        <v>1.1041076073330001</v>
      </c>
      <c r="F23" s="465">
        <v>166.04416417191899</v>
      </c>
      <c r="G23" s="466">
        <v>166.04416417191899</v>
      </c>
      <c r="H23" s="468">
        <v>26.3584</v>
      </c>
      <c r="I23" s="465">
        <v>233.91363999999999</v>
      </c>
      <c r="J23" s="466">
        <v>67.869475828079999</v>
      </c>
      <c r="K23" s="473">
        <v>1.408743518126</v>
      </c>
    </row>
    <row r="24" spans="1:11" ht="14.45" customHeight="1" thickBot="1" x14ac:dyDescent="0.25">
      <c r="A24" s="482" t="s">
        <v>292</v>
      </c>
      <c r="B24" s="460">
        <v>0</v>
      </c>
      <c r="C24" s="460">
        <v>0.63200000000000001</v>
      </c>
      <c r="D24" s="461">
        <v>0.63200000000000001</v>
      </c>
      <c r="E24" s="470" t="s">
        <v>271</v>
      </c>
      <c r="F24" s="460">
        <v>0</v>
      </c>
      <c r="G24" s="461">
        <v>0</v>
      </c>
      <c r="H24" s="463">
        <v>0</v>
      </c>
      <c r="I24" s="460">
        <v>0</v>
      </c>
      <c r="J24" s="461">
        <v>0</v>
      </c>
      <c r="K24" s="471" t="s">
        <v>271</v>
      </c>
    </row>
    <row r="25" spans="1:11" ht="14.45" customHeight="1" thickBot="1" x14ac:dyDescent="0.25">
      <c r="A25" s="482" t="s">
        <v>293</v>
      </c>
      <c r="B25" s="460">
        <v>9.7608250208279994</v>
      </c>
      <c r="C25" s="460">
        <v>1.5563499999999999</v>
      </c>
      <c r="D25" s="461">
        <v>-8.2044750208279993</v>
      </c>
      <c r="E25" s="462">
        <v>0.15944861184100001</v>
      </c>
      <c r="F25" s="460">
        <v>5</v>
      </c>
      <c r="G25" s="461">
        <v>5</v>
      </c>
      <c r="H25" s="463">
        <v>0.12007</v>
      </c>
      <c r="I25" s="460">
        <v>1.03573</v>
      </c>
      <c r="J25" s="461">
        <v>-3.96427</v>
      </c>
      <c r="K25" s="464">
        <v>0.207146</v>
      </c>
    </row>
    <row r="26" spans="1:11" ht="14.45" customHeight="1" thickBot="1" x14ac:dyDescent="0.25">
      <c r="A26" s="482" t="s">
        <v>294</v>
      </c>
      <c r="B26" s="460">
        <v>31.854629892666999</v>
      </c>
      <c r="C26" s="460">
        <v>38.122050000000002</v>
      </c>
      <c r="D26" s="461">
        <v>6.2674201073319997</v>
      </c>
      <c r="E26" s="462">
        <v>1.196750680464</v>
      </c>
      <c r="F26" s="460">
        <v>35</v>
      </c>
      <c r="G26" s="461">
        <v>35</v>
      </c>
      <c r="H26" s="463">
        <v>2.5443099999999998</v>
      </c>
      <c r="I26" s="460">
        <v>34.029139999999998</v>
      </c>
      <c r="J26" s="461">
        <v>-0.97085999999999995</v>
      </c>
      <c r="K26" s="464">
        <v>0.97226114285700005</v>
      </c>
    </row>
    <row r="27" spans="1:11" ht="14.45" customHeight="1" thickBot="1" x14ac:dyDescent="0.25">
      <c r="A27" s="482" t="s">
        <v>295</v>
      </c>
      <c r="B27" s="460">
        <v>64.697169487289003</v>
      </c>
      <c r="C27" s="460">
        <v>58.697000000000003</v>
      </c>
      <c r="D27" s="461">
        <v>-6.0001694872889999</v>
      </c>
      <c r="E27" s="462">
        <v>0.90725761984800002</v>
      </c>
      <c r="F27" s="460">
        <v>63</v>
      </c>
      <c r="G27" s="461">
        <v>63</v>
      </c>
      <c r="H27" s="463">
        <v>1.93377</v>
      </c>
      <c r="I27" s="460">
        <v>56.006590000000003</v>
      </c>
      <c r="J27" s="461">
        <v>-6.9934099999999999</v>
      </c>
      <c r="K27" s="464">
        <v>0.88899349206300005</v>
      </c>
    </row>
    <row r="28" spans="1:11" ht="14.45" customHeight="1" thickBot="1" x14ac:dyDescent="0.25">
      <c r="A28" s="482" t="s">
        <v>296</v>
      </c>
      <c r="B28" s="460">
        <v>12</v>
      </c>
      <c r="C28" s="460">
        <v>9.0259900000000002</v>
      </c>
      <c r="D28" s="461">
        <v>-2.9740099999990002</v>
      </c>
      <c r="E28" s="462">
        <v>0.75216583333300002</v>
      </c>
      <c r="F28" s="460">
        <v>10</v>
      </c>
      <c r="G28" s="461">
        <v>10</v>
      </c>
      <c r="H28" s="463">
        <v>0.43559999999999999</v>
      </c>
      <c r="I28" s="460">
        <v>8.5260700000000007</v>
      </c>
      <c r="J28" s="461">
        <v>-1.4739299999990001</v>
      </c>
      <c r="K28" s="464">
        <v>0.852607</v>
      </c>
    </row>
    <row r="29" spans="1:11" ht="14.45" customHeight="1" thickBot="1" x14ac:dyDescent="0.25">
      <c r="A29" s="482" t="s">
        <v>297</v>
      </c>
      <c r="B29" s="460">
        <v>3.5910448820909999</v>
      </c>
      <c r="C29" s="460">
        <v>9.9588199999999993</v>
      </c>
      <c r="D29" s="461">
        <v>6.3677751179079998</v>
      </c>
      <c r="E29" s="462">
        <v>2.7732374077699999</v>
      </c>
      <c r="F29" s="460">
        <v>8.0441641719190002</v>
      </c>
      <c r="G29" s="461">
        <v>8.0441641719190002</v>
      </c>
      <c r="H29" s="463">
        <v>4.8269999999989999</v>
      </c>
      <c r="I29" s="460">
        <v>10.151</v>
      </c>
      <c r="J29" s="461">
        <v>2.1068358280799999</v>
      </c>
      <c r="K29" s="464">
        <v>1.2619086064189999</v>
      </c>
    </row>
    <row r="30" spans="1:11" ht="14.45" customHeight="1" thickBot="1" x14ac:dyDescent="0.25">
      <c r="A30" s="482" t="s">
        <v>298</v>
      </c>
      <c r="B30" s="460">
        <v>0</v>
      </c>
      <c r="C30" s="460">
        <v>21.18066</v>
      </c>
      <c r="D30" s="461">
        <v>21.18066</v>
      </c>
      <c r="E30" s="470" t="s">
        <v>271</v>
      </c>
      <c r="F30" s="460">
        <v>0</v>
      </c>
      <c r="G30" s="461">
        <v>0</v>
      </c>
      <c r="H30" s="463">
        <v>0</v>
      </c>
      <c r="I30" s="460">
        <v>3.706</v>
      </c>
      <c r="J30" s="461">
        <v>3.706</v>
      </c>
      <c r="K30" s="471" t="s">
        <v>271</v>
      </c>
    </row>
    <row r="31" spans="1:11" ht="14.45" customHeight="1" thickBot="1" x14ac:dyDescent="0.25">
      <c r="A31" s="482" t="s">
        <v>299</v>
      </c>
      <c r="B31" s="460">
        <v>43.535672530462001</v>
      </c>
      <c r="C31" s="460">
        <v>47.304569999999998</v>
      </c>
      <c r="D31" s="461">
        <v>3.768897469538</v>
      </c>
      <c r="E31" s="462">
        <v>1.0865703284329999</v>
      </c>
      <c r="F31" s="460">
        <v>45</v>
      </c>
      <c r="G31" s="461">
        <v>45</v>
      </c>
      <c r="H31" s="463">
        <v>4.2161499999999998</v>
      </c>
      <c r="I31" s="460">
        <v>34.44021</v>
      </c>
      <c r="J31" s="461">
        <v>-10.55979</v>
      </c>
      <c r="K31" s="464">
        <v>0.76533799999899998</v>
      </c>
    </row>
    <row r="32" spans="1:11" ht="14.45" customHeight="1" thickBot="1" x14ac:dyDescent="0.25">
      <c r="A32" s="482" t="s">
        <v>300</v>
      </c>
      <c r="B32" s="460">
        <v>72.135454572190994</v>
      </c>
      <c r="C32" s="460">
        <v>75.830699999999993</v>
      </c>
      <c r="D32" s="461">
        <v>3.695245427808</v>
      </c>
      <c r="E32" s="462">
        <v>1.051226480095</v>
      </c>
      <c r="F32" s="460">
        <v>0</v>
      </c>
      <c r="G32" s="461">
        <v>0</v>
      </c>
      <c r="H32" s="463">
        <v>12.281499999999999</v>
      </c>
      <c r="I32" s="460">
        <v>86.018900000000002</v>
      </c>
      <c r="J32" s="461">
        <v>86.018900000000002</v>
      </c>
      <c r="K32" s="471" t="s">
        <v>271</v>
      </c>
    </row>
    <row r="33" spans="1:11" ht="14.45" customHeight="1" thickBot="1" x14ac:dyDescent="0.25">
      <c r="A33" s="481" t="s">
        <v>301</v>
      </c>
      <c r="B33" s="465">
        <v>22.482635482220999</v>
      </c>
      <c r="C33" s="465">
        <v>18.15494</v>
      </c>
      <c r="D33" s="466">
        <v>-4.3276954822200002</v>
      </c>
      <c r="E33" s="472">
        <v>0.80750942274299997</v>
      </c>
      <c r="F33" s="465">
        <v>6</v>
      </c>
      <c r="G33" s="466">
        <v>6</v>
      </c>
      <c r="H33" s="468">
        <v>0.99993999999899996</v>
      </c>
      <c r="I33" s="465">
        <v>13.716010000000001</v>
      </c>
      <c r="J33" s="466">
        <v>7.7160099999989997</v>
      </c>
      <c r="K33" s="473">
        <v>2.2860016666659999</v>
      </c>
    </row>
    <row r="34" spans="1:11" ht="14.45" customHeight="1" thickBot="1" x14ac:dyDescent="0.25">
      <c r="A34" s="482" t="s">
        <v>302</v>
      </c>
      <c r="B34" s="460">
        <v>16.932683509208999</v>
      </c>
      <c r="C34" s="460">
        <v>13.16877</v>
      </c>
      <c r="D34" s="461">
        <v>-3.7639135092089999</v>
      </c>
      <c r="E34" s="462">
        <v>0.77771311279900002</v>
      </c>
      <c r="F34" s="460">
        <v>0</v>
      </c>
      <c r="G34" s="461">
        <v>0</v>
      </c>
      <c r="H34" s="463">
        <v>0.31219000000000002</v>
      </c>
      <c r="I34" s="460">
        <v>8.1741399999999995</v>
      </c>
      <c r="J34" s="461">
        <v>8.1741399999999995</v>
      </c>
      <c r="K34" s="471" t="s">
        <v>271</v>
      </c>
    </row>
    <row r="35" spans="1:11" ht="14.45" customHeight="1" thickBot="1" x14ac:dyDescent="0.25">
      <c r="A35" s="482" t="s">
        <v>303</v>
      </c>
      <c r="B35" s="460">
        <v>0</v>
      </c>
      <c r="C35" s="460">
        <v>0.18151</v>
      </c>
      <c r="D35" s="461">
        <v>0.18151</v>
      </c>
      <c r="E35" s="470" t="s">
        <v>271</v>
      </c>
      <c r="F35" s="460">
        <v>0</v>
      </c>
      <c r="G35" s="461">
        <v>0</v>
      </c>
      <c r="H35" s="463">
        <v>4.7919999998999999E-2</v>
      </c>
      <c r="I35" s="460">
        <v>0.43007999999899998</v>
      </c>
      <c r="J35" s="461">
        <v>0.43007999999899998</v>
      </c>
      <c r="K35" s="471" t="s">
        <v>271</v>
      </c>
    </row>
    <row r="36" spans="1:11" ht="14.45" customHeight="1" thickBot="1" x14ac:dyDescent="0.25">
      <c r="A36" s="482" t="s">
        <v>304</v>
      </c>
      <c r="B36" s="460">
        <v>4.5499519730109999</v>
      </c>
      <c r="C36" s="460">
        <v>3.7229000000000001</v>
      </c>
      <c r="D36" s="461">
        <v>-0.82705197301099997</v>
      </c>
      <c r="E36" s="462">
        <v>0.81822841693299997</v>
      </c>
      <c r="F36" s="460">
        <v>5</v>
      </c>
      <c r="G36" s="461">
        <v>5</v>
      </c>
      <c r="H36" s="463">
        <v>0.57629999999899995</v>
      </c>
      <c r="I36" s="460">
        <v>3.4578000000000002</v>
      </c>
      <c r="J36" s="461">
        <v>-1.5422</v>
      </c>
      <c r="K36" s="464">
        <v>0.69155999999999995</v>
      </c>
    </row>
    <row r="37" spans="1:11" ht="14.45" customHeight="1" thickBot="1" x14ac:dyDescent="0.25">
      <c r="A37" s="482" t="s">
        <v>305</v>
      </c>
      <c r="B37" s="460">
        <v>1</v>
      </c>
      <c r="C37" s="460">
        <v>1.0817600000000001</v>
      </c>
      <c r="D37" s="461">
        <v>8.1759999999999999E-2</v>
      </c>
      <c r="E37" s="462">
        <v>1.0817600000000001</v>
      </c>
      <c r="F37" s="460">
        <v>1</v>
      </c>
      <c r="G37" s="461">
        <v>1</v>
      </c>
      <c r="H37" s="463">
        <v>6.3529999998999998E-2</v>
      </c>
      <c r="I37" s="460">
        <v>1.6539900000000001</v>
      </c>
      <c r="J37" s="461">
        <v>0.65398999999899998</v>
      </c>
      <c r="K37" s="464">
        <v>1.6539900000000001</v>
      </c>
    </row>
    <row r="38" spans="1:11" ht="14.45" customHeight="1" thickBot="1" x14ac:dyDescent="0.25">
      <c r="A38" s="481" t="s">
        <v>306</v>
      </c>
      <c r="B38" s="465">
        <v>0</v>
      </c>
      <c r="C38" s="465">
        <v>0</v>
      </c>
      <c r="D38" s="466">
        <v>0</v>
      </c>
      <c r="E38" s="472">
        <v>1</v>
      </c>
      <c r="F38" s="465">
        <v>0</v>
      </c>
      <c r="G38" s="466">
        <v>0</v>
      </c>
      <c r="H38" s="468">
        <v>0</v>
      </c>
      <c r="I38" s="465">
        <v>0.26400000000000001</v>
      </c>
      <c r="J38" s="466">
        <v>0.26400000000000001</v>
      </c>
      <c r="K38" s="469" t="s">
        <v>283</v>
      </c>
    </row>
    <row r="39" spans="1:11" ht="14.45" customHeight="1" thickBot="1" x14ac:dyDescent="0.25">
      <c r="A39" s="482" t="s">
        <v>307</v>
      </c>
      <c r="B39" s="460">
        <v>0</v>
      </c>
      <c r="C39" s="460">
        <v>0</v>
      </c>
      <c r="D39" s="461">
        <v>0</v>
      </c>
      <c r="E39" s="462">
        <v>1</v>
      </c>
      <c r="F39" s="460">
        <v>0</v>
      </c>
      <c r="G39" s="461">
        <v>0</v>
      </c>
      <c r="H39" s="463">
        <v>0</v>
      </c>
      <c r="I39" s="460">
        <v>0.26400000000000001</v>
      </c>
      <c r="J39" s="461">
        <v>0.26400000000000001</v>
      </c>
      <c r="K39" s="471" t="s">
        <v>283</v>
      </c>
    </row>
    <row r="40" spans="1:11" ht="14.45" customHeight="1" thickBot="1" x14ac:dyDescent="0.25">
      <c r="A40" s="483" t="s">
        <v>308</v>
      </c>
      <c r="B40" s="465">
        <v>922.825406428723</v>
      </c>
      <c r="C40" s="465">
        <v>801.29711000000202</v>
      </c>
      <c r="D40" s="466">
        <v>-121.52829642872101</v>
      </c>
      <c r="E40" s="472">
        <v>0.86830846270299999</v>
      </c>
      <c r="F40" s="465">
        <v>976.83568064262101</v>
      </c>
      <c r="G40" s="466">
        <v>976.83568064262101</v>
      </c>
      <c r="H40" s="468">
        <v>80.323699999998993</v>
      </c>
      <c r="I40" s="465">
        <v>1106.3141000000001</v>
      </c>
      <c r="J40" s="466">
        <v>129.47841935737799</v>
      </c>
      <c r="K40" s="473">
        <v>1.1325488226139999</v>
      </c>
    </row>
    <row r="41" spans="1:11" ht="14.45" customHeight="1" thickBot="1" x14ac:dyDescent="0.25">
      <c r="A41" s="480" t="s">
        <v>45</v>
      </c>
      <c r="B41" s="460">
        <v>112.481878988025</v>
      </c>
      <c r="C41" s="460">
        <v>87.112960000000001</v>
      </c>
      <c r="D41" s="461">
        <v>-25.368918988025001</v>
      </c>
      <c r="E41" s="462">
        <v>0.77446216922800004</v>
      </c>
      <c r="F41" s="460">
        <v>42.674035023508999</v>
      </c>
      <c r="G41" s="461">
        <v>42.674035023508999</v>
      </c>
      <c r="H41" s="463">
        <v>4.9791499999989997</v>
      </c>
      <c r="I41" s="460">
        <v>188.96621999999999</v>
      </c>
      <c r="J41" s="461">
        <v>146.292184976491</v>
      </c>
      <c r="K41" s="464">
        <v>4.4281310613320004</v>
      </c>
    </row>
    <row r="42" spans="1:11" ht="14.45" customHeight="1" thickBot="1" x14ac:dyDescent="0.25">
      <c r="A42" s="484" t="s">
        <v>309</v>
      </c>
      <c r="B42" s="460">
        <v>112.481878988025</v>
      </c>
      <c r="C42" s="460">
        <v>87.112960000000001</v>
      </c>
      <c r="D42" s="461">
        <v>-25.368918988025001</v>
      </c>
      <c r="E42" s="462">
        <v>0.77446216922800004</v>
      </c>
      <c r="F42" s="460">
        <v>42.674035023508999</v>
      </c>
      <c r="G42" s="461">
        <v>42.674035023508999</v>
      </c>
      <c r="H42" s="463">
        <v>4.9791499999989997</v>
      </c>
      <c r="I42" s="460">
        <v>188.96621999999999</v>
      </c>
      <c r="J42" s="461">
        <v>146.292184976491</v>
      </c>
      <c r="K42" s="464">
        <v>4.4281310613320004</v>
      </c>
    </row>
    <row r="43" spans="1:11" ht="14.45" customHeight="1" thickBot="1" x14ac:dyDescent="0.25">
      <c r="A43" s="482" t="s">
        <v>310</v>
      </c>
      <c r="B43" s="460">
        <v>111.078983075907</v>
      </c>
      <c r="C43" s="460">
        <v>85.846770000000006</v>
      </c>
      <c r="D43" s="461">
        <v>-25.232213075905999</v>
      </c>
      <c r="E43" s="462">
        <v>0.77284439974800001</v>
      </c>
      <c r="F43" s="460">
        <v>41.256364911584001</v>
      </c>
      <c r="G43" s="461">
        <v>41.256364911584001</v>
      </c>
      <c r="H43" s="463">
        <v>4.9791499999989997</v>
      </c>
      <c r="I43" s="460">
        <v>187.42094</v>
      </c>
      <c r="J43" s="461">
        <v>146.16457508841501</v>
      </c>
      <c r="K43" s="464">
        <v>4.5428369756190001</v>
      </c>
    </row>
    <row r="44" spans="1:11" ht="14.45" customHeight="1" thickBot="1" x14ac:dyDescent="0.25">
      <c r="A44" s="482" t="s">
        <v>311</v>
      </c>
      <c r="B44" s="460">
        <v>0.33533853991899998</v>
      </c>
      <c r="C44" s="460">
        <v>0.23499999999999999</v>
      </c>
      <c r="D44" s="461">
        <v>-0.10033853991900001</v>
      </c>
      <c r="E44" s="462">
        <v>0.70078434782999999</v>
      </c>
      <c r="F44" s="460">
        <v>1.2019779547E-2</v>
      </c>
      <c r="G44" s="461">
        <v>1.2019779547E-2</v>
      </c>
      <c r="H44" s="463">
        <v>0</v>
      </c>
      <c r="I44" s="460">
        <v>0</v>
      </c>
      <c r="J44" s="461">
        <v>-1.2019779547E-2</v>
      </c>
      <c r="K44" s="464">
        <v>0</v>
      </c>
    </row>
    <row r="45" spans="1:11" ht="14.45" customHeight="1" thickBot="1" x14ac:dyDescent="0.25">
      <c r="A45" s="482" t="s">
        <v>312</v>
      </c>
      <c r="B45" s="460">
        <v>1.0675573721980001</v>
      </c>
      <c r="C45" s="460">
        <v>1.0311900000000001</v>
      </c>
      <c r="D45" s="461">
        <v>-3.6367372198E-2</v>
      </c>
      <c r="E45" s="462">
        <v>0.96593403488499996</v>
      </c>
      <c r="F45" s="460">
        <v>0.7381341857</v>
      </c>
      <c r="G45" s="461">
        <v>0.7381341857</v>
      </c>
      <c r="H45" s="463">
        <v>0</v>
      </c>
      <c r="I45" s="460">
        <v>1.54528</v>
      </c>
      <c r="J45" s="461">
        <v>0.80714581429900001</v>
      </c>
      <c r="K45" s="464">
        <v>2.0934946923409998</v>
      </c>
    </row>
    <row r="46" spans="1:11" ht="14.45" customHeight="1" thickBot="1" x14ac:dyDescent="0.25">
      <c r="A46" s="482" t="s">
        <v>313</v>
      </c>
      <c r="B46" s="460">
        <v>0</v>
      </c>
      <c r="C46" s="460">
        <v>0</v>
      </c>
      <c r="D46" s="461">
        <v>0</v>
      </c>
      <c r="E46" s="462">
        <v>1</v>
      </c>
      <c r="F46" s="460">
        <v>0.43083622692700002</v>
      </c>
      <c r="G46" s="461">
        <v>0.43083622692700002</v>
      </c>
      <c r="H46" s="463">
        <v>0</v>
      </c>
      <c r="I46" s="460">
        <v>0</v>
      </c>
      <c r="J46" s="461">
        <v>-0.43083622692700002</v>
      </c>
      <c r="K46" s="464">
        <v>0</v>
      </c>
    </row>
    <row r="47" spans="1:11" ht="14.45" customHeight="1" thickBot="1" x14ac:dyDescent="0.25">
      <c r="A47" s="482" t="s">
        <v>314</v>
      </c>
      <c r="B47" s="460">
        <v>0</v>
      </c>
      <c r="C47" s="460">
        <v>0</v>
      </c>
      <c r="D47" s="461">
        <v>0</v>
      </c>
      <c r="E47" s="462">
        <v>1</v>
      </c>
      <c r="F47" s="460">
        <v>0.178717490422</v>
      </c>
      <c r="G47" s="461">
        <v>0.178717490422</v>
      </c>
      <c r="H47" s="463">
        <v>0</v>
      </c>
      <c r="I47" s="460">
        <v>0</v>
      </c>
      <c r="J47" s="461">
        <v>-0.178717490422</v>
      </c>
      <c r="K47" s="464">
        <v>0</v>
      </c>
    </row>
    <row r="48" spans="1:11" ht="14.45" customHeight="1" thickBot="1" x14ac:dyDescent="0.25">
      <c r="A48" s="482" t="s">
        <v>315</v>
      </c>
      <c r="B48" s="460">
        <v>0</v>
      </c>
      <c r="C48" s="460">
        <v>0</v>
      </c>
      <c r="D48" s="461">
        <v>0</v>
      </c>
      <c r="E48" s="462">
        <v>1</v>
      </c>
      <c r="F48" s="460">
        <v>5.7962429326000001E-2</v>
      </c>
      <c r="G48" s="461">
        <v>5.7962429326000001E-2</v>
      </c>
      <c r="H48" s="463">
        <v>0</v>
      </c>
      <c r="I48" s="460">
        <v>0</v>
      </c>
      <c r="J48" s="461">
        <v>-5.7962429326000001E-2</v>
      </c>
      <c r="K48" s="464">
        <v>0</v>
      </c>
    </row>
    <row r="49" spans="1:11" ht="14.45" customHeight="1" thickBot="1" x14ac:dyDescent="0.25">
      <c r="A49" s="485" t="s">
        <v>46</v>
      </c>
      <c r="B49" s="465">
        <v>0</v>
      </c>
      <c r="C49" s="465">
        <v>60.890999999999998</v>
      </c>
      <c r="D49" s="466">
        <v>60.890999999999998</v>
      </c>
      <c r="E49" s="467" t="s">
        <v>271</v>
      </c>
      <c r="F49" s="465">
        <v>0</v>
      </c>
      <c r="G49" s="466">
        <v>0</v>
      </c>
      <c r="H49" s="468">
        <v>9.3749999999989999</v>
      </c>
      <c r="I49" s="465">
        <v>74.358000000000004</v>
      </c>
      <c r="J49" s="466">
        <v>74.358000000000004</v>
      </c>
      <c r="K49" s="469" t="s">
        <v>271</v>
      </c>
    </row>
    <row r="50" spans="1:11" ht="14.45" customHeight="1" thickBot="1" x14ac:dyDescent="0.25">
      <c r="A50" s="481" t="s">
        <v>316</v>
      </c>
      <c r="B50" s="465">
        <v>0</v>
      </c>
      <c r="C50" s="465">
        <v>58.405000000000001</v>
      </c>
      <c r="D50" s="466">
        <v>58.405000000000001</v>
      </c>
      <c r="E50" s="467" t="s">
        <v>271</v>
      </c>
      <c r="F50" s="465">
        <v>0</v>
      </c>
      <c r="G50" s="466">
        <v>0</v>
      </c>
      <c r="H50" s="468">
        <v>9.3749999999989999</v>
      </c>
      <c r="I50" s="465">
        <v>66.831000000000003</v>
      </c>
      <c r="J50" s="466">
        <v>66.831000000000003</v>
      </c>
      <c r="K50" s="469" t="s">
        <v>271</v>
      </c>
    </row>
    <row r="51" spans="1:11" ht="14.45" customHeight="1" thickBot="1" x14ac:dyDescent="0.25">
      <c r="A51" s="482" t="s">
        <v>317</v>
      </c>
      <c r="B51" s="460">
        <v>0</v>
      </c>
      <c r="C51" s="460">
        <v>54.48</v>
      </c>
      <c r="D51" s="461">
        <v>54.48</v>
      </c>
      <c r="E51" s="470" t="s">
        <v>271</v>
      </c>
      <c r="F51" s="460">
        <v>0</v>
      </c>
      <c r="G51" s="461">
        <v>0</v>
      </c>
      <c r="H51" s="463">
        <v>9.3749999999989999</v>
      </c>
      <c r="I51" s="460">
        <v>63.750999999999998</v>
      </c>
      <c r="J51" s="461">
        <v>63.750999999999998</v>
      </c>
      <c r="K51" s="471" t="s">
        <v>271</v>
      </c>
    </row>
    <row r="52" spans="1:11" ht="14.45" customHeight="1" thickBot="1" x14ac:dyDescent="0.25">
      <c r="A52" s="482" t="s">
        <v>318</v>
      </c>
      <c r="B52" s="460">
        <v>0</v>
      </c>
      <c r="C52" s="460">
        <v>3.9249999999999998</v>
      </c>
      <c r="D52" s="461">
        <v>3.9249999999999998</v>
      </c>
      <c r="E52" s="470" t="s">
        <v>271</v>
      </c>
      <c r="F52" s="460">
        <v>0</v>
      </c>
      <c r="G52" s="461">
        <v>0</v>
      </c>
      <c r="H52" s="463">
        <v>0</v>
      </c>
      <c r="I52" s="460">
        <v>3.08</v>
      </c>
      <c r="J52" s="461">
        <v>3.08</v>
      </c>
      <c r="K52" s="471" t="s">
        <v>271</v>
      </c>
    </row>
    <row r="53" spans="1:11" ht="14.45" customHeight="1" thickBot="1" x14ac:dyDescent="0.25">
      <c r="A53" s="481" t="s">
        <v>319</v>
      </c>
      <c r="B53" s="465">
        <v>0</v>
      </c>
      <c r="C53" s="465">
        <v>2.4860000000000002</v>
      </c>
      <c r="D53" s="466">
        <v>2.4860000000000002</v>
      </c>
      <c r="E53" s="467" t="s">
        <v>283</v>
      </c>
      <c r="F53" s="465">
        <v>0</v>
      </c>
      <c r="G53" s="466">
        <v>0</v>
      </c>
      <c r="H53" s="468">
        <v>0</v>
      </c>
      <c r="I53" s="465">
        <v>7.5270000000000001</v>
      </c>
      <c r="J53" s="466">
        <v>7.5270000000000001</v>
      </c>
      <c r="K53" s="469" t="s">
        <v>271</v>
      </c>
    </row>
    <row r="54" spans="1:11" ht="14.45" customHeight="1" thickBot="1" x14ac:dyDescent="0.25">
      <c r="A54" s="482" t="s">
        <v>320</v>
      </c>
      <c r="B54" s="460">
        <v>0</v>
      </c>
      <c r="C54" s="460">
        <v>2.4860000000000002</v>
      </c>
      <c r="D54" s="461">
        <v>2.4860000000000002</v>
      </c>
      <c r="E54" s="470" t="s">
        <v>283</v>
      </c>
      <c r="F54" s="460">
        <v>0</v>
      </c>
      <c r="G54" s="461">
        <v>0</v>
      </c>
      <c r="H54" s="463">
        <v>0</v>
      </c>
      <c r="I54" s="460">
        <v>7.5270000000000001</v>
      </c>
      <c r="J54" s="461">
        <v>7.5270000000000001</v>
      </c>
      <c r="K54" s="471" t="s">
        <v>271</v>
      </c>
    </row>
    <row r="55" spans="1:11" ht="14.45" customHeight="1" thickBot="1" x14ac:dyDescent="0.25">
      <c r="A55" s="480" t="s">
        <v>47</v>
      </c>
      <c r="B55" s="460">
        <v>810.34352744069702</v>
      </c>
      <c r="C55" s="460">
        <v>653.29315000000099</v>
      </c>
      <c r="D55" s="461">
        <v>-157.050377440696</v>
      </c>
      <c r="E55" s="462">
        <v>0.806192840292</v>
      </c>
      <c r="F55" s="460">
        <v>934.16164561911205</v>
      </c>
      <c r="G55" s="461">
        <v>934.16164561911205</v>
      </c>
      <c r="H55" s="463">
        <v>65.969549999999003</v>
      </c>
      <c r="I55" s="460">
        <v>842.98987999999997</v>
      </c>
      <c r="J55" s="461">
        <v>-91.171765619111994</v>
      </c>
      <c r="K55" s="464">
        <v>0.90240258091600001</v>
      </c>
    </row>
    <row r="56" spans="1:11" ht="14.45" customHeight="1" thickBot="1" x14ac:dyDescent="0.25">
      <c r="A56" s="481" t="s">
        <v>321</v>
      </c>
      <c r="B56" s="465">
        <v>15.080530182735</v>
      </c>
      <c r="C56" s="465">
        <v>16.0426</v>
      </c>
      <c r="D56" s="466">
        <v>0.96206981726399998</v>
      </c>
      <c r="E56" s="472">
        <v>1.063795490318</v>
      </c>
      <c r="F56" s="465">
        <v>16.206878954343999</v>
      </c>
      <c r="G56" s="466">
        <v>16.206878954343999</v>
      </c>
      <c r="H56" s="468">
        <v>1.38121</v>
      </c>
      <c r="I56" s="465">
        <v>15.202579999999999</v>
      </c>
      <c r="J56" s="466">
        <v>-1.004298954344</v>
      </c>
      <c r="K56" s="473">
        <v>0.93803255042599998</v>
      </c>
    </row>
    <row r="57" spans="1:11" ht="14.45" customHeight="1" thickBot="1" x14ac:dyDescent="0.25">
      <c r="A57" s="482" t="s">
        <v>322</v>
      </c>
      <c r="B57" s="460">
        <v>5.2224242988679999</v>
      </c>
      <c r="C57" s="460">
        <v>7.0472000000000001</v>
      </c>
      <c r="D57" s="461">
        <v>1.824775701131</v>
      </c>
      <c r="E57" s="462">
        <v>1.349411613592</v>
      </c>
      <c r="F57" s="460">
        <v>7.1705927132260001</v>
      </c>
      <c r="G57" s="461">
        <v>7.1705927132260001</v>
      </c>
      <c r="H57" s="463">
        <v>0.47360000000000002</v>
      </c>
      <c r="I57" s="460">
        <v>5.0419999999999998</v>
      </c>
      <c r="J57" s="461">
        <v>-2.1285927132259999</v>
      </c>
      <c r="K57" s="464">
        <v>0.70314968394400001</v>
      </c>
    </row>
    <row r="58" spans="1:11" ht="14.45" customHeight="1" thickBot="1" x14ac:dyDescent="0.25">
      <c r="A58" s="482" t="s">
        <v>323</v>
      </c>
      <c r="B58" s="460">
        <v>9.8581058838659992</v>
      </c>
      <c r="C58" s="460">
        <v>8.9954000000000001</v>
      </c>
      <c r="D58" s="461">
        <v>-0.862705883866</v>
      </c>
      <c r="E58" s="462">
        <v>0.912487663043</v>
      </c>
      <c r="F58" s="460">
        <v>9.0362862411170006</v>
      </c>
      <c r="G58" s="461">
        <v>9.0362862411170006</v>
      </c>
      <c r="H58" s="463">
        <v>0.90760999999900005</v>
      </c>
      <c r="I58" s="460">
        <v>10.16058</v>
      </c>
      <c r="J58" s="461">
        <v>1.1242937588819999</v>
      </c>
      <c r="K58" s="464">
        <v>1.1244198920749999</v>
      </c>
    </row>
    <row r="59" spans="1:11" ht="14.45" customHeight="1" thickBot="1" x14ac:dyDescent="0.25">
      <c r="A59" s="481" t="s">
        <v>324</v>
      </c>
      <c r="B59" s="465">
        <v>39.205844010168001</v>
      </c>
      <c r="C59" s="465">
        <v>18.199639999999999</v>
      </c>
      <c r="D59" s="466">
        <v>-21.006204010167998</v>
      </c>
      <c r="E59" s="472">
        <v>0.46420732570500001</v>
      </c>
      <c r="F59" s="465">
        <v>19.150615632274999</v>
      </c>
      <c r="G59" s="466">
        <v>19.150615632274999</v>
      </c>
      <c r="H59" s="468">
        <v>6.7519999999000005E-2</v>
      </c>
      <c r="I59" s="465">
        <v>18.618010000000002</v>
      </c>
      <c r="J59" s="466">
        <v>-0.53260563227500002</v>
      </c>
      <c r="K59" s="473">
        <v>0.97218858951999998</v>
      </c>
    </row>
    <row r="60" spans="1:11" ht="14.45" customHeight="1" thickBot="1" x14ac:dyDescent="0.25">
      <c r="A60" s="482" t="s">
        <v>325</v>
      </c>
      <c r="B60" s="460">
        <v>39.205844010168001</v>
      </c>
      <c r="C60" s="460">
        <v>18.199639999999999</v>
      </c>
      <c r="D60" s="461">
        <v>-21.006204010167998</v>
      </c>
      <c r="E60" s="462">
        <v>0.46420732570500001</v>
      </c>
      <c r="F60" s="460">
        <v>19.150615632274999</v>
      </c>
      <c r="G60" s="461">
        <v>19.150615632274999</v>
      </c>
      <c r="H60" s="463">
        <v>6.7519999999000005E-2</v>
      </c>
      <c r="I60" s="460">
        <v>18.618010000000002</v>
      </c>
      <c r="J60" s="461">
        <v>-0.53260563227500002</v>
      </c>
      <c r="K60" s="464">
        <v>0.97218858951999998</v>
      </c>
    </row>
    <row r="61" spans="1:11" ht="14.45" customHeight="1" thickBot="1" x14ac:dyDescent="0.25">
      <c r="A61" s="481" t="s">
        <v>326</v>
      </c>
      <c r="B61" s="465">
        <v>124.89126215588701</v>
      </c>
      <c r="C61" s="465">
        <v>119.47450000000001</v>
      </c>
      <c r="D61" s="466">
        <v>-5.4167621558869996</v>
      </c>
      <c r="E61" s="472">
        <v>0.95662817348100004</v>
      </c>
      <c r="F61" s="465">
        <v>124.128059651771</v>
      </c>
      <c r="G61" s="466">
        <v>124.128059651771</v>
      </c>
      <c r="H61" s="468">
        <v>13.530799999999999</v>
      </c>
      <c r="I61" s="465">
        <v>155.87152</v>
      </c>
      <c r="J61" s="466">
        <v>31.743460348229</v>
      </c>
      <c r="K61" s="473">
        <v>1.2557315439979999</v>
      </c>
    </row>
    <row r="62" spans="1:11" ht="14.45" customHeight="1" thickBot="1" x14ac:dyDescent="0.25">
      <c r="A62" s="482" t="s">
        <v>327</v>
      </c>
      <c r="B62" s="460">
        <v>124.89126215588701</v>
      </c>
      <c r="C62" s="460">
        <v>119.47450000000001</v>
      </c>
      <c r="D62" s="461">
        <v>-5.4167621558869996</v>
      </c>
      <c r="E62" s="462">
        <v>0.95662817348100004</v>
      </c>
      <c r="F62" s="460">
        <v>124.128059651771</v>
      </c>
      <c r="G62" s="461">
        <v>124.128059651771</v>
      </c>
      <c r="H62" s="463">
        <v>11.78383</v>
      </c>
      <c r="I62" s="460">
        <v>139.08789999999999</v>
      </c>
      <c r="J62" s="461">
        <v>14.959840348228999</v>
      </c>
      <c r="K62" s="464">
        <v>1.1205194086670001</v>
      </c>
    </row>
    <row r="63" spans="1:11" ht="14.45" customHeight="1" thickBot="1" x14ac:dyDescent="0.25">
      <c r="A63" s="482" t="s">
        <v>328</v>
      </c>
      <c r="B63" s="460">
        <v>0</v>
      </c>
      <c r="C63" s="460">
        <v>0</v>
      </c>
      <c r="D63" s="461">
        <v>0</v>
      </c>
      <c r="E63" s="462">
        <v>1</v>
      </c>
      <c r="F63" s="460">
        <v>0</v>
      </c>
      <c r="G63" s="461">
        <v>0</v>
      </c>
      <c r="H63" s="463">
        <v>1.7469699999999999</v>
      </c>
      <c r="I63" s="460">
        <v>16.783619999999999</v>
      </c>
      <c r="J63" s="461">
        <v>16.783619999999999</v>
      </c>
      <c r="K63" s="471" t="s">
        <v>283</v>
      </c>
    </row>
    <row r="64" spans="1:11" ht="14.45" customHeight="1" thickBot="1" x14ac:dyDescent="0.25">
      <c r="A64" s="481" t="s">
        <v>329</v>
      </c>
      <c r="B64" s="465">
        <v>291.16589109190602</v>
      </c>
      <c r="C64" s="465">
        <v>429.80871000000099</v>
      </c>
      <c r="D64" s="466">
        <v>138.642818908094</v>
      </c>
      <c r="E64" s="472">
        <v>1.4761643556120001</v>
      </c>
      <c r="F64" s="465">
        <v>434.676091380721</v>
      </c>
      <c r="G64" s="466">
        <v>434.676091380721</v>
      </c>
      <c r="H64" s="468">
        <v>49.990019999998999</v>
      </c>
      <c r="I64" s="465">
        <v>402.82907</v>
      </c>
      <c r="J64" s="466">
        <v>-31.847021380720999</v>
      </c>
      <c r="K64" s="473">
        <v>0.926733901375</v>
      </c>
    </row>
    <row r="65" spans="1:11" ht="14.45" customHeight="1" thickBot="1" x14ac:dyDescent="0.25">
      <c r="A65" s="482" t="s">
        <v>330</v>
      </c>
      <c r="B65" s="460">
        <v>108.87608351688399</v>
      </c>
      <c r="C65" s="460">
        <v>153.13387</v>
      </c>
      <c r="D65" s="461">
        <v>44.257786483116</v>
      </c>
      <c r="E65" s="462">
        <v>1.4064968637140001</v>
      </c>
      <c r="F65" s="460">
        <v>159.06446490271301</v>
      </c>
      <c r="G65" s="461">
        <v>159.06446490271301</v>
      </c>
      <c r="H65" s="463">
        <v>11.673439999999999</v>
      </c>
      <c r="I65" s="460">
        <v>145.27555000000001</v>
      </c>
      <c r="J65" s="461">
        <v>-13.788914902713</v>
      </c>
      <c r="K65" s="464">
        <v>0.91331241134700003</v>
      </c>
    </row>
    <row r="66" spans="1:11" ht="14.45" customHeight="1" thickBot="1" x14ac:dyDescent="0.25">
      <c r="A66" s="482" t="s">
        <v>331</v>
      </c>
      <c r="B66" s="460">
        <v>17.050144412552001</v>
      </c>
      <c r="C66" s="460">
        <v>89.951139999999995</v>
      </c>
      <c r="D66" s="461">
        <v>72.900995587446999</v>
      </c>
      <c r="E66" s="462">
        <v>5.2756820014830001</v>
      </c>
      <c r="F66" s="460">
        <v>70.406787868958006</v>
      </c>
      <c r="G66" s="461">
        <v>70.406787868958006</v>
      </c>
      <c r="H66" s="463">
        <v>0</v>
      </c>
      <c r="I66" s="460">
        <v>46.813200000000002</v>
      </c>
      <c r="J66" s="461">
        <v>-23.593587868958</v>
      </c>
      <c r="K66" s="464">
        <v>0.66489611892400002</v>
      </c>
    </row>
    <row r="67" spans="1:11" ht="14.45" customHeight="1" thickBot="1" x14ac:dyDescent="0.25">
      <c r="A67" s="482" t="s">
        <v>332</v>
      </c>
      <c r="B67" s="460">
        <v>165.23966316247001</v>
      </c>
      <c r="C67" s="460">
        <v>186.72370000000001</v>
      </c>
      <c r="D67" s="461">
        <v>21.484036837529999</v>
      </c>
      <c r="E67" s="462">
        <v>1.1300174330199999</v>
      </c>
      <c r="F67" s="460">
        <v>205.20483860905</v>
      </c>
      <c r="G67" s="461">
        <v>205.20483860905</v>
      </c>
      <c r="H67" s="463">
        <v>38.316580000000002</v>
      </c>
      <c r="I67" s="460">
        <v>210.74032</v>
      </c>
      <c r="J67" s="461">
        <v>5.5354813909490002</v>
      </c>
      <c r="K67" s="464">
        <v>1.026975394091</v>
      </c>
    </row>
    <row r="68" spans="1:11" ht="14.45" customHeight="1" thickBot="1" x14ac:dyDescent="0.25">
      <c r="A68" s="481" t="s">
        <v>333</v>
      </c>
      <c r="B68" s="465">
        <v>340</v>
      </c>
      <c r="C68" s="465">
        <v>69.767700000000005</v>
      </c>
      <c r="D68" s="466">
        <v>-270.23230000000001</v>
      </c>
      <c r="E68" s="472">
        <v>0.205199117647</v>
      </c>
      <c r="F68" s="465">
        <v>340.00000000000102</v>
      </c>
      <c r="G68" s="466">
        <v>340.00000000000102</v>
      </c>
      <c r="H68" s="468">
        <v>0.99999999999900002</v>
      </c>
      <c r="I68" s="465">
        <v>250.46870000000001</v>
      </c>
      <c r="J68" s="466">
        <v>-89.531300000000996</v>
      </c>
      <c r="K68" s="473">
        <v>0.73667264705799995</v>
      </c>
    </row>
    <row r="69" spans="1:11" ht="14.45" customHeight="1" thickBot="1" x14ac:dyDescent="0.25">
      <c r="A69" s="482" t="s">
        <v>334</v>
      </c>
      <c r="B69" s="460">
        <v>270</v>
      </c>
      <c r="C69" s="460">
        <v>69.767700000000005</v>
      </c>
      <c r="D69" s="461">
        <v>-200.23230000000001</v>
      </c>
      <c r="E69" s="462">
        <v>0.258398888888</v>
      </c>
      <c r="F69" s="460">
        <v>270.00000000000102</v>
      </c>
      <c r="G69" s="461">
        <v>270.00000000000102</v>
      </c>
      <c r="H69" s="463">
        <v>0.99999999999900002</v>
      </c>
      <c r="I69" s="460">
        <v>202.25970000000001</v>
      </c>
      <c r="J69" s="461">
        <v>-67.740300000001</v>
      </c>
      <c r="K69" s="464">
        <v>0.74910999999899996</v>
      </c>
    </row>
    <row r="70" spans="1:11" ht="14.45" customHeight="1" thickBot="1" x14ac:dyDescent="0.25">
      <c r="A70" s="482" t="s">
        <v>335</v>
      </c>
      <c r="B70" s="460">
        <v>70</v>
      </c>
      <c r="C70" s="460">
        <v>0</v>
      </c>
      <c r="D70" s="461">
        <v>-70</v>
      </c>
      <c r="E70" s="462">
        <v>0</v>
      </c>
      <c r="F70" s="460">
        <v>70</v>
      </c>
      <c r="G70" s="461">
        <v>70</v>
      </c>
      <c r="H70" s="463">
        <v>0</v>
      </c>
      <c r="I70" s="460">
        <v>48.209000000000003</v>
      </c>
      <c r="J70" s="461">
        <v>-21.790999999998999</v>
      </c>
      <c r="K70" s="464">
        <v>0.68869999999999998</v>
      </c>
    </row>
    <row r="71" spans="1:11" ht="14.45" customHeight="1" thickBot="1" x14ac:dyDescent="0.25">
      <c r="A71" s="479" t="s">
        <v>48</v>
      </c>
      <c r="B71" s="460">
        <v>22385.819529158402</v>
      </c>
      <c r="C71" s="460">
        <v>26149.113809999999</v>
      </c>
      <c r="D71" s="461">
        <v>3763.2942808416501</v>
      </c>
      <c r="E71" s="462">
        <v>1.168110632534</v>
      </c>
      <c r="F71" s="460">
        <v>26783.115084000001</v>
      </c>
      <c r="G71" s="461">
        <v>26783.115084000001</v>
      </c>
      <c r="H71" s="463">
        <v>2714.4292999999998</v>
      </c>
      <c r="I71" s="460">
        <v>27664.883529999999</v>
      </c>
      <c r="J71" s="461">
        <v>881.76844599995104</v>
      </c>
      <c r="K71" s="464">
        <v>1.0329225500179999</v>
      </c>
    </row>
    <row r="72" spans="1:11" ht="14.45" customHeight="1" thickBot="1" x14ac:dyDescent="0.25">
      <c r="A72" s="485" t="s">
        <v>336</v>
      </c>
      <c r="B72" s="465">
        <v>16475.699529158399</v>
      </c>
      <c r="C72" s="465">
        <v>19239.558000000001</v>
      </c>
      <c r="D72" s="466">
        <v>2763.8584708416302</v>
      </c>
      <c r="E72" s="472">
        <v>1.167753634129</v>
      </c>
      <c r="F72" s="465">
        <v>19148.48</v>
      </c>
      <c r="G72" s="466">
        <v>19148.48</v>
      </c>
      <c r="H72" s="468">
        <v>1999.479</v>
      </c>
      <c r="I72" s="465">
        <v>20385.282999999999</v>
      </c>
      <c r="J72" s="466">
        <v>1236.8029999999501</v>
      </c>
      <c r="K72" s="473">
        <v>1.064590139791</v>
      </c>
    </row>
    <row r="73" spans="1:11" ht="14.45" customHeight="1" thickBot="1" x14ac:dyDescent="0.25">
      <c r="A73" s="481" t="s">
        <v>337</v>
      </c>
      <c r="B73" s="465">
        <v>16416.999999999902</v>
      </c>
      <c r="C73" s="465">
        <v>19103.749</v>
      </c>
      <c r="D73" s="466">
        <v>2686.7490000000898</v>
      </c>
      <c r="E73" s="472">
        <v>1.163656514588</v>
      </c>
      <c r="F73" s="465">
        <v>19059.72</v>
      </c>
      <c r="G73" s="466">
        <v>19059.72</v>
      </c>
      <c r="H73" s="468">
        <v>1996.2280000000001</v>
      </c>
      <c r="I73" s="465">
        <v>20263.798999999999</v>
      </c>
      <c r="J73" s="466">
        <v>1204.0789999999499</v>
      </c>
      <c r="K73" s="473">
        <v>1.0631740130489999</v>
      </c>
    </row>
    <row r="74" spans="1:11" ht="14.45" customHeight="1" thickBot="1" x14ac:dyDescent="0.25">
      <c r="A74" s="482" t="s">
        <v>338</v>
      </c>
      <c r="B74" s="460">
        <v>16416.999999999902</v>
      </c>
      <c r="C74" s="460">
        <v>19103.749</v>
      </c>
      <c r="D74" s="461">
        <v>2686.7490000000898</v>
      </c>
      <c r="E74" s="462">
        <v>1.163656514588</v>
      </c>
      <c r="F74" s="460">
        <v>19059.72</v>
      </c>
      <c r="G74" s="461">
        <v>19059.72</v>
      </c>
      <c r="H74" s="463">
        <v>1996.2280000000001</v>
      </c>
      <c r="I74" s="460">
        <v>20263.798999999999</v>
      </c>
      <c r="J74" s="461">
        <v>1204.0789999999499</v>
      </c>
      <c r="K74" s="464">
        <v>1.0631740130489999</v>
      </c>
    </row>
    <row r="75" spans="1:11" ht="14.45" customHeight="1" thickBot="1" x14ac:dyDescent="0.25">
      <c r="A75" s="481" t="s">
        <v>339</v>
      </c>
      <c r="B75" s="465">
        <v>19.574529158455</v>
      </c>
      <c r="C75" s="465">
        <v>17.899999999999999</v>
      </c>
      <c r="D75" s="466">
        <v>-1.6745291584549999</v>
      </c>
      <c r="E75" s="472">
        <v>0.91445366859599997</v>
      </c>
      <c r="F75" s="465">
        <v>0</v>
      </c>
      <c r="G75" s="466">
        <v>0</v>
      </c>
      <c r="H75" s="468">
        <v>0</v>
      </c>
      <c r="I75" s="465">
        <v>41.199999999999001</v>
      </c>
      <c r="J75" s="466">
        <v>41.199999999999001</v>
      </c>
      <c r="K75" s="469" t="s">
        <v>271</v>
      </c>
    </row>
    <row r="76" spans="1:11" ht="14.45" customHeight="1" thickBot="1" x14ac:dyDescent="0.25">
      <c r="A76" s="482" t="s">
        <v>340</v>
      </c>
      <c r="B76" s="460">
        <v>19.574529158455</v>
      </c>
      <c r="C76" s="460">
        <v>17.899999999999999</v>
      </c>
      <c r="D76" s="461">
        <v>-1.6745291584549999</v>
      </c>
      <c r="E76" s="462">
        <v>0.91445366859599997</v>
      </c>
      <c r="F76" s="460">
        <v>0</v>
      </c>
      <c r="G76" s="461">
        <v>0</v>
      </c>
      <c r="H76" s="463">
        <v>0</v>
      </c>
      <c r="I76" s="460">
        <v>41.199999999999001</v>
      </c>
      <c r="J76" s="461">
        <v>41.199999999999001</v>
      </c>
      <c r="K76" s="471" t="s">
        <v>271</v>
      </c>
    </row>
    <row r="77" spans="1:11" ht="14.45" customHeight="1" thickBot="1" x14ac:dyDescent="0.25">
      <c r="A77" s="481" t="s">
        <v>341</v>
      </c>
      <c r="B77" s="465">
        <v>39.125</v>
      </c>
      <c r="C77" s="465">
        <v>36.158999999999999</v>
      </c>
      <c r="D77" s="466">
        <v>-2.9659999999990001</v>
      </c>
      <c r="E77" s="472">
        <v>0.92419169328999995</v>
      </c>
      <c r="F77" s="465">
        <v>33.92</v>
      </c>
      <c r="G77" s="466">
        <v>33.92</v>
      </c>
      <c r="H77" s="468">
        <v>2.5009999999999999</v>
      </c>
      <c r="I77" s="465">
        <v>64.283999999998997</v>
      </c>
      <c r="J77" s="466">
        <v>30.363999999998999</v>
      </c>
      <c r="K77" s="473">
        <v>1.8951650943389999</v>
      </c>
    </row>
    <row r="78" spans="1:11" ht="14.45" customHeight="1" thickBot="1" x14ac:dyDescent="0.25">
      <c r="A78" s="482" t="s">
        <v>342</v>
      </c>
      <c r="B78" s="460">
        <v>39.125</v>
      </c>
      <c r="C78" s="460">
        <v>36.158999999999999</v>
      </c>
      <c r="D78" s="461">
        <v>-2.9659999999990001</v>
      </c>
      <c r="E78" s="462">
        <v>0.92419169328999995</v>
      </c>
      <c r="F78" s="460">
        <v>33.92</v>
      </c>
      <c r="G78" s="461">
        <v>33.92</v>
      </c>
      <c r="H78" s="463">
        <v>2.5009999999999999</v>
      </c>
      <c r="I78" s="460">
        <v>64.283999999998997</v>
      </c>
      <c r="J78" s="461">
        <v>30.363999999998999</v>
      </c>
      <c r="K78" s="464">
        <v>1.8951650943389999</v>
      </c>
    </row>
    <row r="79" spans="1:11" ht="14.45" customHeight="1" thickBot="1" x14ac:dyDescent="0.25">
      <c r="A79" s="484" t="s">
        <v>343</v>
      </c>
      <c r="B79" s="460">
        <v>0</v>
      </c>
      <c r="C79" s="460">
        <v>81.75</v>
      </c>
      <c r="D79" s="461">
        <v>81.75</v>
      </c>
      <c r="E79" s="470" t="s">
        <v>271</v>
      </c>
      <c r="F79" s="460">
        <v>54.84</v>
      </c>
      <c r="G79" s="461">
        <v>54.84</v>
      </c>
      <c r="H79" s="463">
        <v>0.74999999999900002</v>
      </c>
      <c r="I79" s="460">
        <v>16</v>
      </c>
      <c r="J79" s="461">
        <v>-38.840000000000003</v>
      </c>
      <c r="K79" s="464">
        <v>0.29175784099099999</v>
      </c>
    </row>
    <row r="80" spans="1:11" ht="14.45" customHeight="1" thickBot="1" x14ac:dyDescent="0.25">
      <c r="A80" s="482" t="s">
        <v>344</v>
      </c>
      <c r="B80" s="460">
        <v>0</v>
      </c>
      <c r="C80" s="460">
        <v>81.75</v>
      </c>
      <c r="D80" s="461">
        <v>81.75</v>
      </c>
      <c r="E80" s="470" t="s">
        <v>271</v>
      </c>
      <c r="F80" s="460">
        <v>54.84</v>
      </c>
      <c r="G80" s="461">
        <v>54.84</v>
      </c>
      <c r="H80" s="463">
        <v>0.74999999999900002</v>
      </c>
      <c r="I80" s="460">
        <v>16</v>
      </c>
      <c r="J80" s="461">
        <v>-38.840000000000003</v>
      </c>
      <c r="K80" s="464">
        <v>0.29175784099099999</v>
      </c>
    </row>
    <row r="81" spans="1:11" ht="14.45" customHeight="1" thickBot="1" x14ac:dyDescent="0.25">
      <c r="A81" s="480" t="s">
        <v>345</v>
      </c>
      <c r="B81" s="460">
        <v>5581.78</v>
      </c>
      <c r="C81" s="460">
        <v>6526.7459200000103</v>
      </c>
      <c r="D81" s="461">
        <v>944.96592000001203</v>
      </c>
      <c r="E81" s="462">
        <v>1.1692947267710001</v>
      </c>
      <c r="F81" s="460">
        <v>7127.6799999999903</v>
      </c>
      <c r="G81" s="461">
        <v>7127.6799999999903</v>
      </c>
      <c r="H81" s="463">
        <v>674.975989999999</v>
      </c>
      <c r="I81" s="460">
        <v>6873.0161099999996</v>
      </c>
      <c r="J81" s="461">
        <v>-254.663889999997</v>
      </c>
      <c r="K81" s="464">
        <v>0.96427113871500003</v>
      </c>
    </row>
    <row r="82" spans="1:11" ht="14.45" customHeight="1" thickBot="1" x14ac:dyDescent="0.25">
      <c r="A82" s="481" t="s">
        <v>346</v>
      </c>
      <c r="B82" s="465">
        <v>1477.53</v>
      </c>
      <c r="C82" s="465">
        <v>1727.67121</v>
      </c>
      <c r="D82" s="466">
        <v>250.14121</v>
      </c>
      <c r="E82" s="472">
        <v>1.1692968738359999</v>
      </c>
      <c r="F82" s="465">
        <v>1886.74</v>
      </c>
      <c r="G82" s="466">
        <v>1886.74</v>
      </c>
      <c r="H82" s="468">
        <v>179.72542000000001</v>
      </c>
      <c r="I82" s="465">
        <v>1825.1702700000001</v>
      </c>
      <c r="J82" s="466">
        <v>-61.569729999997001</v>
      </c>
      <c r="K82" s="473">
        <v>0.96736713590599999</v>
      </c>
    </row>
    <row r="83" spans="1:11" ht="14.45" customHeight="1" thickBot="1" x14ac:dyDescent="0.25">
      <c r="A83" s="482" t="s">
        <v>347</v>
      </c>
      <c r="B83" s="460">
        <v>1477.53</v>
      </c>
      <c r="C83" s="460">
        <v>1727.67121</v>
      </c>
      <c r="D83" s="461">
        <v>250.14121</v>
      </c>
      <c r="E83" s="462">
        <v>1.1692968738359999</v>
      </c>
      <c r="F83" s="460">
        <v>1886.74</v>
      </c>
      <c r="G83" s="461">
        <v>1886.74</v>
      </c>
      <c r="H83" s="463">
        <v>179.72542000000001</v>
      </c>
      <c r="I83" s="460">
        <v>1825.1702700000001</v>
      </c>
      <c r="J83" s="461">
        <v>-61.569729999997001</v>
      </c>
      <c r="K83" s="464">
        <v>0.96736713590599999</v>
      </c>
    </row>
    <row r="84" spans="1:11" ht="14.45" customHeight="1" thickBot="1" x14ac:dyDescent="0.25">
      <c r="A84" s="481" t="s">
        <v>348</v>
      </c>
      <c r="B84" s="465">
        <v>4104.25</v>
      </c>
      <c r="C84" s="465">
        <v>4799.0747100000099</v>
      </c>
      <c r="D84" s="466">
        <v>694.82471000001306</v>
      </c>
      <c r="E84" s="472">
        <v>1.1692939538280001</v>
      </c>
      <c r="F84" s="465">
        <v>5240.9399999999996</v>
      </c>
      <c r="G84" s="466">
        <v>5240.9399999999996</v>
      </c>
      <c r="H84" s="468">
        <v>495.25056999999902</v>
      </c>
      <c r="I84" s="465">
        <v>5047.84584</v>
      </c>
      <c r="J84" s="466">
        <v>-193.09416000000101</v>
      </c>
      <c r="K84" s="473">
        <v>0.96315657878100003</v>
      </c>
    </row>
    <row r="85" spans="1:11" ht="14.45" customHeight="1" thickBot="1" x14ac:dyDescent="0.25">
      <c r="A85" s="482" t="s">
        <v>349</v>
      </c>
      <c r="B85" s="460">
        <v>4104.25</v>
      </c>
      <c r="C85" s="460">
        <v>4799.0747100000099</v>
      </c>
      <c r="D85" s="461">
        <v>694.82471000001306</v>
      </c>
      <c r="E85" s="462">
        <v>1.1692939538280001</v>
      </c>
      <c r="F85" s="460">
        <v>5240.9399999999996</v>
      </c>
      <c r="G85" s="461">
        <v>5240.9399999999996</v>
      </c>
      <c r="H85" s="463">
        <v>495.25056999999902</v>
      </c>
      <c r="I85" s="460">
        <v>5047.84584</v>
      </c>
      <c r="J85" s="461">
        <v>-193.09416000000101</v>
      </c>
      <c r="K85" s="464">
        <v>0.96315657878100003</v>
      </c>
    </row>
    <row r="86" spans="1:11" ht="14.45" customHeight="1" thickBot="1" x14ac:dyDescent="0.25">
      <c r="A86" s="480" t="s">
        <v>350</v>
      </c>
      <c r="B86" s="460">
        <v>0</v>
      </c>
      <c r="C86" s="460">
        <v>0</v>
      </c>
      <c r="D86" s="461">
        <v>0</v>
      </c>
      <c r="E86" s="462">
        <v>1</v>
      </c>
      <c r="F86" s="460">
        <v>87.675083999999998</v>
      </c>
      <c r="G86" s="461">
        <v>87.675083999999998</v>
      </c>
      <c r="H86" s="463">
        <v>0</v>
      </c>
      <c r="I86" s="460">
        <v>0</v>
      </c>
      <c r="J86" s="461">
        <v>-87.675083999999998</v>
      </c>
      <c r="K86" s="464">
        <v>0</v>
      </c>
    </row>
    <row r="87" spans="1:11" ht="14.45" customHeight="1" thickBot="1" x14ac:dyDescent="0.25">
      <c r="A87" s="481" t="s">
        <v>351</v>
      </c>
      <c r="B87" s="465">
        <v>0</v>
      </c>
      <c r="C87" s="465">
        <v>0</v>
      </c>
      <c r="D87" s="466">
        <v>0</v>
      </c>
      <c r="E87" s="472">
        <v>1</v>
      </c>
      <c r="F87" s="465">
        <v>87.675083999999998</v>
      </c>
      <c r="G87" s="466">
        <v>87.675083999999998</v>
      </c>
      <c r="H87" s="468">
        <v>0</v>
      </c>
      <c r="I87" s="465">
        <v>0</v>
      </c>
      <c r="J87" s="466">
        <v>-87.675083999999998</v>
      </c>
      <c r="K87" s="473">
        <v>0</v>
      </c>
    </row>
    <row r="88" spans="1:11" ht="14.45" customHeight="1" thickBot="1" x14ac:dyDescent="0.25">
      <c r="A88" s="482" t="s">
        <v>352</v>
      </c>
      <c r="B88" s="460">
        <v>0</v>
      </c>
      <c r="C88" s="460">
        <v>0</v>
      </c>
      <c r="D88" s="461">
        <v>0</v>
      </c>
      <c r="E88" s="462">
        <v>1</v>
      </c>
      <c r="F88" s="460">
        <v>87.675083999999998</v>
      </c>
      <c r="G88" s="461">
        <v>87.675083999999998</v>
      </c>
      <c r="H88" s="463">
        <v>0</v>
      </c>
      <c r="I88" s="460">
        <v>0</v>
      </c>
      <c r="J88" s="461">
        <v>-87.675083999999998</v>
      </c>
      <c r="K88" s="464">
        <v>0</v>
      </c>
    </row>
    <row r="89" spans="1:11" ht="14.45" customHeight="1" thickBot="1" x14ac:dyDescent="0.25">
      <c r="A89" s="480" t="s">
        <v>353</v>
      </c>
      <c r="B89" s="460">
        <v>328.340000000001</v>
      </c>
      <c r="C89" s="460">
        <v>382.80989000000102</v>
      </c>
      <c r="D89" s="461">
        <v>54.469889999998998</v>
      </c>
      <c r="E89" s="462">
        <v>1.1658947737100001</v>
      </c>
      <c r="F89" s="460">
        <v>419.28</v>
      </c>
      <c r="G89" s="461">
        <v>419.28</v>
      </c>
      <c r="H89" s="463">
        <v>39.974310000000003</v>
      </c>
      <c r="I89" s="460">
        <v>406.58442000000002</v>
      </c>
      <c r="J89" s="461">
        <v>-12.695579999999</v>
      </c>
      <c r="K89" s="464">
        <v>0.969720520892</v>
      </c>
    </row>
    <row r="90" spans="1:11" ht="14.45" customHeight="1" thickBot="1" x14ac:dyDescent="0.25">
      <c r="A90" s="481" t="s">
        <v>354</v>
      </c>
      <c r="B90" s="465">
        <v>328.340000000001</v>
      </c>
      <c r="C90" s="465">
        <v>382.80989000000102</v>
      </c>
      <c r="D90" s="466">
        <v>54.469889999998998</v>
      </c>
      <c r="E90" s="472">
        <v>1.1658947737100001</v>
      </c>
      <c r="F90" s="465">
        <v>419.28</v>
      </c>
      <c r="G90" s="466">
        <v>419.28</v>
      </c>
      <c r="H90" s="468">
        <v>39.974310000000003</v>
      </c>
      <c r="I90" s="465">
        <v>406.58442000000002</v>
      </c>
      <c r="J90" s="466">
        <v>-12.695579999999</v>
      </c>
      <c r="K90" s="473">
        <v>0.969720520892</v>
      </c>
    </row>
    <row r="91" spans="1:11" ht="14.45" customHeight="1" thickBot="1" x14ac:dyDescent="0.25">
      <c r="A91" s="482" t="s">
        <v>355</v>
      </c>
      <c r="B91" s="460">
        <v>328.340000000001</v>
      </c>
      <c r="C91" s="460">
        <v>382.80989000000102</v>
      </c>
      <c r="D91" s="461">
        <v>54.469889999998998</v>
      </c>
      <c r="E91" s="462">
        <v>1.1658947737100001</v>
      </c>
      <c r="F91" s="460">
        <v>419.28</v>
      </c>
      <c r="G91" s="461">
        <v>419.28</v>
      </c>
      <c r="H91" s="463">
        <v>39.974310000000003</v>
      </c>
      <c r="I91" s="460">
        <v>406.58442000000002</v>
      </c>
      <c r="J91" s="461">
        <v>-12.695579999999</v>
      </c>
      <c r="K91" s="464">
        <v>0.969720520892</v>
      </c>
    </row>
    <row r="92" spans="1:11" ht="14.45" customHeight="1" thickBot="1" x14ac:dyDescent="0.25">
      <c r="A92" s="479" t="s">
        <v>356</v>
      </c>
      <c r="B92" s="460">
        <v>3.909294853514</v>
      </c>
      <c r="C92" s="460">
        <v>74.415000000000006</v>
      </c>
      <c r="D92" s="461">
        <v>70.505705146484999</v>
      </c>
      <c r="E92" s="462">
        <v>19.035402237082</v>
      </c>
      <c r="F92" s="460">
        <v>0</v>
      </c>
      <c r="G92" s="461">
        <v>0</v>
      </c>
      <c r="H92" s="463">
        <v>3.5</v>
      </c>
      <c r="I92" s="460">
        <v>32.433999999999997</v>
      </c>
      <c r="J92" s="461">
        <v>32.433999999999997</v>
      </c>
      <c r="K92" s="471" t="s">
        <v>271</v>
      </c>
    </row>
    <row r="93" spans="1:11" ht="14.45" customHeight="1" thickBot="1" x14ac:dyDescent="0.25">
      <c r="A93" s="480" t="s">
        <v>357</v>
      </c>
      <c r="B93" s="460">
        <v>3.909294853514</v>
      </c>
      <c r="C93" s="460">
        <v>74.415000000000006</v>
      </c>
      <c r="D93" s="461">
        <v>70.505705146484999</v>
      </c>
      <c r="E93" s="462">
        <v>19.035402237082</v>
      </c>
      <c r="F93" s="460">
        <v>0</v>
      </c>
      <c r="G93" s="461">
        <v>0</v>
      </c>
      <c r="H93" s="463">
        <v>3.5</v>
      </c>
      <c r="I93" s="460">
        <v>32.433999999999997</v>
      </c>
      <c r="J93" s="461">
        <v>32.433999999999997</v>
      </c>
      <c r="K93" s="471" t="s">
        <v>271</v>
      </c>
    </row>
    <row r="94" spans="1:11" ht="14.45" customHeight="1" thickBot="1" x14ac:dyDescent="0.25">
      <c r="A94" s="481" t="s">
        <v>358</v>
      </c>
      <c r="B94" s="465">
        <v>0</v>
      </c>
      <c r="C94" s="465">
        <v>47.067999999999998</v>
      </c>
      <c r="D94" s="466">
        <v>47.067999999999998</v>
      </c>
      <c r="E94" s="467" t="s">
        <v>271</v>
      </c>
      <c r="F94" s="465">
        <v>0</v>
      </c>
      <c r="G94" s="466">
        <v>0</v>
      </c>
      <c r="H94" s="468">
        <v>0</v>
      </c>
      <c r="I94" s="465">
        <v>20.084</v>
      </c>
      <c r="J94" s="466">
        <v>20.084</v>
      </c>
      <c r="K94" s="469" t="s">
        <v>271</v>
      </c>
    </row>
    <row r="95" spans="1:11" ht="14.45" customHeight="1" thickBot="1" x14ac:dyDescent="0.25">
      <c r="A95" s="482" t="s">
        <v>359</v>
      </c>
      <c r="B95" s="460">
        <v>0</v>
      </c>
      <c r="C95" s="460">
        <v>18.8</v>
      </c>
      <c r="D95" s="461">
        <v>18.8</v>
      </c>
      <c r="E95" s="470" t="s">
        <v>271</v>
      </c>
      <c r="F95" s="460">
        <v>0</v>
      </c>
      <c r="G95" s="461">
        <v>0</v>
      </c>
      <c r="H95" s="463">
        <v>0</v>
      </c>
      <c r="I95" s="460">
        <v>9.6999999999999993</v>
      </c>
      <c r="J95" s="461">
        <v>9.6999999999999993</v>
      </c>
      <c r="K95" s="471" t="s">
        <v>271</v>
      </c>
    </row>
    <row r="96" spans="1:11" ht="14.45" customHeight="1" thickBot="1" x14ac:dyDescent="0.25">
      <c r="A96" s="482" t="s">
        <v>360</v>
      </c>
      <c r="B96" s="460">
        <v>0</v>
      </c>
      <c r="C96" s="460">
        <v>28.268000000000001</v>
      </c>
      <c r="D96" s="461">
        <v>28.268000000000001</v>
      </c>
      <c r="E96" s="470" t="s">
        <v>271</v>
      </c>
      <c r="F96" s="460">
        <v>0</v>
      </c>
      <c r="G96" s="461">
        <v>0</v>
      </c>
      <c r="H96" s="463">
        <v>0</v>
      </c>
      <c r="I96" s="460">
        <v>10.384</v>
      </c>
      <c r="J96" s="461">
        <v>10.384</v>
      </c>
      <c r="K96" s="471" t="s">
        <v>271</v>
      </c>
    </row>
    <row r="97" spans="1:11" ht="14.45" customHeight="1" thickBot="1" x14ac:dyDescent="0.25">
      <c r="A97" s="484" t="s">
        <v>361</v>
      </c>
      <c r="B97" s="460">
        <v>0</v>
      </c>
      <c r="C97" s="460">
        <v>11.446999999999999</v>
      </c>
      <c r="D97" s="461">
        <v>11.446999999999999</v>
      </c>
      <c r="E97" s="470" t="s">
        <v>283</v>
      </c>
      <c r="F97" s="460">
        <v>0</v>
      </c>
      <c r="G97" s="461">
        <v>0</v>
      </c>
      <c r="H97" s="463">
        <v>0</v>
      </c>
      <c r="I97" s="460">
        <v>0</v>
      </c>
      <c r="J97" s="461">
        <v>0</v>
      </c>
      <c r="K97" s="471" t="s">
        <v>271</v>
      </c>
    </row>
    <row r="98" spans="1:11" ht="14.45" customHeight="1" thickBot="1" x14ac:dyDescent="0.25">
      <c r="A98" s="482" t="s">
        <v>362</v>
      </c>
      <c r="B98" s="460">
        <v>0</v>
      </c>
      <c r="C98" s="460">
        <v>11.446999999999999</v>
      </c>
      <c r="D98" s="461">
        <v>11.446999999999999</v>
      </c>
      <c r="E98" s="470" t="s">
        <v>283</v>
      </c>
      <c r="F98" s="460">
        <v>0</v>
      </c>
      <c r="G98" s="461">
        <v>0</v>
      </c>
      <c r="H98" s="463">
        <v>0</v>
      </c>
      <c r="I98" s="460">
        <v>0</v>
      </c>
      <c r="J98" s="461">
        <v>0</v>
      </c>
      <c r="K98" s="471" t="s">
        <v>271</v>
      </c>
    </row>
    <row r="99" spans="1:11" ht="14.45" customHeight="1" thickBot="1" x14ac:dyDescent="0.25">
      <c r="A99" s="484" t="s">
        <v>363</v>
      </c>
      <c r="B99" s="460">
        <v>3.909294853514</v>
      </c>
      <c r="C99" s="460">
        <v>9.6</v>
      </c>
      <c r="D99" s="461">
        <v>5.6907051464849996</v>
      </c>
      <c r="E99" s="462">
        <v>2.4556858358659999</v>
      </c>
      <c r="F99" s="460">
        <v>0</v>
      </c>
      <c r="G99" s="461">
        <v>0</v>
      </c>
      <c r="H99" s="463">
        <v>3.5</v>
      </c>
      <c r="I99" s="460">
        <v>5.5</v>
      </c>
      <c r="J99" s="461">
        <v>5.5</v>
      </c>
      <c r="K99" s="471" t="s">
        <v>271</v>
      </c>
    </row>
    <row r="100" spans="1:11" ht="14.45" customHeight="1" thickBot="1" x14ac:dyDescent="0.25">
      <c r="A100" s="482" t="s">
        <v>364</v>
      </c>
      <c r="B100" s="460">
        <v>3.909294853514</v>
      </c>
      <c r="C100" s="460">
        <v>9.6</v>
      </c>
      <c r="D100" s="461">
        <v>5.6907051464849996</v>
      </c>
      <c r="E100" s="462">
        <v>2.4556858358659999</v>
      </c>
      <c r="F100" s="460">
        <v>0</v>
      </c>
      <c r="G100" s="461">
        <v>0</v>
      </c>
      <c r="H100" s="463">
        <v>3.5</v>
      </c>
      <c r="I100" s="460">
        <v>5.5</v>
      </c>
      <c r="J100" s="461">
        <v>5.5</v>
      </c>
      <c r="K100" s="471" t="s">
        <v>271</v>
      </c>
    </row>
    <row r="101" spans="1:11" ht="14.45" customHeight="1" thickBot="1" x14ac:dyDescent="0.25">
      <c r="A101" s="484" t="s">
        <v>365</v>
      </c>
      <c r="B101" s="460">
        <v>0</v>
      </c>
      <c r="C101" s="460">
        <v>6.3</v>
      </c>
      <c r="D101" s="461">
        <v>6.3</v>
      </c>
      <c r="E101" s="470" t="s">
        <v>271</v>
      </c>
      <c r="F101" s="460">
        <v>0</v>
      </c>
      <c r="G101" s="461">
        <v>0</v>
      </c>
      <c r="H101" s="463">
        <v>0</v>
      </c>
      <c r="I101" s="460">
        <v>6.85</v>
      </c>
      <c r="J101" s="461">
        <v>6.85</v>
      </c>
      <c r="K101" s="471" t="s">
        <v>271</v>
      </c>
    </row>
    <row r="102" spans="1:11" ht="14.45" customHeight="1" thickBot="1" x14ac:dyDescent="0.25">
      <c r="A102" s="482" t="s">
        <v>366</v>
      </c>
      <c r="B102" s="460">
        <v>0</v>
      </c>
      <c r="C102" s="460">
        <v>6.3</v>
      </c>
      <c r="D102" s="461">
        <v>6.3</v>
      </c>
      <c r="E102" s="470" t="s">
        <v>271</v>
      </c>
      <c r="F102" s="460">
        <v>0</v>
      </c>
      <c r="G102" s="461">
        <v>0</v>
      </c>
      <c r="H102" s="463">
        <v>0</v>
      </c>
      <c r="I102" s="460">
        <v>6.85</v>
      </c>
      <c r="J102" s="461">
        <v>6.85</v>
      </c>
      <c r="K102" s="471" t="s">
        <v>271</v>
      </c>
    </row>
    <row r="103" spans="1:11" ht="14.45" customHeight="1" thickBot="1" x14ac:dyDescent="0.25">
      <c r="A103" s="479" t="s">
        <v>367</v>
      </c>
      <c r="B103" s="460">
        <v>2325.8734483098301</v>
      </c>
      <c r="C103" s="460">
        <v>2271.4845599999999</v>
      </c>
      <c r="D103" s="461">
        <v>-54.388888309827003</v>
      </c>
      <c r="E103" s="462">
        <v>0.97661571468999997</v>
      </c>
      <c r="F103" s="460">
        <v>2261.99999999997</v>
      </c>
      <c r="G103" s="461">
        <v>2261.99999999997</v>
      </c>
      <c r="H103" s="463">
        <v>215.14946</v>
      </c>
      <c r="I103" s="460">
        <v>2274.4493299999999</v>
      </c>
      <c r="J103" s="461">
        <v>12.449330000029001</v>
      </c>
      <c r="K103" s="464">
        <v>1.005503682581</v>
      </c>
    </row>
    <row r="104" spans="1:11" ht="14.45" customHeight="1" thickBot="1" x14ac:dyDescent="0.25">
      <c r="A104" s="480" t="s">
        <v>368</v>
      </c>
      <c r="B104" s="460">
        <v>2306.8734483098301</v>
      </c>
      <c r="C104" s="460">
        <v>2232.6860000000001</v>
      </c>
      <c r="D104" s="461">
        <v>-74.187448309827005</v>
      </c>
      <c r="E104" s="462">
        <v>0.967840694354</v>
      </c>
      <c r="F104" s="460">
        <v>2214.99999999997</v>
      </c>
      <c r="G104" s="461">
        <v>2214.99999999997</v>
      </c>
      <c r="H104" s="463">
        <v>194.65629999999999</v>
      </c>
      <c r="I104" s="460">
        <v>2206.81457</v>
      </c>
      <c r="J104" s="461">
        <v>-8.1854299999689992</v>
      </c>
      <c r="K104" s="464">
        <v>0.99630454627499998</v>
      </c>
    </row>
    <row r="105" spans="1:11" ht="14.45" customHeight="1" thickBot="1" x14ac:dyDescent="0.25">
      <c r="A105" s="481" t="s">
        <v>369</v>
      </c>
      <c r="B105" s="465">
        <v>2306.8734483098301</v>
      </c>
      <c r="C105" s="465">
        <v>2232.6860000000001</v>
      </c>
      <c r="D105" s="466">
        <v>-74.187448309827005</v>
      </c>
      <c r="E105" s="472">
        <v>0.967840694354</v>
      </c>
      <c r="F105" s="465">
        <v>2214.99999999997</v>
      </c>
      <c r="G105" s="466">
        <v>2214.99999999997</v>
      </c>
      <c r="H105" s="468">
        <v>194.65629999999999</v>
      </c>
      <c r="I105" s="465">
        <v>2206.81457</v>
      </c>
      <c r="J105" s="466">
        <v>-8.1854299999689992</v>
      </c>
      <c r="K105" s="473">
        <v>0.99630454627499998</v>
      </c>
    </row>
    <row r="106" spans="1:11" ht="14.45" customHeight="1" thickBot="1" x14ac:dyDescent="0.25">
      <c r="A106" s="482" t="s">
        <v>370</v>
      </c>
      <c r="B106" s="460">
        <v>547.51382705316405</v>
      </c>
      <c r="C106" s="460">
        <v>200.53700000000001</v>
      </c>
      <c r="D106" s="461">
        <v>-346.97682705316299</v>
      </c>
      <c r="E106" s="462">
        <v>0.36626837550199998</v>
      </c>
      <c r="F106" s="460">
        <v>230.99999999999699</v>
      </c>
      <c r="G106" s="461">
        <v>230.99999999999699</v>
      </c>
      <c r="H106" s="463">
        <v>19.707000000000001</v>
      </c>
      <c r="I106" s="460">
        <v>236.49199999999999</v>
      </c>
      <c r="J106" s="461">
        <v>5.4920000000030003</v>
      </c>
      <c r="K106" s="464">
        <v>1.0237748917739999</v>
      </c>
    </row>
    <row r="107" spans="1:11" ht="14.45" customHeight="1" thickBot="1" x14ac:dyDescent="0.25">
      <c r="A107" s="482" t="s">
        <v>371</v>
      </c>
      <c r="B107" s="460">
        <v>9.7847945403440004</v>
      </c>
      <c r="C107" s="460">
        <v>9.2460000000000004</v>
      </c>
      <c r="D107" s="461">
        <v>-0.53879454034399998</v>
      </c>
      <c r="E107" s="462">
        <v>0.94493552847399997</v>
      </c>
      <c r="F107" s="460">
        <v>8.9999999999989999</v>
      </c>
      <c r="G107" s="461">
        <v>8.9999999999989999</v>
      </c>
      <c r="H107" s="463">
        <v>0.81704999999899997</v>
      </c>
      <c r="I107" s="460">
        <v>9.8045899999989992</v>
      </c>
      <c r="J107" s="461">
        <v>0.80459000000000003</v>
      </c>
      <c r="K107" s="464">
        <v>1.089398888888</v>
      </c>
    </row>
    <row r="108" spans="1:11" ht="14.45" customHeight="1" thickBot="1" x14ac:dyDescent="0.25">
      <c r="A108" s="482" t="s">
        <v>372</v>
      </c>
      <c r="B108" s="460">
        <v>1722.5500042588001</v>
      </c>
      <c r="C108" s="460">
        <v>1989.6389999999999</v>
      </c>
      <c r="D108" s="461">
        <v>267.088995741205</v>
      </c>
      <c r="E108" s="462">
        <v>1.155054422269</v>
      </c>
      <c r="F108" s="460">
        <v>1941.99999999997</v>
      </c>
      <c r="G108" s="461">
        <v>1941.99999999997</v>
      </c>
      <c r="H108" s="463">
        <v>170.28700000000001</v>
      </c>
      <c r="I108" s="460">
        <v>1926.0129999999999</v>
      </c>
      <c r="J108" s="461">
        <v>-15.986999999972999</v>
      </c>
      <c r="K108" s="464">
        <v>0.99176776518999998</v>
      </c>
    </row>
    <row r="109" spans="1:11" ht="14.45" customHeight="1" thickBot="1" x14ac:dyDescent="0.25">
      <c r="A109" s="482" t="s">
        <v>373</v>
      </c>
      <c r="B109" s="460">
        <v>23.788730421535</v>
      </c>
      <c r="C109" s="460">
        <v>30.216000000000001</v>
      </c>
      <c r="D109" s="461">
        <v>6.4272695784640002</v>
      </c>
      <c r="E109" s="462">
        <v>1.270181277629</v>
      </c>
      <c r="F109" s="460">
        <v>29.999999999999002</v>
      </c>
      <c r="G109" s="461">
        <v>29.999999999999002</v>
      </c>
      <c r="H109" s="463">
        <v>3.5760000000000001</v>
      </c>
      <c r="I109" s="460">
        <v>31.274000000000001</v>
      </c>
      <c r="J109" s="461">
        <v>1.274</v>
      </c>
      <c r="K109" s="464">
        <v>1.0424666666660001</v>
      </c>
    </row>
    <row r="110" spans="1:11" ht="14.45" customHeight="1" thickBot="1" x14ac:dyDescent="0.25">
      <c r="A110" s="482" t="s">
        <v>374</v>
      </c>
      <c r="B110" s="460">
        <v>3.2360920359879999</v>
      </c>
      <c r="C110" s="460">
        <v>3.048</v>
      </c>
      <c r="D110" s="461">
        <v>-0.18809203598800001</v>
      </c>
      <c r="E110" s="462">
        <v>0.94187679648800005</v>
      </c>
      <c r="F110" s="460">
        <v>2.9999999999989999</v>
      </c>
      <c r="G110" s="461">
        <v>2.9999999999989999</v>
      </c>
      <c r="H110" s="463">
        <v>0.26924999999999999</v>
      </c>
      <c r="I110" s="460">
        <v>3.2309800000000002</v>
      </c>
      <c r="J110" s="461">
        <v>0.23097999999999999</v>
      </c>
      <c r="K110" s="464">
        <v>1.076993333333</v>
      </c>
    </row>
    <row r="111" spans="1:11" ht="14.45" customHeight="1" thickBot="1" x14ac:dyDescent="0.25">
      <c r="A111" s="480" t="s">
        <v>375</v>
      </c>
      <c r="B111" s="460">
        <v>19</v>
      </c>
      <c r="C111" s="460">
        <v>38.798560000000002</v>
      </c>
      <c r="D111" s="461">
        <v>19.798559999999998</v>
      </c>
      <c r="E111" s="462">
        <v>2.0420294736839999</v>
      </c>
      <c r="F111" s="460">
        <v>47</v>
      </c>
      <c r="G111" s="461">
        <v>47</v>
      </c>
      <c r="H111" s="463">
        <v>20.49316</v>
      </c>
      <c r="I111" s="460">
        <v>67.634759999999005</v>
      </c>
      <c r="J111" s="461">
        <v>20.634759999999002</v>
      </c>
      <c r="K111" s="464">
        <v>1.4390374468080001</v>
      </c>
    </row>
    <row r="112" spans="1:11" ht="14.45" customHeight="1" thickBot="1" x14ac:dyDescent="0.25">
      <c r="A112" s="481" t="s">
        <v>376</v>
      </c>
      <c r="B112" s="465">
        <v>19</v>
      </c>
      <c r="C112" s="465">
        <v>38.798560000000002</v>
      </c>
      <c r="D112" s="466">
        <v>19.798559999999998</v>
      </c>
      <c r="E112" s="472">
        <v>2.0420294736839999</v>
      </c>
      <c r="F112" s="465">
        <v>47</v>
      </c>
      <c r="G112" s="466">
        <v>47</v>
      </c>
      <c r="H112" s="468">
        <v>20.49316</v>
      </c>
      <c r="I112" s="465">
        <v>67.634759999999005</v>
      </c>
      <c r="J112" s="466">
        <v>20.634759999999002</v>
      </c>
      <c r="K112" s="473">
        <v>1.4390374468080001</v>
      </c>
    </row>
    <row r="113" spans="1:11" ht="14.45" customHeight="1" thickBot="1" x14ac:dyDescent="0.25">
      <c r="A113" s="482" t="s">
        <v>377</v>
      </c>
      <c r="B113" s="460">
        <v>19</v>
      </c>
      <c r="C113" s="460">
        <v>38.798560000000002</v>
      </c>
      <c r="D113" s="461">
        <v>19.798559999999998</v>
      </c>
      <c r="E113" s="462">
        <v>2.0420294736839999</v>
      </c>
      <c r="F113" s="460">
        <v>47</v>
      </c>
      <c r="G113" s="461">
        <v>47</v>
      </c>
      <c r="H113" s="463">
        <v>20.49316</v>
      </c>
      <c r="I113" s="460">
        <v>67.634759999999005</v>
      </c>
      <c r="J113" s="461">
        <v>20.634759999999002</v>
      </c>
      <c r="K113" s="464">
        <v>1.4390374468080001</v>
      </c>
    </row>
    <row r="114" spans="1:11" ht="14.45" customHeight="1" thickBot="1" x14ac:dyDescent="0.25">
      <c r="A114" s="479" t="s">
        <v>378</v>
      </c>
      <c r="B114" s="460">
        <v>0</v>
      </c>
      <c r="C114" s="460">
        <v>0</v>
      </c>
      <c r="D114" s="461">
        <v>0</v>
      </c>
      <c r="E114" s="462">
        <v>1</v>
      </c>
      <c r="F114" s="460">
        <v>0</v>
      </c>
      <c r="G114" s="461">
        <v>0</v>
      </c>
      <c r="H114" s="463">
        <v>0</v>
      </c>
      <c r="I114" s="460">
        <v>0.49922</v>
      </c>
      <c r="J114" s="461">
        <v>0.49922</v>
      </c>
      <c r="K114" s="471" t="s">
        <v>271</v>
      </c>
    </row>
    <row r="115" spans="1:11" ht="14.45" customHeight="1" thickBot="1" x14ac:dyDescent="0.25">
      <c r="A115" s="480" t="s">
        <v>379</v>
      </c>
      <c r="B115" s="460">
        <v>0</v>
      </c>
      <c r="C115" s="460">
        <v>0</v>
      </c>
      <c r="D115" s="461">
        <v>0</v>
      </c>
      <c r="E115" s="462">
        <v>1</v>
      </c>
      <c r="F115" s="460">
        <v>0</v>
      </c>
      <c r="G115" s="461">
        <v>0</v>
      </c>
      <c r="H115" s="463">
        <v>0</v>
      </c>
      <c r="I115" s="460">
        <v>0.49922</v>
      </c>
      <c r="J115" s="461">
        <v>0.49922</v>
      </c>
      <c r="K115" s="471" t="s">
        <v>271</v>
      </c>
    </row>
    <row r="116" spans="1:11" ht="14.45" customHeight="1" thickBot="1" x14ac:dyDescent="0.25">
      <c r="A116" s="481" t="s">
        <v>380</v>
      </c>
      <c r="B116" s="465">
        <v>0</v>
      </c>
      <c r="C116" s="465">
        <v>0</v>
      </c>
      <c r="D116" s="466">
        <v>0</v>
      </c>
      <c r="E116" s="472">
        <v>1</v>
      </c>
      <c r="F116" s="465">
        <v>0</v>
      </c>
      <c r="G116" s="466">
        <v>0</v>
      </c>
      <c r="H116" s="468">
        <v>0</v>
      </c>
      <c r="I116" s="465">
        <v>0.49922</v>
      </c>
      <c r="J116" s="466">
        <v>0.49922</v>
      </c>
      <c r="K116" s="469" t="s">
        <v>271</v>
      </c>
    </row>
    <row r="117" spans="1:11" ht="14.45" customHeight="1" thickBot="1" x14ac:dyDescent="0.25">
      <c r="A117" s="482" t="s">
        <v>381</v>
      </c>
      <c r="B117" s="460">
        <v>0</v>
      </c>
      <c r="C117" s="460">
        <v>0</v>
      </c>
      <c r="D117" s="461">
        <v>0</v>
      </c>
      <c r="E117" s="462">
        <v>1</v>
      </c>
      <c r="F117" s="460">
        <v>0</v>
      </c>
      <c r="G117" s="461">
        <v>0</v>
      </c>
      <c r="H117" s="463">
        <v>0</v>
      </c>
      <c r="I117" s="460">
        <v>0.49922</v>
      </c>
      <c r="J117" s="461">
        <v>0.49922</v>
      </c>
      <c r="K117" s="471" t="s">
        <v>271</v>
      </c>
    </row>
    <row r="118" spans="1:11" ht="14.45" customHeight="1" thickBot="1" x14ac:dyDescent="0.25">
      <c r="A118" s="478" t="s">
        <v>382</v>
      </c>
      <c r="B118" s="460">
        <v>82055.708253795805</v>
      </c>
      <c r="C118" s="460">
        <v>128896.87291000001</v>
      </c>
      <c r="D118" s="461">
        <v>46841.164656204201</v>
      </c>
      <c r="E118" s="462">
        <v>1.5708459003399999</v>
      </c>
      <c r="F118" s="460">
        <v>154725.69903063201</v>
      </c>
      <c r="G118" s="461">
        <v>154725.69903063201</v>
      </c>
      <c r="H118" s="463">
        <v>14539.88508</v>
      </c>
      <c r="I118" s="460">
        <v>139303.43734</v>
      </c>
      <c r="J118" s="461">
        <v>-15422.2616906318</v>
      </c>
      <c r="K118" s="464">
        <v>0.90032514451500001</v>
      </c>
    </row>
    <row r="119" spans="1:11" ht="14.45" customHeight="1" thickBot="1" x14ac:dyDescent="0.25">
      <c r="A119" s="479" t="s">
        <v>383</v>
      </c>
      <c r="B119" s="460">
        <v>81996.941818168503</v>
      </c>
      <c r="C119" s="460">
        <v>128778.59467999999</v>
      </c>
      <c r="D119" s="461">
        <v>46781.652861831499</v>
      </c>
      <c r="E119" s="462">
        <v>1.5705292395599999</v>
      </c>
      <c r="F119" s="460">
        <v>154725.69903063201</v>
      </c>
      <c r="G119" s="461">
        <v>154725.69903063201</v>
      </c>
      <c r="H119" s="463">
        <v>14539.13458</v>
      </c>
      <c r="I119" s="460">
        <v>139260.96590000001</v>
      </c>
      <c r="J119" s="461">
        <v>-15464.733130631799</v>
      </c>
      <c r="K119" s="464">
        <v>0.90005064945500002</v>
      </c>
    </row>
    <row r="120" spans="1:11" ht="14.45" customHeight="1" thickBot="1" x14ac:dyDescent="0.25">
      <c r="A120" s="480" t="s">
        <v>384</v>
      </c>
      <c r="B120" s="460">
        <v>81996.941818168503</v>
      </c>
      <c r="C120" s="460">
        <v>128778.59467999999</v>
      </c>
      <c r="D120" s="461">
        <v>46781.652861831499</v>
      </c>
      <c r="E120" s="462">
        <v>1.5705292395599999</v>
      </c>
      <c r="F120" s="460">
        <v>154725.69903063201</v>
      </c>
      <c r="G120" s="461">
        <v>154725.69903063201</v>
      </c>
      <c r="H120" s="463">
        <v>14539.13458</v>
      </c>
      <c r="I120" s="460">
        <v>139260.96590000001</v>
      </c>
      <c r="J120" s="461">
        <v>-15464.733130631799</v>
      </c>
      <c r="K120" s="464">
        <v>0.90005064945500002</v>
      </c>
    </row>
    <row r="121" spans="1:11" ht="14.45" customHeight="1" thickBot="1" x14ac:dyDescent="0.25">
      <c r="A121" s="481" t="s">
        <v>385</v>
      </c>
      <c r="B121" s="465">
        <v>1090.5053085423201</v>
      </c>
      <c r="C121" s="465">
        <v>711.52372000000003</v>
      </c>
      <c r="D121" s="466">
        <v>-378.981588542324</v>
      </c>
      <c r="E121" s="472">
        <v>0.65247157847500004</v>
      </c>
      <c r="F121" s="465">
        <v>735.82672162376798</v>
      </c>
      <c r="G121" s="466">
        <v>735.82672162376798</v>
      </c>
      <c r="H121" s="468">
        <v>88.255719999999997</v>
      </c>
      <c r="I121" s="465">
        <v>641.37365999999997</v>
      </c>
      <c r="J121" s="466">
        <v>-94.453061623767994</v>
      </c>
      <c r="K121" s="473">
        <v>0.87163681496099998</v>
      </c>
    </row>
    <row r="122" spans="1:11" ht="14.45" customHeight="1" thickBot="1" x14ac:dyDescent="0.25">
      <c r="A122" s="482" t="s">
        <v>386</v>
      </c>
      <c r="B122" s="460">
        <v>850.42803222267798</v>
      </c>
      <c r="C122" s="460">
        <v>512.25102000000004</v>
      </c>
      <c r="D122" s="461">
        <v>-338.177012222678</v>
      </c>
      <c r="E122" s="462">
        <v>0.60234493759700003</v>
      </c>
      <c r="F122" s="460">
        <v>513.03051154009199</v>
      </c>
      <c r="G122" s="461">
        <v>513.03051154009199</v>
      </c>
      <c r="H122" s="463">
        <v>68.374600000000001</v>
      </c>
      <c r="I122" s="460">
        <v>503.05419999999998</v>
      </c>
      <c r="J122" s="461">
        <v>-9.9763115400910003</v>
      </c>
      <c r="K122" s="464">
        <v>0.980554155521</v>
      </c>
    </row>
    <row r="123" spans="1:11" ht="14.45" customHeight="1" thickBot="1" x14ac:dyDescent="0.25">
      <c r="A123" s="482" t="s">
        <v>387</v>
      </c>
      <c r="B123" s="460">
        <v>0</v>
      </c>
      <c r="C123" s="460">
        <v>0</v>
      </c>
      <c r="D123" s="461">
        <v>0</v>
      </c>
      <c r="E123" s="462">
        <v>1</v>
      </c>
      <c r="F123" s="460">
        <v>0</v>
      </c>
      <c r="G123" s="461">
        <v>0</v>
      </c>
      <c r="H123" s="463">
        <v>0</v>
      </c>
      <c r="I123" s="460">
        <v>7.5034999999999998</v>
      </c>
      <c r="J123" s="461">
        <v>7.5034999999999998</v>
      </c>
      <c r="K123" s="471" t="s">
        <v>283</v>
      </c>
    </row>
    <row r="124" spans="1:11" ht="14.45" customHeight="1" thickBot="1" x14ac:dyDescent="0.25">
      <c r="A124" s="482" t="s">
        <v>388</v>
      </c>
      <c r="B124" s="460">
        <v>204.45259650181299</v>
      </c>
      <c r="C124" s="460">
        <v>156.74359999999999</v>
      </c>
      <c r="D124" s="461">
        <v>-47.708996501812997</v>
      </c>
      <c r="E124" s="462">
        <v>0.76665008262000001</v>
      </c>
      <c r="F124" s="460">
        <v>181.50703509963299</v>
      </c>
      <c r="G124" s="461">
        <v>181.50703509963299</v>
      </c>
      <c r="H124" s="463">
        <v>17.064139999999998</v>
      </c>
      <c r="I124" s="460">
        <v>118.30119999999999</v>
      </c>
      <c r="J124" s="461">
        <v>-63.205835099632999</v>
      </c>
      <c r="K124" s="464">
        <v>0.65177198192300001</v>
      </c>
    </row>
    <row r="125" spans="1:11" ht="14.45" customHeight="1" thickBot="1" x14ac:dyDescent="0.25">
      <c r="A125" s="482" t="s">
        <v>389</v>
      </c>
      <c r="B125" s="460">
        <v>35.624679817832998</v>
      </c>
      <c r="C125" s="460">
        <v>42.5291</v>
      </c>
      <c r="D125" s="461">
        <v>6.9044201821659996</v>
      </c>
      <c r="E125" s="462">
        <v>1.193810027696</v>
      </c>
      <c r="F125" s="460">
        <v>41.289174984043001</v>
      </c>
      <c r="G125" s="461">
        <v>41.289174984043001</v>
      </c>
      <c r="H125" s="463">
        <v>2.81698</v>
      </c>
      <c r="I125" s="460">
        <v>12.514760000000001</v>
      </c>
      <c r="J125" s="461">
        <v>-28.774414984042998</v>
      </c>
      <c r="K125" s="464">
        <v>0.30310026792299999</v>
      </c>
    </row>
    <row r="126" spans="1:11" ht="14.45" customHeight="1" thickBot="1" x14ac:dyDescent="0.25">
      <c r="A126" s="481" t="s">
        <v>390</v>
      </c>
      <c r="B126" s="465">
        <v>229.806354426029</v>
      </c>
      <c r="C126" s="465">
        <v>242.98500000000001</v>
      </c>
      <c r="D126" s="466">
        <v>13.178645573971</v>
      </c>
      <c r="E126" s="472">
        <v>1.057346741376</v>
      </c>
      <c r="F126" s="465">
        <v>0</v>
      </c>
      <c r="G126" s="466">
        <v>0</v>
      </c>
      <c r="H126" s="468">
        <v>0</v>
      </c>
      <c r="I126" s="465">
        <v>0</v>
      </c>
      <c r="J126" s="466">
        <v>0</v>
      </c>
      <c r="K126" s="469" t="s">
        <v>271</v>
      </c>
    </row>
    <row r="127" spans="1:11" ht="14.45" customHeight="1" thickBot="1" x14ac:dyDescent="0.25">
      <c r="A127" s="482" t="s">
        <v>391</v>
      </c>
      <c r="B127" s="460">
        <v>214.734565163003</v>
      </c>
      <c r="C127" s="460">
        <v>237.9992</v>
      </c>
      <c r="D127" s="461">
        <v>23.264634836997001</v>
      </c>
      <c r="E127" s="462">
        <v>1.1083413600380001</v>
      </c>
      <c r="F127" s="460">
        <v>0</v>
      </c>
      <c r="G127" s="461">
        <v>0</v>
      </c>
      <c r="H127" s="463">
        <v>0</v>
      </c>
      <c r="I127" s="460">
        <v>0</v>
      </c>
      <c r="J127" s="461">
        <v>0</v>
      </c>
      <c r="K127" s="471" t="s">
        <v>271</v>
      </c>
    </row>
    <row r="128" spans="1:11" ht="14.45" customHeight="1" thickBot="1" x14ac:dyDescent="0.25">
      <c r="A128" s="482" t="s">
        <v>392</v>
      </c>
      <c r="B128" s="460">
        <v>15.071789263025</v>
      </c>
      <c r="C128" s="460">
        <v>4.9858000000000002</v>
      </c>
      <c r="D128" s="461">
        <v>-10.085989263025001</v>
      </c>
      <c r="E128" s="462">
        <v>0.33080345757099999</v>
      </c>
      <c r="F128" s="460">
        <v>0</v>
      </c>
      <c r="G128" s="461">
        <v>0</v>
      </c>
      <c r="H128" s="463">
        <v>0</v>
      </c>
      <c r="I128" s="460">
        <v>0</v>
      </c>
      <c r="J128" s="461">
        <v>0</v>
      </c>
      <c r="K128" s="471" t="s">
        <v>271</v>
      </c>
    </row>
    <row r="129" spans="1:11" ht="14.45" customHeight="1" thickBot="1" x14ac:dyDescent="0.25">
      <c r="A129" s="484" t="s">
        <v>393</v>
      </c>
      <c r="B129" s="460">
        <v>97.608029879605994</v>
      </c>
      <c r="C129" s="460">
        <v>220.374</v>
      </c>
      <c r="D129" s="461">
        <v>122.76597012039301</v>
      </c>
      <c r="E129" s="462">
        <v>2.2577445756440002</v>
      </c>
      <c r="F129" s="460">
        <v>303.64711197587701</v>
      </c>
      <c r="G129" s="461">
        <v>303.64711197587701</v>
      </c>
      <c r="H129" s="463">
        <v>36.125549999999997</v>
      </c>
      <c r="I129" s="460">
        <v>393.41271999999998</v>
      </c>
      <c r="J129" s="461">
        <v>89.765608024122997</v>
      </c>
      <c r="K129" s="464">
        <v>1.295624771268</v>
      </c>
    </row>
    <row r="130" spans="1:11" ht="14.45" customHeight="1" thickBot="1" x14ac:dyDescent="0.25">
      <c r="A130" s="482" t="s">
        <v>394</v>
      </c>
      <c r="B130" s="460">
        <v>0</v>
      </c>
      <c r="C130" s="460">
        <v>0</v>
      </c>
      <c r="D130" s="461">
        <v>0</v>
      </c>
      <c r="E130" s="462">
        <v>1</v>
      </c>
      <c r="F130" s="460">
        <v>8.8602062356320008</v>
      </c>
      <c r="G130" s="461">
        <v>8.8602062356320008</v>
      </c>
      <c r="H130" s="463">
        <v>0.82874999999999999</v>
      </c>
      <c r="I130" s="460">
        <v>6.8422499999999999</v>
      </c>
      <c r="J130" s="461">
        <v>-2.017956235632</v>
      </c>
      <c r="K130" s="464">
        <v>0.772245004013</v>
      </c>
    </row>
    <row r="131" spans="1:11" ht="14.45" customHeight="1" thickBot="1" x14ac:dyDescent="0.25">
      <c r="A131" s="482" t="s">
        <v>395</v>
      </c>
      <c r="B131" s="460">
        <v>0</v>
      </c>
      <c r="C131" s="460">
        <v>0</v>
      </c>
      <c r="D131" s="461">
        <v>0</v>
      </c>
      <c r="E131" s="462">
        <v>1</v>
      </c>
      <c r="F131" s="460">
        <v>294.78690574024398</v>
      </c>
      <c r="G131" s="461">
        <v>294.78690574024398</v>
      </c>
      <c r="H131" s="463">
        <v>35.296799999999998</v>
      </c>
      <c r="I131" s="460">
        <v>386.57047</v>
      </c>
      <c r="J131" s="461">
        <v>91.783564259754996</v>
      </c>
      <c r="K131" s="464">
        <v>1.311355635113</v>
      </c>
    </row>
    <row r="132" spans="1:11" ht="14.45" customHeight="1" thickBot="1" x14ac:dyDescent="0.25">
      <c r="A132" s="482" t="s">
        <v>396</v>
      </c>
      <c r="B132" s="460">
        <v>2.8033184410879999</v>
      </c>
      <c r="C132" s="460">
        <v>21.834759999999999</v>
      </c>
      <c r="D132" s="461">
        <v>19.031441558910998</v>
      </c>
      <c r="E132" s="462">
        <v>7.7888975008910002</v>
      </c>
      <c r="F132" s="460">
        <v>0</v>
      </c>
      <c r="G132" s="461">
        <v>0</v>
      </c>
      <c r="H132" s="463">
        <v>0</v>
      </c>
      <c r="I132" s="460">
        <v>0</v>
      </c>
      <c r="J132" s="461">
        <v>0</v>
      </c>
      <c r="K132" s="471" t="s">
        <v>271</v>
      </c>
    </row>
    <row r="133" spans="1:11" ht="14.45" customHeight="1" thickBot="1" x14ac:dyDescent="0.25">
      <c r="A133" s="482" t="s">
        <v>397</v>
      </c>
      <c r="B133" s="460">
        <v>94.804711438517998</v>
      </c>
      <c r="C133" s="460">
        <v>198.53924000000001</v>
      </c>
      <c r="D133" s="461">
        <v>103.73452856148199</v>
      </c>
      <c r="E133" s="462">
        <v>2.0941917019459999</v>
      </c>
      <c r="F133" s="460">
        <v>0</v>
      </c>
      <c r="G133" s="461">
        <v>0</v>
      </c>
      <c r="H133" s="463">
        <v>0</v>
      </c>
      <c r="I133" s="460">
        <v>0</v>
      </c>
      <c r="J133" s="461">
        <v>0</v>
      </c>
      <c r="K133" s="471" t="s">
        <v>271</v>
      </c>
    </row>
    <row r="134" spans="1:11" ht="14.45" customHeight="1" thickBot="1" x14ac:dyDescent="0.25">
      <c r="A134" s="481" t="s">
        <v>398</v>
      </c>
      <c r="B134" s="465">
        <v>1209.36956440425</v>
      </c>
      <c r="C134" s="465">
        <v>880.15805999999998</v>
      </c>
      <c r="D134" s="466">
        <v>-329.211504404251</v>
      </c>
      <c r="E134" s="472">
        <v>0.72778254547300003</v>
      </c>
      <c r="F134" s="465">
        <v>919</v>
      </c>
      <c r="G134" s="466">
        <v>919</v>
      </c>
      <c r="H134" s="468">
        <v>68.975560000000002</v>
      </c>
      <c r="I134" s="465">
        <v>1019.50926</v>
      </c>
      <c r="J134" s="466">
        <v>100.50926</v>
      </c>
      <c r="K134" s="473">
        <v>1.1093680739930001</v>
      </c>
    </row>
    <row r="135" spans="1:11" ht="14.45" customHeight="1" thickBot="1" x14ac:dyDescent="0.25">
      <c r="A135" s="482" t="s">
        <v>399</v>
      </c>
      <c r="B135" s="460">
        <v>1209.36956440425</v>
      </c>
      <c r="C135" s="460">
        <v>880.15805999999998</v>
      </c>
      <c r="D135" s="461">
        <v>-329.211504404251</v>
      </c>
      <c r="E135" s="462">
        <v>0.72778254547300003</v>
      </c>
      <c r="F135" s="460">
        <v>919</v>
      </c>
      <c r="G135" s="461">
        <v>919</v>
      </c>
      <c r="H135" s="463">
        <v>68.975560000000002</v>
      </c>
      <c r="I135" s="460">
        <v>1019.50926</v>
      </c>
      <c r="J135" s="461">
        <v>100.50926</v>
      </c>
      <c r="K135" s="464">
        <v>1.1093680739930001</v>
      </c>
    </row>
    <row r="136" spans="1:11" ht="14.45" customHeight="1" thickBot="1" x14ac:dyDescent="0.25">
      <c r="A136" s="481" t="s">
        <v>400</v>
      </c>
      <c r="B136" s="465">
        <v>79369.652560916307</v>
      </c>
      <c r="C136" s="465">
        <v>121118.65717000001</v>
      </c>
      <c r="D136" s="466">
        <v>41749.004609083699</v>
      </c>
      <c r="E136" s="472">
        <v>1.5260071483490001</v>
      </c>
      <c r="F136" s="465">
        <v>152767.22519703201</v>
      </c>
      <c r="G136" s="466">
        <v>152767.22519703201</v>
      </c>
      <c r="H136" s="468">
        <v>14188.700210000001</v>
      </c>
      <c r="I136" s="465">
        <v>130721.81406999999</v>
      </c>
      <c r="J136" s="466">
        <v>-22045.411127032101</v>
      </c>
      <c r="K136" s="473">
        <v>0.85569279602600001</v>
      </c>
    </row>
    <row r="137" spans="1:11" ht="14.45" customHeight="1" thickBot="1" x14ac:dyDescent="0.25">
      <c r="A137" s="482" t="s">
        <v>401</v>
      </c>
      <c r="B137" s="460">
        <v>30195.802507161599</v>
      </c>
      <c r="C137" s="460">
        <v>45074.89142</v>
      </c>
      <c r="D137" s="461">
        <v>14879.088912838401</v>
      </c>
      <c r="E137" s="462">
        <v>1.4927535510700001</v>
      </c>
      <c r="F137" s="460">
        <v>0</v>
      </c>
      <c r="G137" s="461">
        <v>0</v>
      </c>
      <c r="H137" s="463">
        <v>0</v>
      </c>
      <c r="I137" s="460">
        <v>0</v>
      </c>
      <c r="J137" s="461">
        <v>0</v>
      </c>
      <c r="K137" s="471" t="s">
        <v>271</v>
      </c>
    </row>
    <row r="138" spans="1:11" ht="14.45" customHeight="1" thickBot="1" x14ac:dyDescent="0.25">
      <c r="A138" s="482" t="s">
        <v>402</v>
      </c>
      <c r="B138" s="460">
        <v>49173.850053754701</v>
      </c>
      <c r="C138" s="460">
        <v>76043.765750000006</v>
      </c>
      <c r="D138" s="461">
        <v>26869.915696245302</v>
      </c>
      <c r="E138" s="462">
        <v>1.5464269254259999</v>
      </c>
      <c r="F138" s="460">
        <v>152767.22519703201</v>
      </c>
      <c r="G138" s="461">
        <v>152767.22519703201</v>
      </c>
      <c r="H138" s="463">
        <v>14188.700210000001</v>
      </c>
      <c r="I138" s="460">
        <v>130721.81406999999</v>
      </c>
      <c r="J138" s="461">
        <v>-22045.411127032101</v>
      </c>
      <c r="K138" s="464">
        <v>0.85569279602600001</v>
      </c>
    </row>
    <row r="139" spans="1:11" ht="14.45" customHeight="1" thickBot="1" x14ac:dyDescent="0.25">
      <c r="A139" s="481" t="s">
        <v>403</v>
      </c>
      <c r="B139" s="465">
        <v>0</v>
      </c>
      <c r="C139" s="465">
        <v>5604.8967300000004</v>
      </c>
      <c r="D139" s="466">
        <v>5604.8967300000004</v>
      </c>
      <c r="E139" s="467" t="s">
        <v>271</v>
      </c>
      <c r="F139" s="465">
        <v>0</v>
      </c>
      <c r="G139" s="466">
        <v>0</v>
      </c>
      <c r="H139" s="468">
        <v>157.07754</v>
      </c>
      <c r="I139" s="465">
        <v>6484.8561900000004</v>
      </c>
      <c r="J139" s="466">
        <v>6484.8561900000004</v>
      </c>
      <c r="K139" s="469" t="s">
        <v>271</v>
      </c>
    </row>
    <row r="140" spans="1:11" ht="14.45" customHeight="1" thickBot="1" x14ac:dyDescent="0.25">
      <c r="A140" s="482" t="s">
        <v>404</v>
      </c>
      <c r="B140" s="460">
        <v>0</v>
      </c>
      <c r="C140" s="460">
        <v>1629.39446</v>
      </c>
      <c r="D140" s="461">
        <v>1629.39446</v>
      </c>
      <c r="E140" s="470" t="s">
        <v>271</v>
      </c>
      <c r="F140" s="460">
        <v>0</v>
      </c>
      <c r="G140" s="461">
        <v>0</v>
      </c>
      <c r="H140" s="463">
        <v>0</v>
      </c>
      <c r="I140" s="460">
        <v>0</v>
      </c>
      <c r="J140" s="461">
        <v>0</v>
      </c>
      <c r="K140" s="471" t="s">
        <v>271</v>
      </c>
    </row>
    <row r="141" spans="1:11" ht="14.45" customHeight="1" thickBot="1" x14ac:dyDescent="0.25">
      <c r="A141" s="482" t="s">
        <v>405</v>
      </c>
      <c r="B141" s="460">
        <v>0</v>
      </c>
      <c r="C141" s="460">
        <v>3975.50227</v>
      </c>
      <c r="D141" s="461">
        <v>3975.50227</v>
      </c>
      <c r="E141" s="470" t="s">
        <v>271</v>
      </c>
      <c r="F141" s="460">
        <v>0</v>
      </c>
      <c r="G141" s="461">
        <v>0</v>
      </c>
      <c r="H141" s="463">
        <v>157.07754</v>
      </c>
      <c r="I141" s="460">
        <v>6484.8561900000004</v>
      </c>
      <c r="J141" s="461">
        <v>6484.8561900000004</v>
      </c>
      <c r="K141" s="471" t="s">
        <v>271</v>
      </c>
    </row>
    <row r="142" spans="1:11" ht="14.45" customHeight="1" thickBot="1" x14ac:dyDescent="0.25">
      <c r="A142" s="479" t="s">
        <v>406</v>
      </c>
      <c r="B142" s="460">
        <v>58.76643562724</v>
      </c>
      <c r="C142" s="460">
        <v>118.27822999999999</v>
      </c>
      <c r="D142" s="461">
        <v>59.511794372758999</v>
      </c>
      <c r="E142" s="462">
        <v>2.0126834091179999</v>
      </c>
      <c r="F142" s="460">
        <v>0</v>
      </c>
      <c r="G142" s="461">
        <v>0</v>
      </c>
      <c r="H142" s="463">
        <v>0.75049999999999994</v>
      </c>
      <c r="I142" s="460">
        <v>42.471440000000001</v>
      </c>
      <c r="J142" s="461">
        <v>42.471440000000001</v>
      </c>
      <c r="K142" s="471" t="s">
        <v>271</v>
      </c>
    </row>
    <row r="143" spans="1:11" ht="14.45" customHeight="1" thickBot="1" x14ac:dyDescent="0.25">
      <c r="A143" s="480" t="s">
        <v>407</v>
      </c>
      <c r="B143" s="460">
        <v>0</v>
      </c>
      <c r="C143" s="460">
        <v>81.75</v>
      </c>
      <c r="D143" s="461">
        <v>81.75</v>
      </c>
      <c r="E143" s="470" t="s">
        <v>271</v>
      </c>
      <c r="F143" s="460">
        <v>0</v>
      </c>
      <c r="G143" s="461">
        <v>0</v>
      </c>
      <c r="H143" s="463">
        <v>0.75</v>
      </c>
      <c r="I143" s="460">
        <v>16</v>
      </c>
      <c r="J143" s="461">
        <v>16</v>
      </c>
      <c r="K143" s="471" t="s">
        <v>271</v>
      </c>
    </row>
    <row r="144" spans="1:11" ht="14.45" customHeight="1" thickBot="1" x14ac:dyDescent="0.25">
      <c r="A144" s="481" t="s">
        <v>408</v>
      </c>
      <c r="B144" s="465">
        <v>0</v>
      </c>
      <c r="C144" s="465">
        <v>81.75</v>
      </c>
      <c r="D144" s="466">
        <v>81.75</v>
      </c>
      <c r="E144" s="467" t="s">
        <v>271</v>
      </c>
      <c r="F144" s="465">
        <v>0</v>
      </c>
      <c r="G144" s="466">
        <v>0</v>
      </c>
      <c r="H144" s="468">
        <v>0.75</v>
      </c>
      <c r="I144" s="465">
        <v>16</v>
      </c>
      <c r="J144" s="466">
        <v>16</v>
      </c>
      <c r="K144" s="469" t="s">
        <v>271</v>
      </c>
    </row>
    <row r="145" spans="1:11" ht="14.45" customHeight="1" thickBot="1" x14ac:dyDescent="0.25">
      <c r="A145" s="482" t="s">
        <v>409</v>
      </c>
      <c r="B145" s="460">
        <v>0</v>
      </c>
      <c r="C145" s="460">
        <v>81.75</v>
      </c>
      <c r="D145" s="461">
        <v>81.75</v>
      </c>
      <c r="E145" s="470" t="s">
        <v>271</v>
      </c>
      <c r="F145" s="460">
        <v>0</v>
      </c>
      <c r="G145" s="461">
        <v>0</v>
      </c>
      <c r="H145" s="463">
        <v>0.75</v>
      </c>
      <c r="I145" s="460">
        <v>16</v>
      </c>
      <c r="J145" s="461">
        <v>16</v>
      </c>
      <c r="K145" s="471" t="s">
        <v>271</v>
      </c>
    </row>
    <row r="146" spans="1:11" ht="14.45" customHeight="1" thickBot="1" x14ac:dyDescent="0.25">
      <c r="A146" s="485" t="s">
        <v>410</v>
      </c>
      <c r="B146" s="465">
        <v>58.76643562724</v>
      </c>
      <c r="C146" s="465">
        <v>36.528230000000001</v>
      </c>
      <c r="D146" s="466">
        <v>-22.238205627239999</v>
      </c>
      <c r="E146" s="472">
        <v>0.62158321514799997</v>
      </c>
      <c r="F146" s="465">
        <v>0</v>
      </c>
      <c r="G146" s="466">
        <v>0</v>
      </c>
      <c r="H146" s="468">
        <v>5.0000000000000001E-4</v>
      </c>
      <c r="I146" s="465">
        <v>26.471440000000001</v>
      </c>
      <c r="J146" s="466">
        <v>26.471440000000001</v>
      </c>
      <c r="K146" s="469" t="s">
        <v>271</v>
      </c>
    </row>
    <row r="147" spans="1:11" ht="14.45" customHeight="1" thickBot="1" x14ac:dyDescent="0.25">
      <c r="A147" s="481" t="s">
        <v>411</v>
      </c>
      <c r="B147" s="465">
        <v>0</v>
      </c>
      <c r="C147" s="465">
        <v>19.99925</v>
      </c>
      <c r="D147" s="466">
        <v>19.99925</v>
      </c>
      <c r="E147" s="467" t="s">
        <v>271</v>
      </c>
      <c r="F147" s="465">
        <v>0</v>
      </c>
      <c r="G147" s="466">
        <v>0</v>
      </c>
      <c r="H147" s="468">
        <v>5.0000000000000001E-4</v>
      </c>
      <c r="I147" s="465">
        <v>3.8000000000000002E-4</v>
      </c>
      <c r="J147" s="466">
        <v>3.8000000000000002E-4</v>
      </c>
      <c r="K147" s="469" t="s">
        <v>271</v>
      </c>
    </row>
    <row r="148" spans="1:11" ht="14.45" customHeight="1" thickBot="1" x14ac:dyDescent="0.25">
      <c r="A148" s="482" t="s">
        <v>412</v>
      </c>
      <c r="B148" s="460">
        <v>0</v>
      </c>
      <c r="C148" s="460">
        <v>-7.4999999900000002E-4</v>
      </c>
      <c r="D148" s="461">
        <v>-7.4999999900000002E-4</v>
      </c>
      <c r="E148" s="470" t="s">
        <v>271</v>
      </c>
      <c r="F148" s="460">
        <v>0</v>
      </c>
      <c r="G148" s="461">
        <v>0</v>
      </c>
      <c r="H148" s="463">
        <v>5.0000000000000001E-4</v>
      </c>
      <c r="I148" s="460">
        <v>3.8000000000000002E-4</v>
      </c>
      <c r="J148" s="461">
        <v>3.8000000000000002E-4</v>
      </c>
      <c r="K148" s="471" t="s">
        <v>271</v>
      </c>
    </row>
    <row r="149" spans="1:11" ht="14.45" customHeight="1" thickBot="1" x14ac:dyDescent="0.25">
      <c r="A149" s="482" t="s">
        <v>413</v>
      </c>
      <c r="B149" s="460">
        <v>0</v>
      </c>
      <c r="C149" s="460">
        <v>20</v>
      </c>
      <c r="D149" s="461">
        <v>20</v>
      </c>
      <c r="E149" s="470" t="s">
        <v>283</v>
      </c>
      <c r="F149" s="460">
        <v>0</v>
      </c>
      <c r="G149" s="461">
        <v>0</v>
      </c>
      <c r="H149" s="463">
        <v>0</v>
      </c>
      <c r="I149" s="460">
        <v>0</v>
      </c>
      <c r="J149" s="461">
        <v>0</v>
      </c>
      <c r="K149" s="471" t="s">
        <v>271</v>
      </c>
    </row>
    <row r="150" spans="1:11" ht="14.45" customHeight="1" thickBot="1" x14ac:dyDescent="0.25">
      <c r="A150" s="481" t="s">
        <v>414</v>
      </c>
      <c r="B150" s="465">
        <v>58.76643562724</v>
      </c>
      <c r="C150" s="465">
        <v>16.528980000000001</v>
      </c>
      <c r="D150" s="466">
        <v>-42.237455627240003</v>
      </c>
      <c r="E150" s="472">
        <v>0.28126565485100002</v>
      </c>
      <c r="F150" s="465">
        <v>0</v>
      </c>
      <c r="G150" s="466">
        <v>0</v>
      </c>
      <c r="H150" s="468">
        <v>0</v>
      </c>
      <c r="I150" s="465">
        <v>26.471060000000001</v>
      </c>
      <c r="J150" s="466">
        <v>26.471060000000001</v>
      </c>
      <c r="K150" s="469" t="s">
        <v>271</v>
      </c>
    </row>
    <row r="151" spans="1:11" ht="14.45" customHeight="1" thickBot="1" x14ac:dyDescent="0.25">
      <c r="A151" s="482" t="s">
        <v>415</v>
      </c>
      <c r="B151" s="460">
        <v>58.76643562724</v>
      </c>
      <c r="C151" s="460">
        <v>16.528980000000001</v>
      </c>
      <c r="D151" s="461">
        <v>-42.237455627240003</v>
      </c>
      <c r="E151" s="462">
        <v>0.28126565485100002</v>
      </c>
      <c r="F151" s="460">
        <v>0</v>
      </c>
      <c r="G151" s="461">
        <v>0</v>
      </c>
      <c r="H151" s="463">
        <v>0</v>
      </c>
      <c r="I151" s="460">
        <v>26.471060000000001</v>
      </c>
      <c r="J151" s="461">
        <v>26.471060000000001</v>
      </c>
      <c r="K151" s="471" t="s">
        <v>271</v>
      </c>
    </row>
    <row r="152" spans="1:11" ht="14.45" customHeight="1" thickBot="1" x14ac:dyDescent="0.25">
      <c r="A152" s="478" t="s">
        <v>416</v>
      </c>
      <c r="B152" s="460">
        <v>3982.43004759314</v>
      </c>
      <c r="C152" s="460">
        <v>3998.79394</v>
      </c>
      <c r="D152" s="461">
        <v>16.363892406861002</v>
      </c>
      <c r="E152" s="462">
        <v>1.004109021931</v>
      </c>
      <c r="F152" s="460">
        <v>4151.6588601152798</v>
      </c>
      <c r="G152" s="461">
        <v>4151.6588601152798</v>
      </c>
      <c r="H152" s="463">
        <v>338.32439000000102</v>
      </c>
      <c r="I152" s="460">
        <v>4103.7993900000001</v>
      </c>
      <c r="J152" s="461">
        <v>-47.859470115279002</v>
      </c>
      <c r="K152" s="464">
        <v>0.98847220551399995</v>
      </c>
    </row>
    <row r="153" spans="1:11" ht="14.45" customHeight="1" thickBot="1" x14ac:dyDescent="0.25">
      <c r="A153" s="483" t="s">
        <v>417</v>
      </c>
      <c r="B153" s="465">
        <v>3982.43004759314</v>
      </c>
      <c r="C153" s="465">
        <v>3998.79394</v>
      </c>
      <c r="D153" s="466">
        <v>16.363892406861002</v>
      </c>
      <c r="E153" s="472">
        <v>1.004109021931</v>
      </c>
      <c r="F153" s="465">
        <v>4151.6588601152798</v>
      </c>
      <c r="G153" s="466">
        <v>4151.6588601152798</v>
      </c>
      <c r="H153" s="468">
        <v>338.32439000000102</v>
      </c>
      <c r="I153" s="465">
        <v>4103.7993900000001</v>
      </c>
      <c r="J153" s="466">
        <v>-47.859470115279002</v>
      </c>
      <c r="K153" s="473">
        <v>0.98847220551399995</v>
      </c>
    </row>
    <row r="154" spans="1:11" ht="14.45" customHeight="1" thickBot="1" x14ac:dyDescent="0.25">
      <c r="A154" s="485" t="s">
        <v>54</v>
      </c>
      <c r="B154" s="465">
        <v>3982.43004759314</v>
      </c>
      <c r="C154" s="465">
        <v>3998.79394</v>
      </c>
      <c r="D154" s="466">
        <v>16.363892406861002</v>
      </c>
      <c r="E154" s="472">
        <v>1.004109021931</v>
      </c>
      <c r="F154" s="465">
        <v>4151.6588601152798</v>
      </c>
      <c r="G154" s="466">
        <v>4151.6588601152798</v>
      </c>
      <c r="H154" s="468">
        <v>338.32439000000102</v>
      </c>
      <c r="I154" s="465">
        <v>4103.7993900000001</v>
      </c>
      <c r="J154" s="466">
        <v>-47.859470115279002</v>
      </c>
      <c r="K154" s="473">
        <v>0.98847220551399995</v>
      </c>
    </row>
    <row r="155" spans="1:11" ht="14.45" customHeight="1" thickBot="1" x14ac:dyDescent="0.25">
      <c r="A155" s="484" t="s">
        <v>418</v>
      </c>
      <c r="B155" s="460">
        <v>0</v>
      </c>
      <c r="C155" s="460">
        <v>0.41321000000000002</v>
      </c>
      <c r="D155" s="461">
        <v>0.41321000000000002</v>
      </c>
      <c r="E155" s="470" t="s">
        <v>283</v>
      </c>
      <c r="F155" s="460">
        <v>0.707795347036</v>
      </c>
      <c r="G155" s="461">
        <v>0.707795347036</v>
      </c>
      <c r="H155" s="463">
        <v>0</v>
      </c>
      <c r="I155" s="460">
        <v>0.43485000000000001</v>
      </c>
      <c r="J155" s="461">
        <v>-0.27294534703599999</v>
      </c>
      <c r="K155" s="464">
        <v>0.61437250445400005</v>
      </c>
    </row>
    <row r="156" spans="1:11" ht="14.45" customHeight="1" thickBot="1" x14ac:dyDescent="0.25">
      <c r="A156" s="482" t="s">
        <v>419</v>
      </c>
      <c r="B156" s="460">
        <v>0</v>
      </c>
      <c r="C156" s="460">
        <v>0.41321000000000002</v>
      </c>
      <c r="D156" s="461">
        <v>0.41321000000000002</v>
      </c>
      <c r="E156" s="470" t="s">
        <v>283</v>
      </c>
      <c r="F156" s="460">
        <v>0.707795347036</v>
      </c>
      <c r="G156" s="461">
        <v>0.707795347036</v>
      </c>
      <c r="H156" s="463">
        <v>0</v>
      </c>
      <c r="I156" s="460">
        <v>0.43485000000000001</v>
      </c>
      <c r="J156" s="461">
        <v>-0.27294534703599999</v>
      </c>
      <c r="K156" s="464">
        <v>0.61437250445400005</v>
      </c>
    </row>
    <row r="157" spans="1:11" ht="14.45" customHeight="1" thickBot="1" x14ac:dyDescent="0.25">
      <c r="A157" s="481" t="s">
        <v>420</v>
      </c>
      <c r="B157" s="465">
        <v>0</v>
      </c>
      <c r="C157" s="465">
        <v>1.05</v>
      </c>
      <c r="D157" s="466">
        <v>1.05</v>
      </c>
      <c r="E157" s="467" t="s">
        <v>283</v>
      </c>
      <c r="F157" s="465">
        <v>0</v>
      </c>
      <c r="G157" s="466">
        <v>0</v>
      </c>
      <c r="H157" s="468">
        <v>0</v>
      </c>
      <c r="I157" s="465">
        <v>0</v>
      </c>
      <c r="J157" s="466">
        <v>0</v>
      </c>
      <c r="K157" s="473">
        <v>12</v>
      </c>
    </row>
    <row r="158" spans="1:11" ht="14.45" customHeight="1" thickBot="1" x14ac:dyDescent="0.25">
      <c r="A158" s="482" t="s">
        <v>421</v>
      </c>
      <c r="B158" s="460">
        <v>0</v>
      </c>
      <c r="C158" s="460">
        <v>1.05</v>
      </c>
      <c r="D158" s="461">
        <v>1.05</v>
      </c>
      <c r="E158" s="470" t="s">
        <v>283</v>
      </c>
      <c r="F158" s="460">
        <v>0</v>
      </c>
      <c r="G158" s="461">
        <v>0</v>
      </c>
      <c r="H158" s="463">
        <v>0</v>
      </c>
      <c r="I158" s="460">
        <v>0</v>
      </c>
      <c r="J158" s="461">
        <v>0</v>
      </c>
      <c r="K158" s="464">
        <v>12</v>
      </c>
    </row>
    <row r="159" spans="1:11" ht="14.45" customHeight="1" thickBot="1" x14ac:dyDescent="0.25">
      <c r="A159" s="481" t="s">
        <v>422</v>
      </c>
      <c r="B159" s="465">
        <v>15.957037332401001</v>
      </c>
      <c r="C159" s="465">
        <v>36.07546</v>
      </c>
      <c r="D159" s="466">
        <v>20.118422667598001</v>
      </c>
      <c r="E159" s="472">
        <v>2.260786839593</v>
      </c>
      <c r="F159" s="465">
        <v>56.049673443191999</v>
      </c>
      <c r="G159" s="466">
        <v>56.049673443191999</v>
      </c>
      <c r="H159" s="468">
        <v>0.52724000000000004</v>
      </c>
      <c r="I159" s="465">
        <v>18.121659999999999</v>
      </c>
      <c r="J159" s="466">
        <v>-37.928013443192</v>
      </c>
      <c r="K159" s="473">
        <v>0.32331428332700002</v>
      </c>
    </row>
    <row r="160" spans="1:11" ht="14.45" customHeight="1" thickBot="1" x14ac:dyDescent="0.25">
      <c r="A160" s="482" t="s">
        <v>423</v>
      </c>
      <c r="B160" s="460">
        <v>1.5415802827259999</v>
      </c>
      <c r="C160" s="460">
        <v>9.35</v>
      </c>
      <c r="D160" s="461">
        <v>7.8084197172729999</v>
      </c>
      <c r="E160" s="462">
        <v>6.0652047154259998</v>
      </c>
      <c r="F160" s="460">
        <v>16.075867407253</v>
      </c>
      <c r="G160" s="461">
        <v>16.075867407253</v>
      </c>
      <c r="H160" s="463">
        <v>0</v>
      </c>
      <c r="I160" s="460">
        <v>2.5960000000000001</v>
      </c>
      <c r="J160" s="461">
        <v>-13.479867407253</v>
      </c>
      <c r="K160" s="464">
        <v>0.16148428785999999</v>
      </c>
    </row>
    <row r="161" spans="1:11" ht="14.45" customHeight="1" thickBot="1" x14ac:dyDescent="0.25">
      <c r="A161" s="482" t="s">
        <v>424</v>
      </c>
      <c r="B161" s="460">
        <v>7.9297033368829997</v>
      </c>
      <c r="C161" s="460">
        <v>10.132099999999999</v>
      </c>
      <c r="D161" s="461">
        <v>2.2023966631160001</v>
      </c>
      <c r="E161" s="462">
        <v>1.2777401082419999</v>
      </c>
      <c r="F161" s="460">
        <v>34.193858232464997</v>
      </c>
      <c r="G161" s="461">
        <v>34.193858232464997</v>
      </c>
      <c r="H161" s="463">
        <v>0.11269999999999999</v>
      </c>
      <c r="I161" s="460">
        <v>10.692299999999999</v>
      </c>
      <c r="J161" s="461">
        <v>-23.501558232465001</v>
      </c>
      <c r="K161" s="464">
        <v>0.31269650611799998</v>
      </c>
    </row>
    <row r="162" spans="1:11" ht="14.45" customHeight="1" thickBot="1" x14ac:dyDescent="0.25">
      <c r="A162" s="482" t="s">
        <v>425</v>
      </c>
      <c r="B162" s="460">
        <v>6.4857537127910003</v>
      </c>
      <c r="C162" s="460">
        <v>16.593360000000001</v>
      </c>
      <c r="D162" s="461">
        <v>10.107606287208</v>
      </c>
      <c r="E162" s="462">
        <v>2.5584320242179999</v>
      </c>
      <c r="F162" s="460">
        <v>5.7799478034740002</v>
      </c>
      <c r="G162" s="461">
        <v>5.7799478034740002</v>
      </c>
      <c r="H162" s="463">
        <v>0.41454000000000002</v>
      </c>
      <c r="I162" s="460">
        <v>4.8333599999999999</v>
      </c>
      <c r="J162" s="461">
        <v>-0.94658780347399996</v>
      </c>
      <c r="K162" s="464">
        <v>0.83622900488700003</v>
      </c>
    </row>
    <row r="163" spans="1:11" ht="14.45" customHeight="1" thickBot="1" x14ac:dyDescent="0.25">
      <c r="A163" s="484" t="s">
        <v>426</v>
      </c>
      <c r="B163" s="460">
        <v>0</v>
      </c>
      <c r="C163" s="460">
        <v>0</v>
      </c>
      <c r="D163" s="461">
        <v>0</v>
      </c>
      <c r="E163" s="462">
        <v>1</v>
      </c>
      <c r="F163" s="460">
        <v>0</v>
      </c>
      <c r="G163" s="461">
        <v>0</v>
      </c>
      <c r="H163" s="463">
        <v>9.4460000000000002E-2</v>
      </c>
      <c r="I163" s="460">
        <v>1.13503</v>
      </c>
      <c r="J163" s="461">
        <v>1.13503</v>
      </c>
      <c r="K163" s="471" t="s">
        <v>283</v>
      </c>
    </row>
    <row r="164" spans="1:11" ht="14.45" customHeight="1" thickBot="1" x14ac:dyDescent="0.25">
      <c r="A164" s="482" t="s">
        <v>427</v>
      </c>
      <c r="B164" s="460">
        <v>0</v>
      </c>
      <c r="C164" s="460">
        <v>0</v>
      </c>
      <c r="D164" s="461">
        <v>0</v>
      </c>
      <c r="E164" s="462">
        <v>1</v>
      </c>
      <c r="F164" s="460">
        <v>0</v>
      </c>
      <c r="G164" s="461">
        <v>0</v>
      </c>
      <c r="H164" s="463">
        <v>9.4460000000000002E-2</v>
      </c>
      <c r="I164" s="460">
        <v>1.13503</v>
      </c>
      <c r="J164" s="461">
        <v>1.13503</v>
      </c>
      <c r="K164" s="471" t="s">
        <v>283</v>
      </c>
    </row>
    <row r="165" spans="1:11" ht="14.45" customHeight="1" thickBot="1" x14ac:dyDescent="0.25">
      <c r="A165" s="481" t="s">
        <v>428</v>
      </c>
      <c r="B165" s="465">
        <v>46.637518183182998</v>
      </c>
      <c r="C165" s="465">
        <v>49.265999999999998</v>
      </c>
      <c r="D165" s="466">
        <v>2.628481816816</v>
      </c>
      <c r="E165" s="472">
        <v>1.0563598132830001</v>
      </c>
      <c r="F165" s="465">
        <v>46.565188915545001</v>
      </c>
      <c r="G165" s="466">
        <v>46.565188915545001</v>
      </c>
      <c r="H165" s="468">
        <v>0</v>
      </c>
      <c r="I165" s="465">
        <v>11.88321</v>
      </c>
      <c r="J165" s="466">
        <v>-34.681978915545002</v>
      </c>
      <c r="K165" s="473">
        <v>0.255195142052</v>
      </c>
    </row>
    <row r="166" spans="1:11" ht="14.45" customHeight="1" thickBot="1" x14ac:dyDescent="0.25">
      <c r="A166" s="482" t="s">
        <v>429</v>
      </c>
      <c r="B166" s="460">
        <v>46.637518183182998</v>
      </c>
      <c r="C166" s="460">
        <v>49.265999999999998</v>
      </c>
      <c r="D166" s="461">
        <v>2.628481816816</v>
      </c>
      <c r="E166" s="462">
        <v>1.0563598132830001</v>
      </c>
      <c r="F166" s="460">
        <v>46.565188915545001</v>
      </c>
      <c r="G166" s="461">
        <v>46.565188915545001</v>
      </c>
      <c r="H166" s="463">
        <v>0</v>
      </c>
      <c r="I166" s="460">
        <v>11.88321</v>
      </c>
      <c r="J166" s="461">
        <v>-34.681978915545002</v>
      </c>
      <c r="K166" s="464">
        <v>0.255195142052</v>
      </c>
    </row>
    <row r="167" spans="1:11" ht="14.45" customHeight="1" thickBot="1" x14ac:dyDescent="0.25">
      <c r="A167" s="481" t="s">
        <v>430</v>
      </c>
      <c r="B167" s="465">
        <v>1447.68124368186</v>
      </c>
      <c r="C167" s="465">
        <v>1212.5072700000001</v>
      </c>
      <c r="D167" s="466">
        <v>-235.17397368185499</v>
      </c>
      <c r="E167" s="472">
        <v>0.83755127400499996</v>
      </c>
      <c r="F167" s="465">
        <v>1628.0337450212201</v>
      </c>
      <c r="G167" s="466">
        <v>1628.0337450212201</v>
      </c>
      <c r="H167" s="468">
        <v>91.558340000000001</v>
      </c>
      <c r="I167" s="465">
        <v>1285.01376</v>
      </c>
      <c r="J167" s="466">
        <v>-343.01998502121802</v>
      </c>
      <c r="K167" s="473">
        <v>0.78930413078299999</v>
      </c>
    </row>
    <row r="168" spans="1:11" ht="14.45" customHeight="1" thickBot="1" x14ac:dyDescent="0.25">
      <c r="A168" s="482" t="s">
        <v>431</v>
      </c>
      <c r="B168" s="460">
        <v>1447.68124368186</v>
      </c>
      <c r="C168" s="460">
        <v>1212.5072700000001</v>
      </c>
      <c r="D168" s="461">
        <v>-235.17397368185499</v>
      </c>
      <c r="E168" s="462">
        <v>0.83755127400499996</v>
      </c>
      <c r="F168" s="460">
        <v>1628.0337450212201</v>
      </c>
      <c r="G168" s="461">
        <v>1628.0337450212201</v>
      </c>
      <c r="H168" s="463">
        <v>91.558340000000001</v>
      </c>
      <c r="I168" s="460">
        <v>1285.01376</v>
      </c>
      <c r="J168" s="461">
        <v>-343.01998502121802</v>
      </c>
      <c r="K168" s="464">
        <v>0.78930413078299999</v>
      </c>
    </row>
    <row r="169" spans="1:11" ht="14.45" customHeight="1" thickBot="1" x14ac:dyDescent="0.25">
      <c r="A169" s="481" t="s">
        <v>432</v>
      </c>
      <c r="B169" s="465">
        <v>2472.1542483957001</v>
      </c>
      <c r="C169" s="465">
        <v>2699.482</v>
      </c>
      <c r="D169" s="466">
        <v>227.327751604301</v>
      </c>
      <c r="E169" s="472">
        <v>1.091955326716</v>
      </c>
      <c r="F169" s="465">
        <v>2420.3024573882899</v>
      </c>
      <c r="G169" s="466">
        <v>2420.3024573882899</v>
      </c>
      <c r="H169" s="468">
        <v>246.14435</v>
      </c>
      <c r="I169" s="465">
        <v>2787.2108800000001</v>
      </c>
      <c r="J169" s="466">
        <v>366.90842261171298</v>
      </c>
      <c r="K169" s="473">
        <v>1.151596103822</v>
      </c>
    </row>
    <row r="170" spans="1:11" ht="14.45" customHeight="1" thickBot="1" x14ac:dyDescent="0.25">
      <c r="A170" s="482" t="s">
        <v>433</v>
      </c>
      <c r="B170" s="460">
        <v>2472.1542483957001</v>
      </c>
      <c r="C170" s="460">
        <v>2699.482</v>
      </c>
      <c r="D170" s="461">
        <v>227.327751604301</v>
      </c>
      <c r="E170" s="462">
        <v>1.091955326716</v>
      </c>
      <c r="F170" s="460">
        <v>2420.3024573882899</v>
      </c>
      <c r="G170" s="461">
        <v>2420.3024573882899</v>
      </c>
      <c r="H170" s="463">
        <v>246.14435</v>
      </c>
      <c r="I170" s="460">
        <v>2787.2108800000001</v>
      </c>
      <c r="J170" s="461">
        <v>366.90842261171298</v>
      </c>
      <c r="K170" s="464">
        <v>1.151596103822</v>
      </c>
    </row>
    <row r="171" spans="1:11" ht="14.45" customHeight="1" thickBot="1" x14ac:dyDescent="0.25">
      <c r="A171" s="478" t="s">
        <v>434</v>
      </c>
      <c r="B171" s="460">
        <v>0</v>
      </c>
      <c r="C171" s="460">
        <v>16922.73041</v>
      </c>
      <c r="D171" s="461">
        <v>16922.73041</v>
      </c>
      <c r="E171" s="470" t="s">
        <v>271</v>
      </c>
      <c r="F171" s="460">
        <v>0</v>
      </c>
      <c r="G171" s="461">
        <v>0</v>
      </c>
      <c r="H171" s="463">
        <v>2115.7699600000001</v>
      </c>
      <c r="I171" s="460">
        <v>19049.690750000002</v>
      </c>
      <c r="J171" s="461">
        <v>19049.690750000002</v>
      </c>
      <c r="K171" s="471" t="s">
        <v>283</v>
      </c>
    </row>
    <row r="172" spans="1:11" ht="14.45" customHeight="1" thickBot="1" x14ac:dyDescent="0.25">
      <c r="A172" s="483" t="s">
        <v>435</v>
      </c>
      <c r="B172" s="465">
        <v>0</v>
      </c>
      <c r="C172" s="465">
        <v>16922.73041</v>
      </c>
      <c r="D172" s="466">
        <v>16922.73041</v>
      </c>
      <c r="E172" s="467" t="s">
        <v>271</v>
      </c>
      <c r="F172" s="465">
        <v>0</v>
      </c>
      <c r="G172" s="466">
        <v>0</v>
      </c>
      <c r="H172" s="468">
        <v>2115.7699600000001</v>
      </c>
      <c r="I172" s="465">
        <v>19049.690750000002</v>
      </c>
      <c r="J172" s="466">
        <v>19049.690750000002</v>
      </c>
      <c r="K172" s="469" t="s">
        <v>283</v>
      </c>
    </row>
    <row r="173" spans="1:11" ht="14.45" customHeight="1" thickBot="1" x14ac:dyDescent="0.25">
      <c r="A173" s="485" t="s">
        <v>436</v>
      </c>
      <c r="B173" s="465">
        <v>0</v>
      </c>
      <c r="C173" s="465">
        <v>16922.73041</v>
      </c>
      <c r="D173" s="466">
        <v>16922.73041</v>
      </c>
      <c r="E173" s="467" t="s">
        <v>271</v>
      </c>
      <c r="F173" s="465">
        <v>0</v>
      </c>
      <c r="G173" s="466">
        <v>0</v>
      </c>
      <c r="H173" s="468">
        <v>2115.7699600000001</v>
      </c>
      <c r="I173" s="465">
        <v>19049.690750000002</v>
      </c>
      <c r="J173" s="466">
        <v>19049.690750000002</v>
      </c>
      <c r="K173" s="469" t="s">
        <v>283</v>
      </c>
    </row>
    <row r="174" spans="1:11" ht="14.45" customHeight="1" thickBot="1" x14ac:dyDescent="0.25">
      <c r="A174" s="481" t="s">
        <v>437</v>
      </c>
      <c r="B174" s="465">
        <v>0</v>
      </c>
      <c r="C174" s="465">
        <v>16922.73041</v>
      </c>
      <c r="D174" s="466">
        <v>16922.73041</v>
      </c>
      <c r="E174" s="467" t="s">
        <v>283</v>
      </c>
      <c r="F174" s="465">
        <v>0</v>
      </c>
      <c r="G174" s="466">
        <v>0</v>
      </c>
      <c r="H174" s="468">
        <v>2115.7699600000001</v>
      </c>
      <c r="I174" s="465">
        <v>19049.690750000002</v>
      </c>
      <c r="J174" s="466">
        <v>19049.690750000002</v>
      </c>
      <c r="K174" s="469" t="s">
        <v>283</v>
      </c>
    </row>
    <row r="175" spans="1:11" ht="14.45" customHeight="1" thickBot="1" x14ac:dyDescent="0.25">
      <c r="A175" s="482" t="s">
        <v>438</v>
      </c>
      <c r="B175" s="460">
        <v>0</v>
      </c>
      <c r="C175" s="460">
        <v>97.084999999999994</v>
      </c>
      <c r="D175" s="461">
        <v>97.084999999999994</v>
      </c>
      <c r="E175" s="470" t="s">
        <v>283</v>
      </c>
      <c r="F175" s="460">
        <v>0</v>
      </c>
      <c r="G175" s="461">
        <v>0</v>
      </c>
      <c r="H175" s="463">
        <v>0</v>
      </c>
      <c r="I175" s="460">
        <v>135.376</v>
      </c>
      <c r="J175" s="461">
        <v>135.376</v>
      </c>
      <c r="K175" s="471" t="s">
        <v>283</v>
      </c>
    </row>
    <row r="176" spans="1:11" ht="14.45" customHeight="1" thickBot="1" x14ac:dyDescent="0.25">
      <c r="A176" s="482" t="s">
        <v>439</v>
      </c>
      <c r="B176" s="460">
        <v>0</v>
      </c>
      <c r="C176" s="460">
        <v>16537.64805</v>
      </c>
      <c r="D176" s="461">
        <v>16537.64805</v>
      </c>
      <c r="E176" s="470" t="s">
        <v>283</v>
      </c>
      <c r="F176" s="460">
        <v>0</v>
      </c>
      <c r="G176" s="461">
        <v>0</v>
      </c>
      <c r="H176" s="463">
        <v>2079.1919600000001</v>
      </c>
      <c r="I176" s="460">
        <v>18582.869549999999</v>
      </c>
      <c r="J176" s="461">
        <v>18582.869549999999</v>
      </c>
      <c r="K176" s="471" t="s">
        <v>283</v>
      </c>
    </row>
    <row r="177" spans="1:11" ht="14.45" customHeight="1" thickBot="1" x14ac:dyDescent="0.25">
      <c r="A177" s="482" t="s">
        <v>440</v>
      </c>
      <c r="B177" s="460">
        <v>0</v>
      </c>
      <c r="C177" s="460">
        <v>287.99736000000001</v>
      </c>
      <c r="D177" s="461">
        <v>287.99736000000001</v>
      </c>
      <c r="E177" s="470" t="s">
        <v>283</v>
      </c>
      <c r="F177" s="460">
        <v>0</v>
      </c>
      <c r="G177" s="461">
        <v>0</v>
      </c>
      <c r="H177" s="463">
        <v>36.578000000000003</v>
      </c>
      <c r="I177" s="460">
        <v>331.4452</v>
      </c>
      <c r="J177" s="461">
        <v>331.4452</v>
      </c>
      <c r="K177" s="471" t="s">
        <v>283</v>
      </c>
    </row>
    <row r="178" spans="1:11" ht="14.45" customHeight="1" thickBot="1" x14ac:dyDescent="0.25">
      <c r="A178" s="486"/>
      <c r="B178" s="460">
        <v>22695.579415411299</v>
      </c>
      <c r="C178" s="460">
        <v>83261.199489999897</v>
      </c>
      <c r="D178" s="461">
        <v>60565.620074588602</v>
      </c>
      <c r="E178" s="462">
        <v>3.6686086733460002</v>
      </c>
      <c r="F178" s="460">
        <v>90200.974435767697</v>
      </c>
      <c r="G178" s="461">
        <v>90200.974435767697</v>
      </c>
      <c r="H178" s="463">
        <v>10606.07495</v>
      </c>
      <c r="I178" s="460">
        <v>92891.926309999995</v>
      </c>
      <c r="J178" s="461">
        <v>2690.9518742323398</v>
      </c>
      <c r="K178" s="464">
        <v>1.0298328470510001</v>
      </c>
    </row>
    <row r="179" spans="1:11" ht="14.45" customHeight="1" thickBot="1" x14ac:dyDescent="0.25">
      <c r="A179" s="487" t="s">
        <v>66</v>
      </c>
      <c r="B179" s="474">
        <v>22695.579415411299</v>
      </c>
      <c r="C179" s="474">
        <v>83261.199489999897</v>
      </c>
      <c r="D179" s="475">
        <v>60565.620074588602</v>
      </c>
      <c r="E179" s="476" t="s">
        <v>271</v>
      </c>
      <c r="F179" s="474">
        <v>90200.974435767697</v>
      </c>
      <c r="G179" s="475">
        <v>90200.974435767697</v>
      </c>
      <c r="H179" s="474">
        <v>10606.07495</v>
      </c>
      <c r="I179" s="474">
        <v>92891.926310000097</v>
      </c>
      <c r="J179" s="475">
        <v>2690.9518742323698</v>
      </c>
      <c r="K179" s="477">
        <v>1.0298328470510001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CC059C4A-0A2B-4AB2-B86C-60C88CE68B42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459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70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88" t="s">
        <v>441</v>
      </c>
      <c r="B5" s="489" t="s">
        <v>442</v>
      </c>
      <c r="C5" s="490" t="s">
        <v>443</v>
      </c>
      <c r="D5" s="490" t="s">
        <v>443</v>
      </c>
      <c r="E5" s="490"/>
      <c r="F5" s="490" t="s">
        <v>443</v>
      </c>
      <c r="G5" s="490" t="s">
        <v>443</v>
      </c>
      <c r="H5" s="490" t="s">
        <v>443</v>
      </c>
      <c r="I5" s="491" t="s">
        <v>443</v>
      </c>
      <c r="J5" s="492" t="s">
        <v>68</v>
      </c>
    </row>
    <row r="6" spans="1:10" ht="14.45" customHeight="1" x14ac:dyDescent="0.2">
      <c r="A6" s="488" t="s">
        <v>441</v>
      </c>
      <c r="B6" s="489" t="s">
        <v>444</v>
      </c>
      <c r="C6" s="490">
        <v>30.688840000000006</v>
      </c>
      <c r="D6" s="490">
        <v>31.669460000000019</v>
      </c>
      <c r="E6" s="490"/>
      <c r="F6" s="490">
        <v>25.43212999999999</v>
      </c>
      <c r="G6" s="490">
        <v>35</v>
      </c>
      <c r="H6" s="490">
        <v>-9.5678700000000099</v>
      </c>
      <c r="I6" s="491">
        <v>0.7266322857142854</v>
      </c>
      <c r="J6" s="492" t="s">
        <v>1</v>
      </c>
    </row>
    <row r="7" spans="1:10" ht="14.45" customHeight="1" x14ac:dyDescent="0.2">
      <c r="A7" s="488" t="s">
        <v>441</v>
      </c>
      <c r="B7" s="489" t="s">
        <v>445</v>
      </c>
      <c r="C7" s="490">
        <v>1.7133499999999999</v>
      </c>
      <c r="D7" s="490">
        <v>1.51152</v>
      </c>
      <c r="E7" s="490"/>
      <c r="F7" s="490">
        <v>1.86073</v>
      </c>
      <c r="G7" s="490">
        <v>5</v>
      </c>
      <c r="H7" s="490">
        <v>-3.1392699999999998</v>
      </c>
      <c r="I7" s="491">
        <v>0.37214599999999998</v>
      </c>
      <c r="J7" s="492" t="s">
        <v>1</v>
      </c>
    </row>
    <row r="8" spans="1:10" ht="14.45" customHeight="1" x14ac:dyDescent="0.2">
      <c r="A8" s="488" t="s">
        <v>441</v>
      </c>
      <c r="B8" s="489" t="s">
        <v>446</v>
      </c>
      <c r="C8" s="490">
        <v>5.6489999999999999E-2</v>
      </c>
      <c r="D8" s="490">
        <v>0</v>
      </c>
      <c r="E8" s="490"/>
      <c r="F8" s="490">
        <v>0</v>
      </c>
      <c r="G8" s="490">
        <v>0</v>
      </c>
      <c r="H8" s="490">
        <v>0</v>
      </c>
      <c r="I8" s="491" t="s">
        <v>443</v>
      </c>
      <c r="J8" s="492" t="s">
        <v>1</v>
      </c>
    </row>
    <row r="9" spans="1:10" ht="14.45" customHeight="1" x14ac:dyDescent="0.2">
      <c r="A9" s="488" t="s">
        <v>441</v>
      </c>
      <c r="B9" s="489" t="s">
        <v>447</v>
      </c>
      <c r="C9" s="490">
        <v>0.94379999999999997</v>
      </c>
      <c r="D9" s="490">
        <v>0</v>
      </c>
      <c r="E9" s="490"/>
      <c r="F9" s="490">
        <v>0.94379999999999997</v>
      </c>
      <c r="G9" s="490">
        <v>0</v>
      </c>
      <c r="H9" s="490">
        <v>0.94379999999999997</v>
      </c>
      <c r="I9" s="491" t="s">
        <v>443</v>
      </c>
      <c r="J9" s="492" t="s">
        <v>1</v>
      </c>
    </row>
    <row r="10" spans="1:10" ht="14.45" customHeight="1" x14ac:dyDescent="0.2">
      <c r="A10" s="488" t="s">
        <v>441</v>
      </c>
      <c r="B10" s="489" t="s">
        <v>448</v>
      </c>
      <c r="C10" s="490">
        <v>33.402480000000004</v>
      </c>
      <c r="D10" s="490">
        <v>33.180980000000019</v>
      </c>
      <c r="E10" s="490"/>
      <c r="F10" s="490">
        <v>28.23665999999999</v>
      </c>
      <c r="G10" s="490">
        <v>40</v>
      </c>
      <c r="H10" s="490">
        <v>-11.76334000000001</v>
      </c>
      <c r="I10" s="491">
        <v>0.70591649999999972</v>
      </c>
      <c r="J10" s="492" t="s">
        <v>449</v>
      </c>
    </row>
    <row r="12" spans="1:10" ht="14.45" customHeight="1" x14ac:dyDescent="0.2">
      <c r="A12" s="488" t="s">
        <v>441</v>
      </c>
      <c r="B12" s="489" t="s">
        <v>442</v>
      </c>
      <c r="C12" s="490" t="s">
        <v>443</v>
      </c>
      <c r="D12" s="490" t="s">
        <v>443</v>
      </c>
      <c r="E12" s="490"/>
      <c r="F12" s="490" t="s">
        <v>443</v>
      </c>
      <c r="G12" s="490" t="s">
        <v>443</v>
      </c>
      <c r="H12" s="490" t="s">
        <v>443</v>
      </c>
      <c r="I12" s="491" t="s">
        <v>443</v>
      </c>
      <c r="J12" s="492" t="s">
        <v>68</v>
      </c>
    </row>
    <row r="13" spans="1:10" ht="14.45" customHeight="1" x14ac:dyDescent="0.2">
      <c r="A13" s="488" t="s">
        <v>450</v>
      </c>
      <c r="B13" s="489" t="s">
        <v>451</v>
      </c>
      <c r="C13" s="490" t="s">
        <v>443</v>
      </c>
      <c r="D13" s="490" t="s">
        <v>443</v>
      </c>
      <c r="E13" s="490"/>
      <c r="F13" s="490" t="s">
        <v>443</v>
      </c>
      <c r="G13" s="490" t="s">
        <v>443</v>
      </c>
      <c r="H13" s="490" t="s">
        <v>443</v>
      </c>
      <c r="I13" s="491" t="s">
        <v>443</v>
      </c>
      <c r="J13" s="492" t="s">
        <v>0</v>
      </c>
    </row>
    <row r="14" spans="1:10" ht="14.45" customHeight="1" x14ac:dyDescent="0.2">
      <c r="A14" s="488" t="s">
        <v>450</v>
      </c>
      <c r="B14" s="489" t="s">
        <v>444</v>
      </c>
      <c r="C14" s="490">
        <v>30.688840000000006</v>
      </c>
      <c r="D14" s="490">
        <v>31.669460000000019</v>
      </c>
      <c r="E14" s="490"/>
      <c r="F14" s="490">
        <v>25.43212999999999</v>
      </c>
      <c r="G14" s="490">
        <v>35</v>
      </c>
      <c r="H14" s="490">
        <v>-9.5678700000000099</v>
      </c>
      <c r="I14" s="491">
        <v>0.7266322857142854</v>
      </c>
      <c r="J14" s="492" t="s">
        <v>1</v>
      </c>
    </row>
    <row r="15" spans="1:10" ht="14.45" customHeight="1" x14ac:dyDescent="0.2">
      <c r="A15" s="488" t="s">
        <v>450</v>
      </c>
      <c r="B15" s="489" t="s">
        <v>445</v>
      </c>
      <c r="C15" s="490">
        <v>1.7133499999999999</v>
      </c>
      <c r="D15" s="490">
        <v>1.51152</v>
      </c>
      <c r="E15" s="490"/>
      <c r="F15" s="490">
        <v>1.86073</v>
      </c>
      <c r="G15" s="490">
        <v>5</v>
      </c>
      <c r="H15" s="490">
        <v>-3.1392699999999998</v>
      </c>
      <c r="I15" s="491">
        <v>0.37214599999999998</v>
      </c>
      <c r="J15" s="492" t="s">
        <v>1</v>
      </c>
    </row>
    <row r="16" spans="1:10" ht="14.45" customHeight="1" x14ac:dyDescent="0.2">
      <c r="A16" s="488" t="s">
        <v>450</v>
      </c>
      <c r="B16" s="489" t="s">
        <v>446</v>
      </c>
      <c r="C16" s="490">
        <v>5.6489999999999999E-2</v>
      </c>
      <c r="D16" s="490">
        <v>0</v>
      </c>
      <c r="E16" s="490"/>
      <c r="F16" s="490">
        <v>0</v>
      </c>
      <c r="G16" s="490">
        <v>0</v>
      </c>
      <c r="H16" s="490">
        <v>0</v>
      </c>
      <c r="I16" s="491" t="s">
        <v>443</v>
      </c>
      <c r="J16" s="492" t="s">
        <v>1</v>
      </c>
    </row>
    <row r="17" spans="1:10" ht="14.45" customHeight="1" x14ac:dyDescent="0.2">
      <c r="A17" s="488" t="s">
        <v>450</v>
      </c>
      <c r="B17" s="489" t="s">
        <v>447</v>
      </c>
      <c r="C17" s="490">
        <v>0.94379999999999997</v>
      </c>
      <c r="D17" s="490">
        <v>0</v>
      </c>
      <c r="E17" s="490"/>
      <c r="F17" s="490">
        <v>0.94379999999999997</v>
      </c>
      <c r="G17" s="490">
        <v>0</v>
      </c>
      <c r="H17" s="490">
        <v>0.94379999999999997</v>
      </c>
      <c r="I17" s="491" t="s">
        <v>443</v>
      </c>
      <c r="J17" s="492" t="s">
        <v>1</v>
      </c>
    </row>
    <row r="18" spans="1:10" ht="14.45" customHeight="1" x14ac:dyDescent="0.2">
      <c r="A18" s="488" t="s">
        <v>450</v>
      </c>
      <c r="B18" s="489" t="s">
        <v>452</v>
      </c>
      <c r="C18" s="490">
        <v>33.402480000000004</v>
      </c>
      <c r="D18" s="490">
        <v>33.180980000000019</v>
      </c>
      <c r="E18" s="490"/>
      <c r="F18" s="490">
        <v>28.23665999999999</v>
      </c>
      <c r="G18" s="490">
        <v>40</v>
      </c>
      <c r="H18" s="490">
        <v>-11.76334000000001</v>
      </c>
      <c r="I18" s="491">
        <v>0.70591649999999972</v>
      </c>
      <c r="J18" s="492" t="s">
        <v>453</v>
      </c>
    </row>
    <row r="19" spans="1:10" ht="14.45" customHeight="1" x14ac:dyDescent="0.2">
      <c r="A19" s="488" t="s">
        <v>443</v>
      </c>
      <c r="B19" s="489" t="s">
        <v>443</v>
      </c>
      <c r="C19" s="490" t="s">
        <v>443</v>
      </c>
      <c r="D19" s="490" t="s">
        <v>443</v>
      </c>
      <c r="E19" s="490"/>
      <c r="F19" s="490" t="s">
        <v>443</v>
      </c>
      <c r="G19" s="490" t="s">
        <v>443</v>
      </c>
      <c r="H19" s="490" t="s">
        <v>443</v>
      </c>
      <c r="I19" s="491" t="s">
        <v>443</v>
      </c>
      <c r="J19" s="492" t="s">
        <v>454</v>
      </c>
    </row>
    <row r="20" spans="1:10" ht="14.45" customHeight="1" x14ac:dyDescent="0.2">
      <c r="A20" s="488" t="s">
        <v>441</v>
      </c>
      <c r="B20" s="489" t="s">
        <v>448</v>
      </c>
      <c r="C20" s="490">
        <v>33.402480000000004</v>
      </c>
      <c r="D20" s="490">
        <v>33.180980000000019</v>
      </c>
      <c r="E20" s="490"/>
      <c r="F20" s="490">
        <v>28.23665999999999</v>
      </c>
      <c r="G20" s="490">
        <v>40</v>
      </c>
      <c r="H20" s="490">
        <v>-11.76334000000001</v>
      </c>
      <c r="I20" s="491">
        <v>0.70591649999999972</v>
      </c>
      <c r="J20" s="492" t="s">
        <v>449</v>
      </c>
    </row>
  </sheetData>
  <mergeCells count="3">
    <mergeCell ref="F3:I3"/>
    <mergeCell ref="C4:D4"/>
    <mergeCell ref="A1:I1"/>
  </mergeCells>
  <conditionalFormatting sqref="F11 F21:F65537">
    <cfRule type="cellIs" dxfId="54" priority="18" stopIfTrue="1" operator="greaterThan">
      <formula>1</formula>
    </cfRule>
  </conditionalFormatting>
  <conditionalFormatting sqref="H5:H10">
    <cfRule type="expression" dxfId="53" priority="14">
      <formula>$H5&gt;0</formula>
    </cfRule>
  </conditionalFormatting>
  <conditionalFormatting sqref="I5:I10">
    <cfRule type="expression" dxfId="52" priority="15">
      <formula>$I5&gt;1</formula>
    </cfRule>
  </conditionalFormatting>
  <conditionalFormatting sqref="B5:B10">
    <cfRule type="expression" dxfId="51" priority="11">
      <formula>OR($J5="NS",$J5="SumaNS",$J5="Účet")</formula>
    </cfRule>
  </conditionalFormatting>
  <conditionalFormatting sqref="B5:D10 F5:I10">
    <cfRule type="expression" dxfId="50" priority="17">
      <formula>AND($J5&lt;&gt;"",$J5&lt;&gt;"mezeraKL")</formula>
    </cfRule>
  </conditionalFormatting>
  <conditionalFormatting sqref="B5:D10 F5:I10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48" priority="13">
      <formula>OR($J5="SumaNS",$J5="NS")</formula>
    </cfRule>
  </conditionalFormatting>
  <conditionalFormatting sqref="A5:A10">
    <cfRule type="expression" dxfId="47" priority="9">
      <formula>AND($J5&lt;&gt;"mezeraKL",$J5&lt;&gt;"")</formula>
    </cfRule>
  </conditionalFormatting>
  <conditionalFormatting sqref="A5:A10">
    <cfRule type="expression" dxfId="46" priority="10">
      <formula>AND($J5&lt;&gt;"",$J5&lt;&gt;"mezeraKL")</formula>
    </cfRule>
  </conditionalFormatting>
  <conditionalFormatting sqref="H12:H20">
    <cfRule type="expression" dxfId="45" priority="5">
      <formula>$H12&gt;0</formula>
    </cfRule>
  </conditionalFormatting>
  <conditionalFormatting sqref="A12:A20">
    <cfRule type="expression" dxfId="44" priority="2">
      <formula>AND($J12&lt;&gt;"mezeraKL",$J12&lt;&gt;"")</formula>
    </cfRule>
  </conditionalFormatting>
  <conditionalFormatting sqref="I12:I20">
    <cfRule type="expression" dxfId="43" priority="6">
      <formula>$I12&gt;1</formula>
    </cfRule>
  </conditionalFormatting>
  <conditionalFormatting sqref="B12:B20">
    <cfRule type="expression" dxfId="42" priority="1">
      <formula>OR($J12="NS",$J12="SumaNS",$J12="Účet")</formula>
    </cfRule>
  </conditionalFormatting>
  <conditionalFormatting sqref="A12:D20 F12:I20">
    <cfRule type="expression" dxfId="41" priority="8">
      <formula>AND($J12&lt;&gt;"",$J12&lt;&gt;"mezeraKL")</formula>
    </cfRule>
  </conditionalFormatting>
  <conditionalFormatting sqref="B12:D20 F12:I20">
    <cfRule type="expression" dxfId="40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39" priority="4">
      <formula>OR($J12="SumaNS",$J12="NS")</formula>
    </cfRule>
  </conditionalFormatting>
  <hyperlinks>
    <hyperlink ref="A2" location="Obsah!A1" display="Zpět na Obsah  KL 01  1.-4.měsíc" xr:uid="{31305360-57E8-42EE-9392-D771A9B41BF9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3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75" bestFit="1" customWidth="1"/>
    <col min="6" max="6" width="18.7109375" style="213" customWidth="1"/>
    <col min="7" max="7" width="5" style="209" customWidth="1"/>
    <col min="8" max="8" width="12.42578125" style="209" hidden="1" customWidth="1" outlineLevel="1"/>
    <col min="9" max="9" width="8.5703125" style="209" hidden="1" customWidth="1" outlineLevel="1"/>
    <col min="10" max="10" width="25.7109375" style="209" customWidth="1" collapsed="1"/>
    <col min="11" max="11" width="8.7109375" style="209" customWidth="1"/>
    <col min="12" max="13" width="7.7109375" style="207" customWidth="1"/>
    <col min="14" max="14" width="12.7109375" style="207" customWidth="1"/>
    <col min="15" max="16384" width="8.85546875" style="129"/>
  </cols>
  <sheetData>
    <row r="1" spans="1:14" ht="18.600000000000001" customHeight="1" thickBot="1" x14ac:dyDescent="0.35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459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115.14999735488998</v>
      </c>
      <c r="M3" s="98">
        <f>SUBTOTAL(9,M5:M1048576)</f>
        <v>173</v>
      </c>
      <c r="N3" s="99">
        <f>SUBTOTAL(9,N5:N1048576)</f>
        <v>19920.949542395967</v>
      </c>
    </row>
    <row r="4" spans="1:14" s="208" customFormat="1" ht="14.45" customHeight="1" thickBot="1" x14ac:dyDescent="0.25">
      <c r="A4" s="493" t="s">
        <v>4</v>
      </c>
      <c r="B4" s="494" t="s">
        <v>5</v>
      </c>
      <c r="C4" s="494" t="s">
        <v>0</v>
      </c>
      <c r="D4" s="494" t="s">
        <v>6</v>
      </c>
      <c r="E4" s="495" t="s">
        <v>7</v>
      </c>
      <c r="F4" s="494" t="s">
        <v>1</v>
      </c>
      <c r="G4" s="494" t="s">
        <v>8</v>
      </c>
      <c r="H4" s="494" t="s">
        <v>9</v>
      </c>
      <c r="I4" s="494" t="s">
        <v>10</v>
      </c>
      <c r="J4" s="496" t="s">
        <v>11</v>
      </c>
      <c r="K4" s="496" t="s">
        <v>12</v>
      </c>
      <c r="L4" s="497" t="s">
        <v>142</v>
      </c>
      <c r="M4" s="497" t="s">
        <v>13</v>
      </c>
      <c r="N4" s="498" t="s">
        <v>159</v>
      </c>
    </row>
    <row r="5" spans="1:14" ht="14.45" customHeight="1" x14ac:dyDescent="0.2">
      <c r="A5" s="501" t="s">
        <v>441</v>
      </c>
      <c r="B5" s="502" t="s">
        <v>442</v>
      </c>
      <c r="C5" s="503" t="s">
        <v>450</v>
      </c>
      <c r="D5" s="504" t="s">
        <v>451</v>
      </c>
      <c r="E5" s="505">
        <v>50113001</v>
      </c>
      <c r="F5" s="504" t="s">
        <v>455</v>
      </c>
      <c r="G5" s="503" t="s">
        <v>456</v>
      </c>
      <c r="H5" s="503">
        <v>847713</v>
      </c>
      <c r="I5" s="503">
        <v>125526</v>
      </c>
      <c r="J5" s="503" t="s">
        <v>457</v>
      </c>
      <c r="K5" s="503" t="s">
        <v>458</v>
      </c>
      <c r="L5" s="506">
        <v>111.63</v>
      </c>
      <c r="M5" s="506">
        <v>2</v>
      </c>
      <c r="N5" s="507">
        <v>223.26</v>
      </c>
    </row>
    <row r="6" spans="1:14" ht="14.45" customHeight="1" x14ac:dyDescent="0.2">
      <c r="A6" s="508" t="s">
        <v>441</v>
      </c>
      <c r="B6" s="509" t="s">
        <v>442</v>
      </c>
      <c r="C6" s="510" t="s">
        <v>450</v>
      </c>
      <c r="D6" s="511" t="s">
        <v>451</v>
      </c>
      <c r="E6" s="512">
        <v>50113001</v>
      </c>
      <c r="F6" s="511" t="s">
        <v>455</v>
      </c>
      <c r="G6" s="510" t="s">
        <v>456</v>
      </c>
      <c r="H6" s="510">
        <v>189244</v>
      </c>
      <c r="I6" s="510">
        <v>89244</v>
      </c>
      <c r="J6" s="510" t="s">
        <v>459</v>
      </c>
      <c r="K6" s="510" t="s">
        <v>460</v>
      </c>
      <c r="L6" s="513">
        <v>20.759999999999998</v>
      </c>
      <c r="M6" s="513">
        <v>56</v>
      </c>
      <c r="N6" s="514">
        <v>1162.56</v>
      </c>
    </row>
    <row r="7" spans="1:14" ht="14.45" customHeight="1" x14ac:dyDescent="0.2">
      <c r="A7" s="508" t="s">
        <v>441</v>
      </c>
      <c r="B7" s="509" t="s">
        <v>442</v>
      </c>
      <c r="C7" s="510" t="s">
        <v>450</v>
      </c>
      <c r="D7" s="511" t="s">
        <v>451</v>
      </c>
      <c r="E7" s="512">
        <v>50113001</v>
      </c>
      <c r="F7" s="511" t="s">
        <v>455</v>
      </c>
      <c r="G7" s="510" t="s">
        <v>456</v>
      </c>
      <c r="H7" s="510">
        <v>841498</v>
      </c>
      <c r="I7" s="510">
        <v>31951</v>
      </c>
      <c r="J7" s="510" t="s">
        <v>461</v>
      </c>
      <c r="K7" s="510" t="s">
        <v>462</v>
      </c>
      <c r="L7" s="513">
        <v>49.097999999999999</v>
      </c>
      <c r="M7" s="513">
        <v>5</v>
      </c>
      <c r="N7" s="514">
        <v>245.49</v>
      </c>
    </row>
    <row r="8" spans="1:14" ht="14.45" customHeight="1" x14ac:dyDescent="0.2">
      <c r="A8" s="508" t="s">
        <v>441</v>
      </c>
      <c r="B8" s="509" t="s">
        <v>442</v>
      </c>
      <c r="C8" s="510" t="s">
        <v>450</v>
      </c>
      <c r="D8" s="511" t="s">
        <v>451</v>
      </c>
      <c r="E8" s="512">
        <v>50113001</v>
      </c>
      <c r="F8" s="511" t="s">
        <v>455</v>
      </c>
      <c r="G8" s="510" t="s">
        <v>456</v>
      </c>
      <c r="H8" s="510">
        <v>930043</v>
      </c>
      <c r="I8" s="510">
        <v>0</v>
      </c>
      <c r="J8" s="510" t="s">
        <v>463</v>
      </c>
      <c r="K8" s="510" t="s">
        <v>443</v>
      </c>
      <c r="L8" s="513">
        <v>31.871414108213116</v>
      </c>
      <c r="M8" s="513">
        <v>38</v>
      </c>
      <c r="N8" s="514">
        <v>1211.1137361120984</v>
      </c>
    </row>
    <row r="9" spans="1:14" ht="14.45" customHeight="1" x14ac:dyDescent="0.2">
      <c r="A9" s="508" t="s">
        <v>441</v>
      </c>
      <c r="B9" s="509" t="s">
        <v>442</v>
      </c>
      <c r="C9" s="510" t="s">
        <v>450</v>
      </c>
      <c r="D9" s="511" t="s">
        <v>451</v>
      </c>
      <c r="E9" s="512">
        <v>50113001</v>
      </c>
      <c r="F9" s="511" t="s">
        <v>455</v>
      </c>
      <c r="G9" s="510" t="s">
        <v>456</v>
      </c>
      <c r="H9" s="510">
        <v>848992</v>
      </c>
      <c r="I9" s="510">
        <v>119658</v>
      </c>
      <c r="J9" s="510" t="s">
        <v>464</v>
      </c>
      <c r="K9" s="510" t="s">
        <v>465</v>
      </c>
      <c r="L9" s="513">
        <v>79.989999999999981</v>
      </c>
      <c r="M9" s="513">
        <v>1</v>
      </c>
      <c r="N9" s="514">
        <v>79.989999999999981</v>
      </c>
    </row>
    <row r="10" spans="1:14" ht="14.45" customHeight="1" x14ac:dyDescent="0.2">
      <c r="A10" s="508" t="s">
        <v>441</v>
      </c>
      <c r="B10" s="509" t="s">
        <v>442</v>
      </c>
      <c r="C10" s="510" t="s">
        <v>450</v>
      </c>
      <c r="D10" s="511" t="s">
        <v>451</v>
      </c>
      <c r="E10" s="512">
        <v>50113001</v>
      </c>
      <c r="F10" s="511" t="s">
        <v>455</v>
      </c>
      <c r="G10" s="510" t="s">
        <v>456</v>
      </c>
      <c r="H10" s="510">
        <v>51383</v>
      </c>
      <c r="I10" s="510">
        <v>51383</v>
      </c>
      <c r="J10" s="510" t="s">
        <v>466</v>
      </c>
      <c r="K10" s="510" t="s">
        <v>467</v>
      </c>
      <c r="L10" s="513">
        <v>93.499999999999986</v>
      </c>
      <c r="M10" s="513">
        <v>1</v>
      </c>
      <c r="N10" s="514">
        <v>93.499999999999986</v>
      </c>
    </row>
    <row r="11" spans="1:14" ht="14.45" customHeight="1" x14ac:dyDescent="0.2">
      <c r="A11" s="508" t="s">
        <v>441</v>
      </c>
      <c r="B11" s="509" t="s">
        <v>442</v>
      </c>
      <c r="C11" s="510" t="s">
        <v>450</v>
      </c>
      <c r="D11" s="511" t="s">
        <v>451</v>
      </c>
      <c r="E11" s="512">
        <v>50113001</v>
      </c>
      <c r="F11" s="511" t="s">
        <v>455</v>
      </c>
      <c r="G11" s="510" t="s">
        <v>456</v>
      </c>
      <c r="H11" s="510">
        <v>207893</v>
      </c>
      <c r="I11" s="510">
        <v>207893</v>
      </c>
      <c r="J11" s="510" t="s">
        <v>468</v>
      </c>
      <c r="K11" s="510" t="s">
        <v>469</v>
      </c>
      <c r="L11" s="513">
        <v>82.15</v>
      </c>
      <c r="M11" s="513">
        <v>2</v>
      </c>
      <c r="N11" s="514">
        <v>164.3</v>
      </c>
    </row>
    <row r="12" spans="1:14" ht="14.45" customHeight="1" x14ac:dyDescent="0.2">
      <c r="A12" s="508" t="s">
        <v>441</v>
      </c>
      <c r="B12" s="509" t="s">
        <v>442</v>
      </c>
      <c r="C12" s="510" t="s">
        <v>450</v>
      </c>
      <c r="D12" s="511" t="s">
        <v>451</v>
      </c>
      <c r="E12" s="512">
        <v>50113001</v>
      </c>
      <c r="F12" s="511" t="s">
        <v>455</v>
      </c>
      <c r="G12" s="510" t="s">
        <v>456</v>
      </c>
      <c r="H12" s="510">
        <v>901176</v>
      </c>
      <c r="I12" s="510">
        <v>1000</v>
      </c>
      <c r="J12" s="510" t="s">
        <v>470</v>
      </c>
      <c r="K12" s="510" t="s">
        <v>471</v>
      </c>
      <c r="L12" s="513">
        <v>69.572615562339195</v>
      </c>
      <c r="M12" s="513">
        <v>2</v>
      </c>
      <c r="N12" s="514">
        <v>139.14523112467839</v>
      </c>
    </row>
    <row r="13" spans="1:14" ht="14.45" customHeight="1" x14ac:dyDescent="0.2">
      <c r="A13" s="508" t="s">
        <v>441</v>
      </c>
      <c r="B13" s="509" t="s">
        <v>442</v>
      </c>
      <c r="C13" s="510" t="s">
        <v>450</v>
      </c>
      <c r="D13" s="511" t="s">
        <v>451</v>
      </c>
      <c r="E13" s="512">
        <v>50113001</v>
      </c>
      <c r="F13" s="511" t="s">
        <v>455</v>
      </c>
      <c r="G13" s="510" t="s">
        <v>456</v>
      </c>
      <c r="H13" s="510">
        <v>920056</v>
      </c>
      <c r="I13" s="510">
        <v>0</v>
      </c>
      <c r="J13" s="510" t="s">
        <v>472</v>
      </c>
      <c r="K13" s="510" t="s">
        <v>443</v>
      </c>
      <c r="L13" s="513">
        <v>592.74238120836401</v>
      </c>
      <c r="M13" s="513">
        <v>4</v>
      </c>
      <c r="N13" s="514">
        <v>2370.969524833456</v>
      </c>
    </row>
    <row r="14" spans="1:14" ht="14.45" customHeight="1" x14ac:dyDescent="0.2">
      <c r="A14" s="508" t="s">
        <v>441</v>
      </c>
      <c r="B14" s="509" t="s">
        <v>442</v>
      </c>
      <c r="C14" s="510" t="s">
        <v>450</v>
      </c>
      <c r="D14" s="511" t="s">
        <v>451</v>
      </c>
      <c r="E14" s="512">
        <v>50113001</v>
      </c>
      <c r="F14" s="511" t="s">
        <v>455</v>
      </c>
      <c r="G14" s="510" t="s">
        <v>456</v>
      </c>
      <c r="H14" s="510">
        <v>921175</v>
      </c>
      <c r="I14" s="510">
        <v>0</v>
      </c>
      <c r="J14" s="510" t="s">
        <v>473</v>
      </c>
      <c r="K14" s="510" t="s">
        <v>443</v>
      </c>
      <c r="L14" s="513">
        <v>149.02673001202163</v>
      </c>
      <c r="M14" s="513">
        <v>15</v>
      </c>
      <c r="N14" s="514">
        <v>2235.4009501803243</v>
      </c>
    </row>
    <row r="15" spans="1:14" ht="14.45" customHeight="1" x14ac:dyDescent="0.2">
      <c r="A15" s="508" t="s">
        <v>441</v>
      </c>
      <c r="B15" s="509" t="s">
        <v>442</v>
      </c>
      <c r="C15" s="510" t="s">
        <v>450</v>
      </c>
      <c r="D15" s="511" t="s">
        <v>451</v>
      </c>
      <c r="E15" s="512">
        <v>50113001</v>
      </c>
      <c r="F15" s="511" t="s">
        <v>455</v>
      </c>
      <c r="G15" s="510" t="s">
        <v>456</v>
      </c>
      <c r="H15" s="510">
        <v>500880</v>
      </c>
      <c r="I15" s="510">
        <v>0</v>
      </c>
      <c r="J15" s="510" t="s">
        <v>474</v>
      </c>
      <c r="K15" s="510" t="s">
        <v>443</v>
      </c>
      <c r="L15" s="513">
        <v>417.00895610809039</v>
      </c>
      <c r="M15" s="513">
        <v>3</v>
      </c>
      <c r="N15" s="514">
        <v>1251.0268683242712</v>
      </c>
    </row>
    <row r="16" spans="1:14" ht="14.45" customHeight="1" x14ac:dyDescent="0.2">
      <c r="A16" s="508" t="s">
        <v>441</v>
      </c>
      <c r="B16" s="509" t="s">
        <v>442</v>
      </c>
      <c r="C16" s="510" t="s">
        <v>450</v>
      </c>
      <c r="D16" s="511" t="s">
        <v>451</v>
      </c>
      <c r="E16" s="512">
        <v>50113001</v>
      </c>
      <c r="F16" s="511" t="s">
        <v>455</v>
      </c>
      <c r="G16" s="510" t="s">
        <v>456</v>
      </c>
      <c r="H16" s="510">
        <v>930308</v>
      </c>
      <c r="I16" s="510">
        <v>0</v>
      </c>
      <c r="J16" s="510" t="s">
        <v>475</v>
      </c>
      <c r="K16" s="510" t="s">
        <v>443</v>
      </c>
      <c r="L16" s="513">
        <v>563.31630565833188</v>
      </c>
      <c r="M16" s="513">
        <v>1</v>
      </c>
      <c r="N16" s="514">
        <v>563.31630565833188</v>
      </c>
    </row>
    <row r="17" spans="1:14" ht="14.45" customHeight="1" x14ac:dyDescent="0.2">
      <c r="A17" s="508" t="s">
        <v>441</v>
      </c>
      <c r="B17" s="509" t="s">
        <v>442</v>
      </c>
      <c r="C17" s="510" t="s">
        <v>450</v>
      </c>
      <c r="D17" s="511" t="s">
        <v>451</v>
      </c>
      <c r="E17" s="512">
        <v>50113001</v>
      </c>
      <c r="F17" s="511" t="s">
        <v>455</v>
      </c>
      <c r="G17" s="510" t="s">
        <v>456</v>
      </c>
      <c r="H17" s="510">
        <v>500038</v>
      </c>
      <c r="I17" s="510">
        <v>0</v>
      </c>
      <c r="J17" s="510" t="s">
        <v>476</v>
      </c>
      <c r="K17" s="510" t="s">
        <v>477</v>
      </c>
      <c r="L17" s="513">
        <v>648.69743890177938</v>
      </c>
      <c r="M17" s="513">
        <v>7</v>
      </c>
      <c r="N17" s="514">
        <v>4540.8820723124554</v>
      </c>
    </row>
    <row r="18" spans="1:14" ht="14.45" customHeight="1" x14ac:dyDescent="0.2">
      <c r="A18" s="508" t="s">
        <v>441</v>
      </c>
      <c r="B18" s="509" t="s">
        <v>442</v>
      </c>
      <c r="C18" s="510" t="s">
        <v>450</v>
      </c>
      <c r="D18" s="511" t="s">
        <v>451</v>
      </c>
      <c r="E18" s="512">
        <v>50113001</v>
      </c>
      <c r="F18" s="511" t="s">
        <v>455</v>
      </c>
      <c r="G18" s="510" t="s">
        <v>456</v>
      </c>
      <c r="H18" s="510">
        <v>921176</v>
      </c>
      <c r="I18" s="510">
        <v>0</v>
      </c>
      <c r="J18" s="510" t="s">
        <v>478</v>
      </c>
      <c r="K18" s="510" t="s">
        <v>443</v>
      </c>
      <c r="L18" s="513">
        <v>188.89763119340736</v>
      </c>
      <c r="M18" s="513">
        <v>5</v>
      </c>
      <c r="N18" s="514">
        <v>944.48815596703685</v>
      </c>
    </row>
    <row r="19" spans="1:14" ht="14.45" customHeight="1" x14ac:dyDescent="0.2">
      <c r="A19" s="508" t="s">
        <v>441</v>
      </c>
      <c r="B19" s="509" t="s">
        <v>442</v>
      </c>
      <c r="C19" s="510" t="s">
        <v>450</v>
      </c>
      <c r="D19" s="511" t="s">
        <v>451</v>
      </c>
      <c r="E19" s="512">
        <v>50113001</v>
      </c>
      <c r="F19" s="511" t="s">
        <v>455</v>
      </c>
      <c r="G19" s="510" t="s">
        <v>456</v>
      </c>
      <c r="H19" s="510">
        <v>501918</v>
      </c>
      <c r="I19" s="510">
        <v>0</v>
      </c>
      <c r="J19" s="510" t="s">
        <v>479</v>
      </c>
      <c r="K19" s="510" t="s">
        <v>443</v>
      </c>
      <c r="L19" s="513">
        <v>316.4748949919346</v>
      </c>
      <c r="M19" s="513">
        <v>4</v>
      </c>
      <c r="N19" s="514">
        <v>1265.8995799677384</v>
      </c>
    </row>
    <row r="20" spans="1:14" ht="14.45" customHeight="1" x14ac:dyDescent="0.2">
      <c r="A20" s="508" t="s">
        <v>441</v>
      </c>
      <c r="B20" s="509" t="s">
        <v>442</v>
      </c>
      <c r="C20" s="510" t="s">
        <v>450</v>
      </c>
      <c r="D20" s="511" t="s">
        <v>451</v>
      </c>
      <c r="E20" s="512">
        <v>50113001</v>
      </c>
      <c r="F20" s="511" t="s">
        <v>455</v>
      </c>
      <c r="G20" s="510" t="s">
        <v>456</v>
      </c>
      <c r="H20" s="510">
        <v>900321</v>
      </c>
      <c r="I20" s="510">
        <v>0</v>
      </c>
      <c r="J20" s="510" t="s">
        <v>480</v>
      </c>
      <c r="K20" s="510" t="s">
        <v>443</v>
      </c>
      <c r="L20" s="513">
        <v>139.20810162868864</v>
      </c>
      <c r="M20" s="513">
        <v>11</v>
      </c>
      <c r="N20" s="514">
        <v>1531.2891179155752</v>
      </c>
    </row>
    <row r="21" spans="1:14" ht="14.45" customHeight="1" x14ac:dyDescent="0.2">
      <c r="A21" s="508" t="s">
        <v>441</v>
      </c>
      <c r="B21" s="509" t="s">
        <v>442</v>
      </c>
      <c r="C21" s="510" t="s">
        <v>450</v>
      </c>
      <c r="D21" s="511" t="s">
        <v>451</v>
      </c>
      <c r="E21" s="512">
        <v>50113001</v>
      </c>
      <c r="F21" s="511" t="s">
        <v>455</v>
      </c>
      <c r="G21" s="510" t="s">
        <v>456</v>
      </c>
      <c r="H21" s="510">
        <v>155911</v>
      </c>
      <c r="I21" s="510">
        <v>55911</v>
      </c>
      <c r="J21" s="510" t="s">
        <v>481</v>
      </c>
      <c r="K21" s="510" t="s">
        <v>482</v>
      </c>
      <c r="L21" s="513">
        <v>37.590000000000003</v>
      </c>
      <c r="M21" s="513">
        <v>1</v>
      </c>
      <c r="N21" s="514">
        <v>37.590000000000003</v>
      </c>
    </row>
    <row r="22" spans="1:14" ht="14.45" customHeight="1" x14ac:dyDescent="0.2">
      <c r="A22" s="508" t="s">
        <v>441</v>
      </c>
      <c r="B22" s="509" t="s">
        <v>442</v>
      </c>
      <c r="C22" s="510" t="s">
        <v>450</v>
      </c>
      <c r="D22" s="511" t="s">
        <v>451</v>
      </c>
      <c r="E22" s="512">
        <v>50113013</v>
      </c>
      <c r="F22" s="511" t="s">
        <v>483</v>
      </c>
      <c r="G22" s="510" t="s">
        <v>484</v>
      </c>
      <c r="H22" s="510">
        <v>105951</v>
      </c>
      <c r="I22" s="510">
        <v>5951</v>
      </c>
      <c r="J22" s="510" t="s">
        <v>485</v>
      </c>
      <c r="K22" s="510" t="s">
        <v>486</v>
      </c>
      <c r="L22" s="513">
        <v>114.36000000000001</v>
      </c>
      <c r="M22" s="513">
        <v>2</v>
      </c>
      <c r="N22" s="514">
        <v>228.72000000000003</v>
      </c>
    </row>
    <row r="23" spans="1:14" ht="14.45" customHeight="1" x14ac:dyDescent="0.2">
      <c r="A23" s="508" t="s">
        <v>441</v>
      </c>
      <c r="B23" s="509" t="s">
        <v>442</v>
      </c>
      <c r="C23" s="510" t="s">
        <v>450</v>
      </c>
      <c r="D23" s="511" t="s">
        <v>451</v>
      </c>
      <c r="E23" s="512">
        <v>50113013</v>
      </c>
      <c r="F23" s="511" t="s">
        <v>483</v>
      </c>
      <c r="G23" s="510" t="s">
        <v>443</v>
      </c>
      <c r="H23" s="510">
        <v>183812</v>
      </c>
      <c r="I23" s="510">
        <v>183812</v>
      </c>
      <c r="J23" s="510" t="s">
        <v>487</v>
      </c>
      <c r="K23" s="510" t="s">
        <v>488</v>
      </c>
      <c r="L23" s="513">
        <v>877.56499999999971</v>
      </c>
      <c r="M23" s="513">
        <v>0.40000000000000008</v>
      </c>
      <c r="N23" s="514">
        <v>351.02599999999995</v>
      </c>
    </row>
    <row r="24" spans="1:14" ht="14.45" customHeight="1" x14ac:dyDescent="0.2">
      <c r="A24" s="508" t="s">
        <v>441</v>
      </c>
      <c r="B24" s="509" t="s">
        <v>442</v>
      </c>
      <c r="C24" s="510" t="s">
        <v>450</v>
      </c>
      <c r="D24" s="511" t="s">
        <v>451</v>
      </c>
      <c r="E24" s="512">
        <v>50113013</v>
      </c>
      <c r="F24" s="511" t="s">
        <v>483</v>
      </c>
      <c r="G24" s="510" t="s">
        <v>456</v>
      </c>
      <c r="H24" s="510">
        <v>183926</v>
      </c>
      <c r="I24" s="510">
        <v>183926</v>
      </c>
      <c r="J24" s="510" t="s">
        <v>489</v>
      </c>
      <c r="K24" s="510" t="s">
        <v>490</v>
      </c>
      <c r="L24" s="513">
        <v>132.66</v>
      </c>
      <c r="M24" s="513">
        <v>0.2</v>
      </c>
      <c r="N24" s="514">
        <v>26.532</v>
      </c>
    </row>
    <row r="25" spans="1:14" ht="14.45" customHeight="1" x14ac:dyDescent="0.2">
      <c r="A25" s="508" t="s">
        <v>441</v>
      </c>
      <c r="B25" s="509" t="s">
        <v>442</v>
      </c>
      <c r="C25" s="510" t="s">
        <v>450</v>
      </c>
      <c r="D25" s="511" t="s">
        <v>451</v>
      </c>
      <c r="E25" s="512">
        <v>50113013</v>
      </c>
      <c r="F25" s="511" t="s">
        <v>483</v>
      </c>
      <c r="G25" s="510" t="s">
        <v>456</v>
      </c>
      <c r="H25" s="510">
        <v>131654</v>
      </c>
      <c r="I25" s="510">
        <v>131654</v>
      </c>
      <c r="J25" s="510" t="s">
        <v>491</v>
      </c>
      <c r="K25" s="510" t="s">
        <v>492</v>
      </c>
      <c r="L25" s="513">
        <v>264</v>
      </c>
      <c r="M25" s="513">
        <v>0.4</v>
      </c>
      <c r="N25" s="514">
        <v>105.60000000000001</v>
      </c>
    </row>
    <row r="26" spans="1:14" ht="14.45" customHeight="1" x14ac:dyDescent="0.2">
      <c r="A26" s="508" t="s">
        <v>441</v>
      </c>
      <c r="B26" s="509" t="s">
        <v>442</v>
      </c>
      <c r="C26" s="510" t="s">
        <v>450</v>
      </c>
      <c r="D26" s="511" t="s">
        <v>451</v>
      </c>
      <c r="E26" s="512">
        <v>50113013</v>
      </c>
      <c r="F26" s="511" t="s">
        <v>483</v>
      </c>
      <c r="G26" s="510" t="s">
        <v>456</v>
      </c>
      <c r="H26" s="510">
        <v>207280</v>
      </c>
      <c r="I26" s="510">
        <v>207280</v>
      </c>
      <c r="J26" s="510" t="s">
        <v>493</v>
      </c>
      <c r="K26" s="510" t="s">
        <v>494</v>
      </c>
      <c r="L26" s="513">
        <v>129.97999999999999</v>
      </c>
      <c r="M26" s="513">
        <v>2</v>
      </c>
      <c r="N26" s="514">
        <v>259.95999999999998</v>
      </c>
    </row>
    <row r="27" spans="1:14" ht="14.45" customHeight="1" x14ac:dyDescent="0.2">
      <c r="A27" s="508" t="s">
        <v>441</v>
      </c>
      <c r="B27" s="509" t="s">
        <v>442</v>
      </c>
      <c r="C27" s="510" t="s">
        <v>450</v>
      </c>
      <c r="D27" s="511" t="s">
        <v>451</v>
      </c>
      <c r="E27" s="512">
        <v>50113013</v>
      </c>
      <c r="F27" s="511" t="s">
        <v>483</v>
      </c>
      <c r="G27" s="510" t="s">
        <v>456</v>
      </c>
      <c r="H27" s="510">
        <v>96414</v>
      </c>
      <c r="I27" s="510">
        <v>96414</v>
      </c>
      <c r="J27" s="510" t="s">
        <v>495</v>
      </c>
      <c r="K27" s="510" t="s">
        <v>496</v>
      </c>
      <c r="L27" s="513">
        <v>59.2</v>
      </c>
      <c r="M27" s="513">
        <v>1</v>
      </c>
      <c r="N27" s="514">
        <v>59.2</v>
      </c>
    </row>
    <row r="28" spans="1:14" ht="14.45" customHeight="1" x14ac:dyDescent="0.2">
      <c r="A28" s="508" t="s">
        <v>441</v>
      </c>
      <c r="B28" s="509" t="s">
        <v>442</v>
      </c>
      <c r="C28" s="510" t="s">
        <v>450</v>
      </c>
      <c r="D28" s="511" t="s">
        <v>451</v>
      </c>
      <c r="E28" s="512">
        <v>50113013</v>
      </c>
      <c r="F28" s="511" t="s">
        <v>483</v>
      </c>
      <c r="G28" s="510" t="s">
        <v>456</v>
      </c>
      <c r="H28" s="510">
        <v>216199</v>
      </c>
      <c r="I28" s="510">
        <v>216199</v>
      </c>
      <c r="J28" s="510" t="s">
        <v>497</v>
      </c>
      <c r="K28" s="510" t="s">
        <v>498</v>
      </c>
      <c r="L28" s="513">
        <v>99.9</v>
      </c>
      <c r="M28" s="513">
        <v>2</v>
      </c>
      <c r="N28" s="514">
        <v>199.8</v>
      </c>
    </row>
    <row r="29" spans="1:14" ht="14.45" customHeight="1" x14ac:dyDescent="0.2">
      <c r="A29" s="508" t="s">
        <v>441</v>
      </c>
      <c r="B29" s="509" t="s">
        <v>442</v>
      </c>
      <c r="C29" s="510" t="s">
        <v>450</v>
      </c>
      <c r="D29" s="511" t="s">
        <v>451</v>
      </c>
      <c r="E29" s="512">
        <v>50113013</v>
      </c>
      <c r="F29" s="511" t="s">
        <v>483</v>
      </c>
      <c r="G29" s="510" t="s">
        <v>456</v>
      </c>
      <c r="H29" s="510">
        <v>187199</v>
      </c>
      <c r="I29" s="510">
        <v>87199</v>
      </c>
      <c r="J29" s="510" t="s">
        <v>499</v>
      </c>
      <c r="K29" s="510" t="s">
        <v>500</v>
      </c>
      <c r="L29" s="513">
        <v>220.99</v>
      </c>
      <c r="M29" s="513">
        <v>2</v>
      </c>
      <c r="N29" s="514">
        <v>441.98</v>
      </c>
    </row>
    <row r="30" spans="1:14" ht="14.45" customHeight="1" x14ac:dyDescent="0.2">
      <c r="A30" s="508" t="s">
        <v>441</v>
      </c>
      <c r="B30" s="509" t="s">
        <v>442</v>
      </c>
      <c r="C30" s="510" t="s">
        <v>450</v>
      </c>
      <c r="D30" s="511" t="s">
        <v>451</v>
      </c>
      <c r="E30" s="512">
        <v>50113013</v>
      </c>
      <c r="F30" s="511" t="s">
        <v>483</v>
      </c>
      <c r="G30" s="510" t="s">
        <v>443</v>
      </c>
      <c r="H30" s="510">
        <v>201030</v>
      </c>
      <c r="I30" s="510">
        <v>201030</v>
      </c>
      <c r="J30" s="510" t="s">
        <v>501</v>
      </c>
      <c r="K30" s="510" t="s">
        <v>502</v>
      </c>
      <c r="L30" s="513">
        <v>33.4</v>
      </c>
      <c r="M30" s="513">
        <v>2</v>
      </c>
      <c r="N30" s="514">
        <v>66.8</v>
      </c>
    </row>
    <row r="31" spans="1:14" ht="14.45" customHeight="1" x14ac:dyDescent="0.2">
      <c r="A31" s="508" t="s">
        <v>441</v>
      </c>
      <c r="B31" s="509" t="s">
        <v>442</v>
      </c>
      <c r="C31" s="510" t="s">
        <v>450</v>
      </c>
      <c r="D31" s="511" t="s">
        <v>451</v>
      </c>
      <c r="E31" s="512">
        <v>50113013</v>
      </c>
      <c r="F31" s="511" t="s">
        <v>483</v>
      </c>
      <c r="G31" s="510" t="s">
        <v>456</v>
      </c>
      <c r="H31" s="510">
        <v>116600</v>
      </c>
      <c r="I31" s="510">
        <v>16600</v>
      </c>
      <c r="J31" s="510" t="s">
        <v>503</v>
      </c>
      <c r="K31" s="510" t="s">
        <v>504</v>
      </c>
      <c r="L31" s="513">
        <v>43.86</v>
      </c>
      <c r="M31" s="513">
        <v>2</v>
      </c>
      <c r="N31" s="514">
        <v>87.72</v>
      </c>
    </row>
    <row r="32" spans="1:14" ht="14.45" customHeight="1" thickBot="1" x14ac:dyDescent="0.25">
      <c r="A32" s="515" t="s">
        <v>441</v>
      </c>
      <c r="B32" s="516" t="s">
        <v>442</v>
      </c>
      <c r="C32" s="517" t="s">
        <v>450</v>
      </c>
      <c r="D32" s="518" t="s">
        <v>451</v>
      </c>
      <c r="E32" s="519">
        <v>50113013</v>
      </c>
      <c r="F32" s="518" t="s">
        <v>483</v>
      </c>
      <c r="G32" s="517" t="s">
        <v>484</v>
      </c>
      <c r="H32" s="517">
        <v>166265</v>
      </c>
      <c r="I32" s="517">
        <v>166265</v>
      </c>
      <c r="J32" s="517" t="s">
        <v>505</v>
      </c>
      <c r="K32" s="517" t="s">
        <v>506</v>
      </c>
      <c r="L32" s="520">
        <v>33.39</v>
      </c>
      <c r="M32" s="520">
        <v>1</v>
      </c>
      <c r="N32" s="521">
        <v>33.39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70760A21-FAB2-458F-B292-39865C61756C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2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.85546875" style="207" customWidth="1"/>
    <col min="5" max="5" width="5.5703125" style="210" customWidth="1"/>
    <col min="6" max="6" width="10.85546875" style="207" customWidth="1"/>
    <col min="7" max="16384" width="8.85546875" style="129"/>
  </cols>
  <sheetData>
    <row r="1" spans="1:6" ht="37.15" customHeight="1" thickBot="1" x14ac:dyDescent="0.35">
      <c r="A1" s="367" t="s">
        <v>164</v>
      </c>
      <c r="B1" s="368"/>
      <c r="C1" s="368"/>
      <c r="D1" s="368"/>
      <c r="E1" s="368"/>
      <c r="F1" s="368"/>
    </row>
    <row r="2" spans="1:6" ht="14.45" customHeight="1" thickBot="1" x14ac:dyDescent="0.25">
      <c r="A2" s="459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22" t="s">
        <v>143</v>
      </c>
      <c r="B4" s="523" t="s">
        <v>14</v>
      </c>
      <c r="C4" s="524" t="s">
        <v>2</v>
      </c>
      <c r="D4" s="523" t="s">
        <v>14</v>
      </c>
      <c r="E4" s="524" t="s">
        <v>2</v>
      </c>
      <c r="F4" s="525" t="s">
        <v>14</v>
      </c>
    </row>
    <row r="5" spans="1:6" ht="14.45" customHeight="1" thickBot="1" x14ac:dyDescent="0.25">
      <c r="A5" s="534" t="s">
        <v>507</v>
      </c>
      <c r="B5" s="499">
        <v>417.82600000000008</v>
      </c>
      <c r="C5" s="526">
        <v>0.61450783603162651</v>
      </c>
      <c r="D5" s="499">
        <v>262.11</v>
      </c>
      <c r="E5" s="526">
        <v>0.38549216396837344</v>
      </c>
      <c r="F5" s="500">
        <v>679.93600000000015</v>
      </c>
    </row>
    <row r="6" spans="1:6" ht="14.45" customHeight="1" thickBot="1" x14ac:dyDescent="0.25">
      <c r="A6" s="530" t="s">
        <v>3</v>
      </c>
      <c r="B6" s="531">
        <v>417.82600000000008</v>
      </c>
      <c r="C6" s="532">
        <v>0.61450783603162651</v>
      </c>
      <c r="D6" s="531">
        <v>262.11</v>
      </c>
      <c r="E6" s="532">
        <v>0.38549216396837344</v>
      </c>
      <c r="F6" s="533">
        <v>679.93600000000015</v>
      </c>
    </row>
    <row r="7" spans="1:6" ht="14.45" customHeight="1" thickBot="1" x14ac:dyDescent="0.25"/>
    <row r="8" spans="1:6" ht="14.45" customHeight="1" x14ac:dyDescent="0.2">
      <c r="A8" s="540" t="s">
        <v>508</v>
      </c>
      <c r="B8" s="506">
        <v>66.8</v>
      </c>
      <c r="C8" s="527">
        <v>1</v>
      </c>
      <c r="D8" s="506"/>
      <c r="E8" s="527">
        <v>0</v>
      </c>
      <c r="F8" s="507">
        <v>66.8</v>
      </c>
    </row>
    <row r="9" spans="1:6" ht="14.45" customHeight="1" x14ac:dyDescent="0.2">
      <c r="A9" s="541" t="s">
        <v>509</v>
      </c>
      <c r="B9" s="513">
        <v>351.02600000000007</v>
      </c>
      <c r="C9" s="536">
        <v>1</v>
      </c>
      <c r="D9" s="513"/>
      <c r="E9" s="536">
        <v>0</v>
      </c>
      <c r="F9" s="514">
        <v>351.02600000000007</v>
      </c>
    </row>
    <row r="10" spans="1:6" ht="14.45" customHeight="1" x14ac:dyDescent="0.2">
      <c r="A10" s="541" t="s">
        <v>510</v>
      </c>
      <c r="B10" s="513"/>
      <c r="C10" s="536">
        <v>0</v>
      </c>
      <c r="D10" s="513">
        <v>33.39</v>
      </c>
      <c r="E10" s="536">
        <v>1</v>
      </c>
      <c r="F10" s="514">
        <v>33.39</v>
      </c>
    </row>
    <row r="11" spans="1:6" ht="14.45" customHeight="1" thickBot="1" x14ac:dyDescent="0.25">
      <c r="A11" s="542" t="s">
        <v>511</v>
      </c>
      <c r="B11" s="537"/>
      <c r="C11" s="538">
        <v>0</v>
      </c>
      <c r="D11" s="537">
        <v>228.72000000000003</v>
      </c>
      <c r="E11" s="538">
        <v>1</v>
      </c>
      <c r="F11" s="539">
        <v>228.72000000000003</v>
      </c>
    </row>
    <row r="12" spans="1:6" ht="14.45" customHeight="1" thickBot="1" x14ac:dyDescent="0.25">
      <c r="A12" s="530" t="s">
        <v>3</v>
      </c>
      <c r="B12" s="531">
        <v>417.82600000000008</v>
      </c>
      <c r="C12" s="532">
        <v>0.61450783603162651</v>
      </c>
      <c r="D12" s="531">
        <v>262.11</v>
      </c>
      <c r="E12" s="532">
        <v>0.38549216396837344</v>
      </c>
      <c r="F12" s="533">
        <v>679.93600000000015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 xr:uid="{F3EB6BEF-B392-47A9-A0DF-46ACFFF3B75E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2020-02-03T07:19:24Z</dcterms:modified>
</cp:coreProperties>
</file>