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C71D232-E58D-46AD-8935-DF21DFCC9368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431" l="1"/>
  <c r="D11" i="431"/>
  <c r="E12" i="431"/>
  <c r="F13" i="431"/>
  <c r="G14" i="431"/>
  <c r="H15" i="431"/>
  <c r="J9" i="431"/>
  <c r="K10" i="431"/>
  <c r="L11" i="431"/>
  <c r="M12" i="431"/>
  <c r="N13" i="431"/>
  <c r="O14" i="431"/>
  <c r="P15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O8" i="431"/>
  <c r="M8" i="431"/>
  <c r="J8" i="431"/>
  <c r="K8" i="431"/>
  <c r="C8" i="431"/>
  <c r="G8" i="431"/>
  <c r="D8" i="431"/>
  <c r="E8" i="431"/>
  <c r="P8" i="431"/>
  <c r="N8" i="431"/>
  <c r="I8" i="431"/>
  <c r="Q8" i="431"/>
  <c r="L8" i="431"/>
  <c r="H8" i="431"/>
  <c r="F8" i="431"/>
  <c r="S15" i="431" l="1"/>
  <c r="R15" i="431"/>
  <c r="S14" i="431"/>
  <c r="R14" i="431"/>
  <c r="S13" i="431"/>
  <c r="R13" i="431"/>
  <c r="S12" i="431"/>
  <c r="R12" i="431"/>
  <c r="S11" i="431"/>
  <c r="R11" i="431"/>
  <c r="S10" i="431"/>
  <c r="R10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4" i="414"/>
  <c r="D13" i="414"/>
  <c r="D16" i="414"/>
  <c r="C16" i="414"/>
  <c r="C13" i="414"/>
  <c r="C12" i="414" l="1"/>
  <c r="C7" i="414"/>
  <c r="E12" i="414" l="1"/>
  <c r="E7" i="414"/>
  <c r="K3" i="403" l="1"/>
  <c r="J3" i="403"/>
  <c r="I3" i="403" s="1"/>
  <c r="E12" i="339" l="1"/>
  <c r="C12" i="339"/>
  <c r="F12" i="339" s="1"/>
  <c r="B12" i="339"/>
  <c r="J12" i="339" s="1"/>
  <c r="C17" i="414"/>
  <c r="D17" i="414"/>
  <c r="I12" i="339" l="1"/>
  <c r="I13" i="339" s="1"/>
  <c r="F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J13" i="339" l="1"/>
  <c r="B15" i="339"/>
  <c r="H13" i="339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<sst xmlns="http://schemas.openxmlformats.org/spreadsheetml/2006/main" count="790" uniqueCount="381">
  <si>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</si>
  <si>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</si>
  <si>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</si>
  <si>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</si>
  <si>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</si>
  <si>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</si>
  <si>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</si>
  <si>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</si>
  <si>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</si>
  <si>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</si>
  <si>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</si>
  <si>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</si>
  <si>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</si>
  <si>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</si>
  <si>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</si>
  <si>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</si>
  <si>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</si>
  <si>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</si>
  <si>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</si>
  <si>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</si>
  <si>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</si>
  <si>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</si>
  <si>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</si>
  <si>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</si>
  <si>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</si>
  <si>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</si>
  <si>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</si>
  <si>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</si>
  <si>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</si>
  <si>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</si>
  <si>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</si>
  <si>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</si>
  <si>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</si>
  <si>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</si>
  <si>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</si>
  <si>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</si>
  <si>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</si>
  <si>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</si>
  <si>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</si>
  <si>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</si>
  <si>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</si>
  <si>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</si>
  <si>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</si>
  <si>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</si>
  <si>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</si>
  <si>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</si>
  <si>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</si>
  <si>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</si>
  <si>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</si>
  <si>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</si>
  <si>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</si>
  <si>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</si>
  <si>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</si>
  <si>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</si>
  <si>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</si>
  <si>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</si>
  <si>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</si>
  <si>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</si>
  <si>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</si>
  <si>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</si>
  <si>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</si>
  <si>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</si>
  <si>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</si>
  <si>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</si>
  <si>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</si>
  <si>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</si>
  <si>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</si>
  <si>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</si>
  <si>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</si>
  <si>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</si>
  <si>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</si>
  <si>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</si>
  <si>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</si>
  <si>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</si>
  <si>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</si>
  <si>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</si>
  <si>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</si>
  <si>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</si>
  <si>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</si>
  <si>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</si>
  <si>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</si>
  <si>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</si>
  <si>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</si>
  <si>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</si>
  <si>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</si>
  <si>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</si>
  <si>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</si>
  <si>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</si>
  <si>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</si>
  <si>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</si>
  <si>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</si>
  <si>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</si>
  <si>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</si>
  <si>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</si>
  <si>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</si>
  <si>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</si>
  <si>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</si>
  <si>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</si>
  <si>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</si>
  <si>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</si>
  <si>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</si>
  <si>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</si>
  <si>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</si>
  <si>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</si>
  <si>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</si>
  <si>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</si>
  <si>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</si>
  <si>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</si>
  <si>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</si>
  <si>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</si>
  <si>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</si>
  <si>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</si>
  <si>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</si>
  <si>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</si>
  <si>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</si>
  <si>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</si>
  <si>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</si>
  <si>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</si>
  <si>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</si>
  <si>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</si>
  <si>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</si>
  <si>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</si>
  <si>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</si>
  <si>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</si>
  <si>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</si>
  <si>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</si>
  <si>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</si>
  <si>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</si>
  <si>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</si>
  <si>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</si>
  <si>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</si>
  <si>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</si>
  <si>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</si>
  <si>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</si>
  <si>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</si>
  <si>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</si>
  <si>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</si>
  <si>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</si>
  <si>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</si>
  <si>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</si>
  <si>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</si>
  <si>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</si>
  <si>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</si>
  <si>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</si>
  <si>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</si>
  <si>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</si>
  <si>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</si>
  <si>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</si>
  <si>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</si>
  <si>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</si>
  <si>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</si>
  <si>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</si>
  <si>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</si>
  <si>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</si>
  <si>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</si>
  <si>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</si>
  <si>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</si>
  <si>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</si>
  <si>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</si>
  <si>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</si>
  <si>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</si>
  <si>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</si>
  <si>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</si>
  <si>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</si>
  <si>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</si>
  <si>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</si>
  <si>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</si>
  <si>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</si>
  <si>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</si>
  <si>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</si>
  <si>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</si>
  <si>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</si>
  <si>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</si>
  <si>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</si>
  <si>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</si>
  <si>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</si>
  <si>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</si>
  <si>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</si>
  <si>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</si>
  <si>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</si>
  <si>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</si>
  <si>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</si>
  <si>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</si>
  <si>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</si>
  <si>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</si>
  <si>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</si>
  <si>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</si>
  <si>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</si>
  <si>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</si>
  <si>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</si>
  <si>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</si>
  <si>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</si>
  <si>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</si>
  <si>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</si>
  <si>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</si>
  <si>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</si>
  <si>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</si>
  <si>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</si>
  <si>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</si>
  <si>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</si>
  <si>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</si>
  <si>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</si>
  <si>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</si>
  <si>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</si>
  <si>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</si>
  <si>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</si>
  <si>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</si>
  <si>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</si>
  <si>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50118005     ND - výpoč. techn.(sklad) (sk.P47)</t>
  </si>
  <si>
    <t>--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</si>
  <si>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</si>
  <si>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</si>
  <si>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</si>
  <si>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</si>
  <si>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</si>
  <si>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</si>
  <si>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</si>
  <si>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</si>
  <si>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</si>
  <si>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</si>
  <si>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</si>
  <si>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</si>
  <si>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</si>
  <si>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</si>
  <si>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</si>
  <si>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</si>
  <si>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</si>
  <si>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</si>
  <si>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</si>
  <si>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</si>
  <si>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</si>
  <si>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</si>
  <si>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</si>
  <si>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</si>
  <si>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</si>
  <si>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</si>
  <si>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</si>
  <si>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</si>
  <si>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</si>
  <si>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</si>
  <si>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</si>
  <si>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</si>
  <si>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</si>
  <si>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</si>
  <si>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</si>
  <si>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</si>
  <si>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</si>
  <si>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</si>
  <si>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</si>
  <si>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</si>
  <si>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</si>
  <si>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</si>
  <si>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</si>
  <si>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</si>
  <si>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</si>
  <si>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</si>
  <si>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</si>
  <si>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</si>
  <si>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</si>
  <si>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</si>
  <si>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</si>
  <si>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</si>
  <si>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</si>
  <si>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</si>
  <si>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</si>
  <si>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</si>
  <si>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</si>
  <si>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</si>
  <si>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</si>
  <si>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</si>
  <si>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</si>
  <si>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</si>
  <si>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</si>
  <si>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</si>
  <si>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</si>
  <si>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</si>
  <si>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</si>
  <si>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</si>
  <si>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</si>
  <si>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</si>
  <si>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</si>
  <si>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</si>
  <si>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</si>
  <si>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</si>
  <si>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</si>
  <si>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</si>
  <si>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</si>
  <si>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</si>
  <si>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</si>
  <si>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</si>
  <si>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</si>
  <si>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</si>
  <si>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</si>
  <si>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</si>
  <si>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</si>
  <si>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</si>
  <si>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</si>
  <si>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</si>
  <si>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</si>
  <si>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</si>
  <si>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</si>
  <si>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</si>
  <si>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</si>
  <si>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</si>
  <si>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</si>
  <si>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</si>
  <si>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</si>
  <si>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</si>
  <si>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</si>
  <si>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</si>
  <si>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</si>
  <si>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</si>
  <si>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</si>
  <si>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</si>
  <si>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</si>
  <si>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</si>
  <si>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</si>
  <si>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</si>
  <si>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</si>
  <si>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</si>
  <si>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</si>
  <si>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</si>
  <si>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</si>
  <si>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</si>
  <si>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</si>
  <si>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</si>
  <si>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</si>
  <si>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</si>
  <si>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</si>
  <si>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</si>
  <si>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</si>
  <si>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</si>
  <si>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</si>
  <si>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</si>
  <si>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</si>
  <si>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</si>
  <si>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</si>
  <si>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</si>
  <si>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DG379</t>
  </si>
  <si>
    <t>Doprava 21%</t>
  </si>
  <si>
    <t>DD558</t>
  </si>
  <si>
    <t>ENDO AGAR</t>
  </si>
  <si>
    <t>DA163</t>
  </si>
  <si>
    <t>GD Staphylococcus aureus CCM4516</t>
  </si>
  <si>
    <t>DB001</t>
  </si>
  <si>
    <t>GlukĂłzovĂ˝ bujon (5 ml)</t>
  </si>
  <si>
    <t>Glukózový bujon (5 ml)</t>
  </si>
  <si>
    <t>DC521</t>
  </si>
  <si>
    <t>OXITEST</t>
  </si>
  <si>
    <t>DE728</t>
  </si>
  <si>
    <t>PASTOREX STAPH PLUS 1x50 testů</t>
  </si>
  <si>
    <t>DA999</t>
  </si>
  <si>
    <t>PĹŻda s bromkresolem (kontrola sterility)</t>
  </si>
  <si>
    <t>Půda s bromkresolem (kontrola sterility)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</si>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</sst>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0" fontId="53" fillId="0" borderId="0" xfId="1" applyFont="1"/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9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 xr9:uid="{00000000-0011-0000-FFFF-FFFF01000000}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2" tableBorderDxfId="71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0"/>
    <tableColumn id="2" xr3:uid="{00000000-0010-0000-0000-000002000000}" name="popis" dataDxfId="69"/>
    <tableColumn id="3" xr3:uid="{00000000-0010-0000-0000-000003000000}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1" totalsRowShown="0">
  <autoFilter ref="C3:S11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5" t="s">
        <v>58</v>
      </c>
      <c r="B1" s="255"/>
    </row>
    <row r="2" spans="1:3" ht="14.45" customHeight="1" thickBot="1" x14ac:dyDescent="0.25">
      <c r="A2" s="337" t="s">
        <v>185</v>
      </c>
      <c r="B2" s="41"/>
    </row>
    <row r="3" spans="1:3" ht="14.45" customHeight="1" thickBot="1" x14ac:dyDescent="0.25">
      <c r="A3" s="251" t="s">
        <v>73</v>
      </c>
      <c r="B3" s="252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5" customHeight="1" x14ac:dyDescent="0.2">
      <c r="A5" s="109" t="str">
        <f t="shared" si="0"/>
        <v>HI</v>
      </c>
      <c r="B5" s="62" t="s">
        <v>70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187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3" t="s">
        <v>59</v>
      </c>
      <c r="B9" s="252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5" customHeight="1" x14ac:dyDescent="0.2">
      <c r="A11" s="110" t="str">
        <f t="shared" ref="A11:A14" si="2">HYPERLINK("#'"&amp;C11&amp;"'!A1",C11)</f>
        <v>LŽ Statim</v>
      </c>
      <c r="B11" s="192" t="s">
        <v>117</v>
      </c>
      <c r="C11" s="42" t="s">
        <v>127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5" customHeight="1" x14ac:dyDescent="0.2">
      <c r="A13" s="110" t="str">
        <f t="shared" si="2"/>
        <v>MŽ Detail</v>
      </c>
      <c r="B13" s="63" t="s">
        <v>360</v>
      </c>
      <c r="C13" s="42" t="s">
        <v>65</v>
      </c>
    </row>
    <row r="14" spans="1:3" ht="14.45" customHeight="1" thickBot="1" x14ac:dyDescent="0.25">
      <c r="A14" s="112" t="str">
        <f t="shared" si="2"/>
        <v>Osobní náklady</v>
      </c>
      <c r="B14" s="63" t="s">
        <v>56</v>
      </c>
      <c r="C14" s="42" t="s">
        <v>66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8160F34A-366F-4569-B5DA-A2F973D6BFB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2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4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.75" thickBot="1" x14ac:dyDescent="0.3">
      <c r="A2" s="337" t="s">
        <v>185</v>
      </c>
      <c r="B2" s="171"/>
    </row>
    <row r="3" spans="1:19" x14ac:dyDescent="0.25">
      <c r="A3" s="326" t="s">
        <v>112</v>
      </c>
      <c r="B3" s="327"/>
      <c r="C3" s="328" t="s">
        <v>101</v>
      </c>
      <c r="D3" s="329"/>
      <c r="E3" s="329"/>
      <c r="F3" s="330"/>
      <c r="G3" s="331" t="s">
        <v>102</v>
      </c>
      <c r="H3" s="332"/>
      <c r="I3" s="332"/>
      <c r="J3" s="333"/>
      <c r="K3" s="334" t="s">
        <v>111</v>
      </c>
      <c r="L3" s="335"/>
      <c r="M3" s="335"/>
      <c r="N3" s="335"/>
      <c r="O3" s="336"/>
      <c r="P3" s="332" t="s">
        <v>160</v>
      </c>
      <c r="Q3" s="332"/>
      <c r="R3" s="332"/>
      <c r="S3" s="333"/>
    </row>
    <row r="4" spans="1:19" ht="15.75" thickBot="1" x14ac:dyDescent="0.3">
      <c r="A4" s="306">
        <v>2019</v>
      </c>
      <c r="B4" s="307"/>
      <c r="C4" s="308" t="s">
        <v>159</v>
      </c>
      <c r="D4" s="310" t="s">
        <v>57</v>
      </c>
      <c r="E4" s="310" t="s">
        <v>52</v>
      </c>
      <c r="F4" s="312" t="s">
        <v>47</v>
      </c>
      <c r="G4" s="300" t="s">
        <v>103</v>
      </c>
      <c r="H4" s="302" t="s">
        <v>107</v>
      </c>
      <c r="I4" s="302" t="s">
        <v>158</v>
      </c>
      <c r="J4" s="304" t="s">
        <v>104</v>
      </c>
      <c r="K4" s="323" t="s">
        <v>157</v>
      </c>
      <c r="L4" s="324"/>
      <c r="M4" s="324"/>
      <c r="N4" s="325"/>
      <c r="O4" s="312" t="s">
        <v>156</v>
      </c>
      <c r="P4" s="315" t="s">
        <v>155</v>
      </c>
      <c r="Q4" s="315" t="s">
        <v>114</v>
      </c>
      <c r="R4" s="317" t="s">
        <v>52</v>
      </c>
      <c r="S4" s="319" t="s">
        <v>113</v>
      </c>
    </row>
    <row r="5" spans="1:19" s="237" customFormat="1" ht="19.149999999999999" customHeight="1" x14ac:dyDescent="0.25">
      <c r="A5" s="321" t="s">
        <v>154</v>
      </c>
      <c r="B5" s="322"/>
      <c r="C5" s="309"/>
      <c r="D5" s="311"/>
      <c r="E5" s="311"/>
      <c r="F5" s="313"/>
      <c r="G5" s="301"/>
      <c r="H5" s="303"/>
      <c r="I5" s="303"/>
      <c r="J5" s="305"/>
      <c r="K5" s="240" t="s">
        <v>105</v>
      </c>
      <c r="L5" s="239" t="s">
        <v>106</v>
      </c>
      <c r="M5" s="239" t="s">
        <v>153</v>
      </c>
      <c r="N5" s="238" t="s">
        <v>2</v>
      </c>
      <c r="O5" s="313"/>
      <c r="P5" s="316"/>
      <c r="Q5" s="316"/>
      <c r="R5" s="318"/>
      <c r="S5" s="320"/>
    </row>
    <row r="6" spans="1:19" ht="15.75" thickBot="1" x14ac:dyDescent="0.3">
      <c r="A6" s="298" t="s">
        <v>100</v>
      </c>
      <c r="B6" s="299"/>
      <c r="C6" s="236">
        <f ca="1">SUM(Tabulka[01 uv_sk])/2</f>
        <v>4</v>
      </c>
      <c r="D6" s="234"/>
      <c r="E6" s="234"/>
      <c r="F6" s="233"/>
      <c r="G6" s="235">
        <f ca="1">SUM(Tabulka[05 h_vram])/2</f>
        <v>6464</v>
      </c>
      <c r="H6" s="234">
        <f ca="1">SUM(Tabulka[06 h_naduv])/2</f>
        <v>0</v>
      </c>
      <c r="I6" s="234">
        <f ca="1">SUM(Tabulka[07 h_nadzk])/2</f>
        <v>0</v>
      </c>
      <c r="J6" s="233">
        <f ca="1">SUM(Tabulka[08 h_oon])/2</f>
        <v>240</v>
      </c>
      <c r="K6" s="235">
        <f ca="1">SUM(Tabulka[09 m_kl])/2</f>
        <v>0</v>
      </c>
      <c r="L6" s="234">
        <f ca="1">SUM(Tabulka[10 m_gr])/2</f>
        <v>0</v>
      </c>
      <c r="M6" s="234">
        <f ca="1">SUM(Tabulka[11 m_jo])/2</f>
        <v>291049</v>
      </c>
      <c r="N6" s="234">
        <f ca="1">SUM(Tabulka[12 m_oc])/2</f>
        <v>291049</v>
      </c>
      <c r="O6" s="233">
        <f ca="1">SUM(Tabulka[13 m_sk])/2</f>
        <v>2617629</v>
      </c>
      <c r="P6" s="232">
        <f ca="1">SUM(Tabulka[14_vzsk])/2</f>
        <v>11398</v>
      </c>
      <c r="Q6" s="232">
        <f ca="1">SUM(Tabulka[15_vzpl])/2</f>
        <v>9836.2696817745891</v>
      </c>
      <c r="R6" s="231">
        <f ca="1">IF(Q6=0,0,P6/Q6)</f>
        <v>1.158772620998701</v>
      </c>
      <c r="S6" s="230">
        <f ca="1">Q6-P6</f>
        <v>-1561.7303182254109</v>
      </c>
    </row>
    <row r="7" spans="1:19" hidden="1" x14ac:dyDescent="0.25">
      <c r="A7" s="229" t="s">
        <v>152</v>
      </c>
      <c r="B7" s="228" t="s">
        <v>151</v>
      </c>
      <c r="C7" s="227" t="s">
        <v>150</v>
      </c>
      <c r="D7" s="226" t="s">
        <v>149</v>
      </c>
      <c r="E7" s="225" t="s">
        <v>148</v>
      </c>
      <c r="F7" s="224" t="s">
        <v>147</v>
      </c>
      <c r="G7" s="223" t="s">
        <v>146</v>
      </c>
      <c r="H7" s="221" t="s">
        <v>145</v>
      </c>
      <c r="I7" s="221" t="s">
        <v>144</v>
      </c>
      <c r="J7" s="220" t="s">
        <v>143</v>
      </c>
      <c r="K7" s="222" t="s">
        <v>142</v>
      </c>
      <c r="L7" s="221" t="s">
        <v>141</v>
      </c>
      <c r="M7" s="221" t="s">
        <v>140</v>
      </c>
      <c r="N7" s="220" t="s">
        <v>139</v>
      </c>
      <c r="O7" s="219" t="s">
        <v>138</v>
      </c>
      <c r="P7" s="218" t="s">
        <v>137</v>
      </c>
      <c r="Q7" s="217" t="s">
        <v>136</v>
      </c>
      <c r="R7" s="216" t="s">
        <v>135</v>
      </c>
      <c r="S7" s="215" t="s">
        <v>134</v>
      </c>
    </row>
    <row r="8" spans="1:19" x14ac:dyDescent="0.25">
      <c r="A8" s="212" t="s">
        <v>133</v>
      </c>
      <c r="B8" s="211"/>
      <c r="C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2768</v>
      </c>
      <c r="H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136347</v>
      </c>
      <c r="N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136347</v>
      </c>
      <c r="O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1519202</v>
      </c>
      <c r="P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4860</v>
      </c>
      <c r="Q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5689.1495601173019</v>
      </c>
      <c r="R8" s="214">
        <f ca="1">IF(Tabulka[[#This Row],[15_vzpl]]=0,"",Tabulka[[#This Row],[14_vzsk]]/Tabulka[[#This Row],[15_vzpl]])</f>
        <v>0.85425773195876287</v>
      </c>
      <c r="S8" s="213">
        <f ca="1">IF(Tabulka[[#This Row],[15_vzpl]]-Tabulka[[#This Row],[14_vzsk]]=0,"",Tabulka[[#This Row],[15_vzpl]]-Tabulka[[#This Row],[14_vzsk]])</f>
        <v>829.14956011730192</v>
      </c>
    </row>
    <row r="9" spans="1:19" x14ac:dyDescent="0.25">
      <c r="A9" s="212">
        <v>99</v>
      </c>
      <c r="B9" s="211" t="s">
        <v>376</v>
      </c>
      <c r="C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4860</v>
      </c>
      <c r="Q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5689.1495601173019</v>
      </c>
      <c r="R9" s="214">
        <f ca="1">IF(Tabulka[[#This Row],[15_vzpl]]=0,"",Tabulka[[#This Row],[14_vzsk]]/Tabulka[[#This Row],[15_vzpl]])</f>
        <v>0.85425773195876287</v>
      </c>
      <c r="S9" s="213">
        <f ca="1">IF(Tabulka[[#This Row],[15_vzpl]]-Tabulka[[#This Row],[14_vzsk]]=0,"",Tabulka[[#This Row],[15_vzpl]]-Tabulka[[#This Row],[14_vzsk]])</f>
        <v>829.14956011730192</v>
      </c>
    </row>
    <row r="10" spans="1:19" x14ac:dyDescent="0.25">
      <c r="A10" s="212">
        <v>101</v>
      </c>
      <c r="B10" s="211" t="s">
        <v>377</v>
      </c>
      <c r="C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2768</v>
      </c>
      <c r="H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136347</v>
      </c>
      <c r="N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136347</v>
      </c>
      <c r="O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1519202</v>
      </c>
      <c r="P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4" t="str">
        <f ca="1">IF(Tabulka[[#This Row],[15_vzpl]]=0,"",Tabulka[[#This Row],[14_vzsk]]/Tabulka[[#This Row],[15_vzpl]])</f>
        <v/>
      </c>
      <c r="S10" s="213" t="str">
        <f ca="1">IF(Tabulka[[#This Row],[15_vzpl]]-Tabulka[[#This Row],[14_vzsk]]=0,"",Tabulka[[#This Row],[15_vzpl]]-Tabulka[[#This Row],[14_vzsk]])</f>
        <v/>
      </c>
    </row>
    <row r="11" spans="1:19" x14ac:dyDescent="0.25">
      <c r="A11" s="212" t="s">
        <v>361</v>
      </c>
      <c r="B11" s="211"/>
      <c r="C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</v>
      </c>
      <c r="H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73230</v>
      </c>
      <c r="N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73230</v>
      </c>
      <c r="O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568770</v>
      </c>
      <c r="P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6538</v>
      </c>
      <c r="Q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4147.1201216572863</v>
      </c>
      <c r="R11" s="214">
        <f ca="1">IF(Tabulka[[#This Row],[15_vzpl]]=0,"",Tabulka[[#This Row],[14_vzsk]]/Tabulka[[#This Row],[15_vzpl]])</f>
        <v>1.5765157044419689</v>
      </c>
      <c r="S11" s="213">
        <f ca="1">IF(Tabulka[[#This Row],[15_vzpl]]-Tabulka[[#This Row],[14_vzsk]]=0,"",Tabulka[[#This Row],[15_vzpl]]-Tabulka[[#This Row],[14_vzsk]])</f>
        <v>-2390.8798783427137</v>
      </c>
    </row>
    <row r="12" spans="1:19" x14ac:dyDescent="0.25">
      <c r="A12" s="212">
        <v>526</v>
      </c>
      <c r="B12" s="211" t="s">
        <v>378</v>
      </c>
      <c r="C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6394</v>
      </c>
      <c r="P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6538</v>
      </c>
      <c r="Q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4147.1201216572863</v>
      </c>
      <c r="R12" s="214">
        <f ca="1">IF(Tabulka[[#This Row],[15_vzpl]]=0,"",Tabulka[[#This Row],[14_vzsk]]/Tabulka[[#This Row],[15_vzpl]])</f>
        <v>1.5765157044419689</v>
      </c>
      <c r="S12" s="213">
        <f ca="1">IF(Tabulka[[#This Row],[15_vzpl]]-Tabulka[[#This Row],[14_vzsk]]=0,"",Tabulka[[#This Row],[15_vzpl]]-Tabulka[[#This Row],[14_vzsk]])</f>
        <v>-2390.8798783427137</v>
      </c>
    </row>
    <row r="13" spans="1:19" x14ac:dyDescent="0.25">
      <c r="A13" s="212">
        <v>528</v>
      </c>
      <c r="B13" s="211" t="s">
        <v>379</v>
      </c>
      <c r="C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</v>
      </c>
      <c r="H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73230</v>
      </c>
      <c r="N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73230</v>
      </c>
      <c r="O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562376</v>
      </c>
      <c r="P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4" t="str">
        <f ca="1">IF(Tabulka[[#This Row],[15_vzpl]]=0,"",Tabulka[[#This Row],[14_vzsk]]/Tabulka[[#This Row],[15_vzpl]])</f>
        <v/>
      </c>
      <c r="S13" s="213" t="str">
        <f ca="1">IF(Tabulka[[#This Row],[15_vzpl]]-Tabulka[[#This Row],[14_vzsk]]=0,"",Tabulka[[#This Row],[15_vzpl]]-Tabulka[[#This Row],[14_vzsk]])</f>
        <v/>
      </c>
    </row>
    <row r="14" spans="1:19" x14ac:dyDescent="0.25">
      <c r="A14" s="212" t="s">
        <v>362</v>
      </c>
      <c r="B14" s="211"/>
      <c r="C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81472</v>
      </c>
      <c r="N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81472</v>
      </c>
      <c r="O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529657</v>
      </c>
      <c r="P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4" t="str">
        <f ca="1">IF(Tabulka[[#This Row],[15_vzpl]]=0,"",Tabulka[[#This Row],[14_vzsk]]/Tabulka[[#This Row],[15_vzpl]])</f>
        <v/>
      </c>
      <c r="S14" s="213" t="str">
        <f ca="1">IF(Tabulka[[#This Row],[15_vzpl]]-Tabulka[[#This Row],[14_vzsk]]=0,"",Tabulka[[#This Row],[15_vzpl]]-Tabulka[[#This Row],[14_vzsk]])</f>
        <v/>
      </c>
    </row>
    <row r="15" spans="1:19" x14ac:dyDescent="0.25">
      <c r="A15" s="212">
        <v>409</v>
      </c>
      <c r="B15" s="211" t="s">
        <v>380</v>
      </c>
      <c r="C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81472</v>
      </c>
      <c r="N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81472</v>
      </c>
      <c r="O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529657</v>
      </c>
      <c r="P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4" t="str">
        <f ca="1">IF(Tabulka[[#This Row],[15_vzpl]]=0,"",Tabulka[[#This Row],[14_vzsk]]/Tabulka[[#This Row],[15_vzpl]])</f>
        <v/>
      </c>
      <c r="S15" s="213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162</v>
      </c>
    </row>
    <row r="17" spans="1:1" x14ac:dyDescent="0.25">
      <c r="A17" s="79" t="s">
        <v>84</v>
      </c>
    </row>
    <row r="18" spans="1:1" x14ac:dyDescent="0.25">
      <c r="A18" s="80" t="s">
        <v>132</v>
      </c>
    </row>
    <row r="19" spans="1:1" x14ac:dyDescent="0.25">
      <c r="A19" s="204" t="s">
        <v>131</v>
      </c>
    </row>
    <row r="20" spans="1:1" x14ac:dyDescent="0.25">
      <c r="A20" s="173" t="s">
        <v>110</v>
      </c>
    </row>
    <row r="21" spans="1:1" x14ac:dyDescent="0.25">
      <c r="A21" s="175" t="s">
        <v>115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89614AD-A160-4E12-A6A4-B92516A7130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375</v>
      </c>
    </row>
    <row r="2" spans="1:19" x14ac:dyDescent="0.25">
      <c r="A2" s="337" t="s">
        <v>185</v>
      </c>
    </row>
    <row r="3" spans="1:19" x14ac:dyDescent="0.25">
      <c r="A3" s="250" t="s">
        <v>87</v>
      </c>
      <c r="B3" s="249">
        <v>2019</v>
      </c>
      <c r="C3" t="s">
        <v>161</v>
      </c>
      <c r="D3" t="s">
        <v>152</v>
      </c>
      <c r="E3" t="s">
        <v>150</v>
      </c>
      <c r="F3" t="s">
        <v>149</v>
      </c>
      <c r="G3" t="s">
        <v>148</v>
      </c>
      <c r="H3" t="s">
        <v>147</v>
      </c>
      <c r="I3" t="s">
        <v>146</v>
      </c>
      <c r="J3" t="s">
        <v>145</v>
      </c>
      <c r="K3" t="s">
        <v>144</v>
      </c>
      <c r="L3" t="s">
        <v>143</v>
      </c>
      <c r="M3" t="s">
        <v>142</v>
      </c>
      <c r="N3" t="s">
        <v>141</v>
      </c>
      <c r="O3" t="s">
        <v>140</v>
      </c>
      <c r="P3" t="s">
        <v>139</v>
      </c>
      <c r="Q3" t="s">
        <v>138</v>
      </c>
      <c r="R3" t="s">
        <v>137</v>
      </c>
      <c r="S3" t="s">
        <v>136</v>
      </c>
    </row>
    <row r="4" spans="1:19" x14ac:dyDescent="0.25">
      <c r="A4" s="248" t="s">
        <v>88</v>
      </c>
      <c r="B4" s="247">
        <v>1</v>
      </c>
      <c r="C4" s="242">
        <v>1</v>
      </c>
      <c r="D4" s="242" t="s">
        <v>133</v>
      </c>
      <c r="E4" s="241">
        <v>2</v>
      </c>
      <c r="F4" s="241"/>
      <c r="G4" s="241"/>
      <c r="H4" s="241"/>
      <c r="I4" s="241">
        <v>216</v>
      </c>
      <c r="J4" s="241"/>
      <c r="K4" s="241"/>
      <c r="L4" s="241">
        <v>20</v>
      </c>
      <c r="M4" s="241"/>
      <c r="N4" s="241"/>
      <c r="O4" s="241"/>
      <c r="P4" s="241"/>
      <c r="Q4" s="241">
        <v>106621</v>
      </c>
      <c r="R4" s="241"/>
      <c r="S4" s="241">
        <v>474.09579667644181</v>
      </c>
    </row>
    <row r="5" spans="1:19" x14ac:dyDescent="0.25">
      <c r="A5" s="246" t="s">
        <v>89</v>
      </c>
      <c r="B5" s="245">
        <v>2</v>
      </c>
      <c r="C5">
        <v>1</v>
      </c>
      <c r="D5">
        <v>99</v>
      </c>
      <c r="S5">
        <v>474.09579667644181</v>
      </c>
    </row>
    <row r="6" spans="1:19" x14ac:dyDescent="0.25">
      <c r="A6" s="248" t="s">
        <v>90</v>
      </c>
      <c r="B6" s="247">
        <v>3</v>
      </c>
      <c r="C6">
        <v>1</v>
      </c>
      <c r="D6">
        <v>101</v>
      </c>
      <c r="E6">
        <v>2</v>
      </c>
      <c r="I6">
        <v>216</v>
      </c>
      <c r="L6">
        <v>20</v>
      </c>
      <c r="Q6">
        <v>106621</v>
      </c>
    </row>
    <row r="7" spans="1:19" x14ac:dyDescent="0.25">
      <c r="A7" s="246" t="s">
        <v>91</v>
      </c>
      <c r="B7" s="245">
        <v>4</v>
      </c>
      <c r="C7">
        <v>1</v>
      </c>
      <c r="D7" t="s">
        <v>361</v>
      </c>
      <c r="E7">
        <v>1</v>
      </c>
      <c r="I7">
        <v>168</v>
      </c>
      <c r="Q7">
        <v>41282</v>
      </c>
      <c r="S7">
        <v>345.59334347144045</v>
      </c>
    </row>
    <row r="8" spans="1:19" x14ac:dyDescent="0.25">
      <c r="A8" s="248" t="s">
        <v>92</v>
      </c>
      <c r="B8" s="247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6" t="s">
        <v>93</v>
      </c>
      <c r="B9" s="245">
        <v>6</v>
      </c>
      <c r="C9">
        <v>1</v>
      </c>
      <c r="D9">
        <v>528</v>
      </c>
      <c r="E9">
        <v>1</v>
      </c>
      <c r="I9">
        <v>168</v>
      </c>
      <c r="Q9">
        <v>40682</v>
      </c>
    </row>
    <row r="10" spans="1:19" x14ac:dyDescent="0.25">
      <c r="A10" s="248" t="s">
        <v>94</v>
      </c>
      <c r="B10" s="247">
        <v>7</v>
      </c>
      <c r="C10">
        <v>1</v>
      </c>
      <c r="D10" t="s">
        <v>362</v>
      </c>
      <c r="E10">
        <v>1</v>
      </c>
      <c r="I10">
        <v>168</v>
      </c>
      <c r="Q10">
        <v>36345</v>
      </c>
    </row>
    <row r="11" spans="1:19" x14ac:dyDescent="0.25">
      <c r="A11" s="246" t="s">
        <v>95</v>
      </c>
      <c r="B11" s="245">
        <v>8</v>
      </c>
      <c r="C11">
        <v>1</v>
      </c>
      <c r="D11">
        <v>409</v>
      </c>
      <c r="E11">
        <v>1</v>
      </c>
      <c r="I11">
        <v>168</v>
      </c>
      <c r="Q11">
        <v>36345</v>
      </c>
    </row>
    <row r="12" spans="1:19" x14ac:dyDescent="0.25">
      <c r="A12" s="248" t="s">
        <v>96</v>
      </c>
      <c r="B12" s="247">
        <v>9</v>
      </c>
      <c r="C12" t="s">
        <v>363</v>
      </c>
      <c r="E12">
        <v>4</v>
      </c>
      <c r="I12">
        <v>552</v>
      </c>
      <c r="L12">
        <v>20</v>
      </c>
      <c r="Q12">
        <v>184248</v>
      </c>
      <c r="S12">
        <v>819.6891401478822</v>
      </c>
    </row>
    <row r="13" spans="1:19" x14ac:dyDescent="0.25">
      <c r="A13" s="246" t="s">
        <v>97</v>
      </c>
      <c r="B13" s="245">
        <v>10</v>
      </c>
      <c r="C13">
        <v>2</v>
      </c>
      <c r="D13" t="s">
        <v>133</v>
      </c>
      <c r="E13">
        <v>2</v>
      </c>
      <c r="I13">
        <v>144</v>
      </c>
      <c r="L13">
        <v>20</v>
      </c>
      <c r="Q13">
        <v>86377</v>
      </c>
      <c r="S13">
        <v>474.09579667644181</v>
      </c>
    </row>
    <row r="14" spans="1:19" x14ac:dyDescent="0.25">
      <c r="A14" s="248" t="s">
        <v>98</v>
      </c>
      <c r="B14" s="247">
        <v>11</v>
      </c>
      <c r="C14">
        <v>2</v>
      </c>
      <c r="D14">
        <v>99</v>
      </c>
      <c r="S14">
        <v>474.09579667644181</v>
      </c>
    </row>
    <row r="15" spans="1:19" x14ac:dyDescent="0.25">
      <c r="A15" s="246" t="s">
        <v>99</v>
      </c>
      <c r="B15" s="245">
        <v>12</v>
      </c>
      <c r="C15">
        <v>2</v>
      </c>
      <c r="D15">
        <v>101</v>
      </c>
      <c r="E15">
        <v>2</v>
      </c>
      <c r="I15">
        <v>144</v>
      </c>
      <c r="L15">
        <v>20</v>
      </c>
      <c r="Q15">
        <v>86377</v>
      </c>
    </row>
    <row r="16" spans="1:19" x14ac:dyDescent="0.25">
      <c r="A16" s="244" t="s">
        <v>87</v>
      </c>
      <c r="B16" s="243">
        <v>2019</v>
      </c>
      <c r="C16">
        <v>2</v>
      </c>
      <c r="D16" t="s">
        <v>361</v>
      </c>
      <c r="E16">
        <v>1</v>
      </c>
      <c r="I16">
        <v>160</v>
      </c>
      <c r="O16">
        <v>9000</v>
      </c>
      <c r="P16">
        <v>9000</v>
      </c>
      <c r="Q16">
        <v>49660</v>
      </c>
      <c r="R16">
        <v>700</v>
      </c>
      <c r="S16">
        <v>345.59334347144045</v>
      </c>
    </row>
    <row r="17" spans="3:19" x14ac:dyDescent="0.25">
      <c r="C17">
        <v>2</v>
      </c>
      <c r="D17">
        <v>526</v>
      </c>
      <c r="Q17">
        <v>330</v>
      </c>
      <c r="R17">
        <v>700</v>
      </c>
      <c r="S17">
        <v>345.59334347144045</v>
      </c>
    </row>
    <row r="18" spans="3:19" x14ac:dyDescent="0.25">
      <c r="C18">
        <v>2</v>
      </c>
      <c r="D18">
        <v>528</v>
      </c>
      <c r="E18">
        <v>1</v>
      </c>
      <c r="I18">
        <v>160</v>
      </c>
      <c r="O18">
        <v>9000</v>
      </c>
      <c r="P18">
        <v>9000</v>
      </c>
      <c r="Q18">
        <v>49330</v>
      </c>
    </row>
    <row r="19" spans="3:19" x14ac:dyDescent="0.25">
      <c r="C19">
        <v>2</v>
      </c>
      <c r="D19" t="s">
        <v>362</v>
      </c>
      <c r="E19">
        <v>1</v>
      </c>
      <c r="I19">
        <v>152</v>
      </c>
      <c r="O19">
        <v>11576</v>
      </c>
      <c r="P19">
        <v>11576</v>
      </c>
      <c r="Q19">
        <v>47499</v>
      </c>
    </row>
    <row r="20" spans="3:19" x14ac:dyDescent="0.25">
      <c r="C20">
        <v>2</v>
      </c>
      <c r="D20">
        <v>409</v>
      </c>
      <c r="E20">
        <v>1</v>
      </c>
      <c r="I20">
        <v>152</v>
      </c>
      <c r="O20">
        <v>11576</v>
      </c>
      <c r="P20">
        <v>11576</v>
      </c>
      <c r="Q20">
        <v>47499</v>
      </c>
    </row>
    <row r="21" spans="3:19" x14ac:dyDescent="0.25">
      <c r="C21" t="s">
        <v>364</v>
      </c>
      <c r="E21">
        <v>4</v>
      </c>
      <c r="I21">
        <v>456</v>
      </c>
      <c r="L21">
        <v>20</v>
      </c>
      <c r="O21">
        <v>20576</v>
      </c>
      <c r="P21">
        <v>20576</v>
      </c>
      <c r="Q21">
        <v>183536</v>
      </c>
      <c r="R21">
        <v>700</v>
      </c>
      <c r="S21">
        <v>819.6891401478822</v>
      </c>
    </row>
    <row r="22" spans="3:19" x14ac:dyDescent="0.25">
      <c r="C22">
        <v>3</v>
      </c>
      <c r="D22" t="s">
        <v>133</v>
      </c>
      <c r="E22">
        <v>2</v>
      </c>
      <c r="I22">
        <v>168</v>
      </c>
      <c r="L22">
        <v>20</v>
      </c>
      <c r="Q22">
        <v>85450</v>
      </c>
      <c r="S22">
        <v>474.09579667644181</v>
      </c>
    </row>
    <row r="23" spans="3:19" x14ac:dyDescent="0.25">
      <c r="C23">
        <v>3</v>
      </c>
      <c r="D23">
        <v>99</v>
      </c>
      <c r="S23">
        <v>474.09579667644181</v>
      </c>
    </row>
    <row r="24" spans="3:19" x14ac:dyDescent="0.25">
      <c r="C24">
        <v>3</v>
      </c>
      <c r="D24">
        <v>101</v>
      </c>
      <c r="E24">
        <v>2</v>
      </c>
      <c r="I24">
        <v>168</v>
      </c>
      <c r="L24">
        <v>20</v>
      </c>
      <c r="Q24">
        <v>85450</v>
      </c>
    </row>
    <row r="25" spans="3:19" x14ac:dyDescent="0.25">
      <c r="C25">
        <v>3</v>
      </c>
      <c r="D25" t="s">
        <v>361</v>
      </c>
      <c r="E25">
        <v>1</v>
      </c>
      <c r="I25">
        <v>152</v>
      </c>
      <c r="O25">
        <v>8576</v>
      </c>
      <c r="P25">
        <v>8576</v>
      </c>
      <c r="Q25">
        <v>49096</v>
      </c>
      <c r="S25">
        <v>345.59334347144045</v>
      </c>
    </row>
    <row r="26" spans="3:19" x14ac:dyDescent="0.25">
      <c r="C26">
        <v>3</v>
      </c>
      <c r="D26">
        <v>526</v>
      </c>
      <c r="Q26">
        <v>172</v>
      </c>
      <c r="S26">
        <v>345.59334347144045</v>
      </c>
    </row>
    <row r="27" spans="3:19" x14ac:dyDescent="0.25">
      <c r="C27">
        <v>3</v>
      </c>
      <c r="D27">
        <v>528</v>
      </c>
      <c r="E27">
        <v>1</v>
      </c>
      <c r="I27">
        <v>152</v>
      </c>
      <c r="O27">
        <v>8576</v>
      </c>
      <c r="P27">
        <v>8576</v>
      </c>
      <c r="Q27">
        <v>48924</v>
      </c>
    </row>
    <row r="28" spans="3:19" x14ac:dyDescent="0.25">
      <c r="C28">
        <v>3</v>
      </c>
      <c r="D28" t="s">
        <v>362</v>
      </c>
      <c r="E28">
        <v>1</v>
      </c>
      <c r="I28">
        <v>168</v>
      </c>
      <c r="O28">
        <v>12000</v>
      </c>
      <c r="P28">
        <v>12000</v>
      </c>
      <c r="Q28">
        <v>47970</v>
      </c>
    </row>
    <row r="29" spans="3:19" x14ac:dyDescent="0.25">
      <c r="C29">
        <v>3</v>
      </c>
      <c r="D29">
        <v>409</v>
      </c>
      <c r="E29">
        <v>1</v>
      </c>
      <c r="I29">
        <v>168</v>
      </c>
      <c r="O29">
        <v>12000</v>
      </c>
      <c r="P29">
        <v>12000</v>
      </c>
      <c r="Q29">
        <v>47970</v>
      </c>
    </row>
    <row r="30" spans="3:19" x14ac:dyDescent="0.25">
      <c r="C30" t="s">
        <v>365</v>
      </c>
      <c r="E30">
        <v>4</v>
      </c>
      <c r="I30">
        <v>488</v>
      </c>
      <c r="L30">
        <v>20</v>
      </c>
      <c r="O30">
        <v>20576</v>
      </c>
      <c r="P30">
        <v>20576</v>
      </c>
      <c r="Q30">
        <v>182516</v>
      </c>
      <c r="S30">
        <v>819.6891401478822</v>
      </c>
    </row>
    <row r="31" spans="3:19" x14ac:dyDescent="0.25">
      <c r="C31">
        <v>4</v>
      </c>
      <c r="D31" t="s">
        <v>133</v>
      </c>
      <c r="E31">
        <v>2</v>
      </c>
      <c r="I31">
        <v>168</v>
      </c>
      <c r="L31">
        <v>20</v>
      </c>
      <c r="Q31">
        <v>86009</v>
      </c>
      <c r="R31">
        <v>110</v>
      </c>
      <c r="S31">
        <v>474.09579667644181</v>
      </c>
    </row>
    <row r="32" spans="3:19" x14ac:dyDescent="0.25">
      <c r="C32">
        <v>4</v>
      </c>
      <c r="D32">
        <v>99</v>
      </c>
      <c r="R32">
        <v>110</v>
      </c>
      <c r="S32">
        <v>474.09579667644181</v>
      </c>
    </row>
    <row r="33" spans="3:19" x14ac:dyDescent="0.25">
      <c r="C33">
        <v>4</v>
      </c>
      <c r="D33">
        <v>101</v>
      </c>
      <c r="E33">
        <v>2</v>
      </c>
      <c r="I33">
        <v>168</v>
      </c>
      <c r="L33">
        <v>20</v>
      </c>
      <c r="Q33">
        <v>86009</v>
      </c>
    </row>
    <row r="34" spans="3:19" x14ac:dyDescent="0.25">
      <c r="C34">
        <v>4</v>
      </c>
      <c r="D34" t="s">
        <v>361</v>
      </c>
      <c r="E34">
        <v>1</v>
      </c>
      <c r="I34">
        <v>160</v>
      </c>
      <c r="O34">
        <v>9350</v>
      </c>
      <c r="P34">
        <v>9350</v>
      </c>
      <c r="Q34">
        <v>50395</v>
      </c>
      <c r="S34">
        <v>345.59334347144045</v>
      </c>
    </row>
    <row r="35" spans="3:19" x14ac:dyDescent="0.25">
      <c r="C35">
        <v>4</v>
      </c>
      <c r="D35">
        <v>526</v>
      </c>
      <c r="Q35">
        <v>545</v>
      </c>
      <c r="S35">
        <v>345.59334347144045</v>
      </c>
    </row>
    <row r="36" spans="3:19" x14ac:dyDescent="0.25">
      <c r="C36">
        <v>4</v>
      </c>
      <c r="D36">
        <v>528</v>
      </c>
      <c r="E36">
        <v>1</v>
      </c>
      <c r="I36">
        <v>160</v>
      </c>
      <c r="O36">
        <v>9350</v>
      </c>
      <c r="P36">
        <v>9350</v>
      </c>
      <c r="Q36">
        <v>49850</v>
      </c>
    </row>
    <row r="37" spans="3:19" x14ac:dyDescent="0.25">
      <c r="C37">
        <v>4</v>
      </c>
      <c r="D37" t="s">
        <v>362</v>
      </c>
      <c r="E37">
        <v>1</v>
      </c>
      <c r="I37">
        <v>176</v>
      </c>
      <c r="O37">
        <v>11976</v>
      </c>
      <c r="P37">
        <v>11976</v>
      </c>
      <c r="Q37">
        <v>47946</v>
      </c>
    </row>
    <row r="38" spans="3:19" x14ac:dyDescent="0.25">
      <c r="C38">
        <v>4</v>
      </c>
      <c r="D38">
        <v>409</v>
      </c>
      <c r="E38">
        <v>1</v>
      </c>
      <c r="I38">
        <v>176</v>
      </c>
      <c r="O38">
        <v>11976</v>
      </c>
      <c r="P38">
        <v>11976</v>
      </c>
      <c r="Q38">
        <v>47946</v>
      </c>
    </row>
    <row r="39" spans="3:19" x14ac:dyDescent="0.25">
      <c r="C39" t="s">
        <v>366</v>
      </c>
      <c r="E39">
        <v>4</v>
      </c>
      <c r="I39">
        <v>504</v>
      </c>
      <c r="L39">
        <v>20</v>
      </c>
      <c r="O39">
        <v>21326</v>
      </c>
      <c r="P39">
        <v>21326</v>
      </c>
      <c r="Q39">
        <v>184350</v>
      </c>
      <c r="R39">
        <v>110</v>
      </c>
      <c r="S39">
        <v>819.6891401478822</v>
      </c>
    </row>
    <row r="40" spans="3:19" x14ac:dyDescent="0.25">
      <c r="C40">
        <v>5</v>
      </c>
      <c r="D40" t="s">
        <v>133</v>
      </c>
      <c r="E40">
        <v>2</v>
      </c>
      <c r="I40">
        <v>176</v>
      </c>
      <c r="L40">
        <v>20</v>
      </c>
      <c r="Q40">
        <v>86169</v>
      </c>
      <c r="S40">
        <v>474.09579667644181</v>
      </c>
    </row>
    <row r="41" spans="3:19" x14ac:dyDescent="0.25">
      <c r="C41">
        <v>5</v>
      </c>
      <c r="D41">
        <v>99</v>
      </c>
      <c r="S41">
        <v>474.09579667644181</v>
      </c>
    </row>
    <row r="42" spans="3:19" x14ac:dyDescent="0.25">
      <c r="C42">
        <v>5</v>
      </c>
      <c r="D42">
        <v>101</v>
      </c>
      <c r="E42">
        <v>2</v>
      </c>
      <c r="I42">
        <v>176</v>
      </c>
      <c r="L42">
        <v>20</v>
      </c>
      <c r="Q42">
        <v>86169</v>
      </c>
    </row>
    <row r="43" spans="3:19" x14ac:dyDescent="0.25">
      <c r="C43">
        <v>5</v>
      </c>
      <c r="D43" t="s">
        <v>361</v>
      </c>
      <c r="E43">
        <v>1</v>
      </c>
      <c r="I43">
        <v>176</v>
      </c>
      <c r="O43">
        <v>10326</v>
      </c>
      <c r="P43">
        <v>10326</v>
      </c>
      <c r="Q43">
        <v>51046</v>
      </c>
      <c r="R43">
        <v>3388</v>
      </c>
      <c r="S43">
        <v>345.59334347144045</v>
      </c>
    </row>
    <row r="44" spans="3:19" x14ac:dyDescent="0.25">
      <c r="C44">
        <v>5</v>
      </c>
      <c r="D44">
        <v>526</v>
      </c>
      <c r="Q44">
        <v>600</v>
      </c>
      <c r="R44">
        <v>3388</v>
      </c>
      <c r="S44">
        <v>345.59334347144045</v>
      </c>
    </row>
    <row r="45" spans="3:19" x14ac:dyDescent="0.25">
      <c r="C45">
        <v>5</v>
      </c>
      <c r="D45">
        <v>528</v>
      </c>
      <c r="E45">
        <v>1</v>
      </c>
      <c r="I45">
        <v>176</v>
      </c>
      <c r="O45">
        <v>10326</v>
      </c>
      <c r="P45">
        <v>10326</v>
      </c>
      <c r="Q45">
        <v>50446</v>
      </c>
    </row>
    <row r="46" spans="3:19" x14ac:dyDescent="0.25">
      <c r="C46">
        <v>5</v>
      </c>
      <c r="D46" t="s">
        <v>362</v>
      </c>
      <c r="E46">
        <v>1</v>
      </c>
      <c r="I46">
        <v>160</v>
      </c>
      <c r="O46">
        <v>11000</v>
      </c>
      <c r="P46">
        <v>11000</v>
      </c>
      <c r="Q46">
        <v>49835</v>
      </c>
    </row>
    <row r="47" spans="3:19" x14ac:dyDescent="0.25">
      <c r="C47">
        <v>5</v>
      </c>
      <c r="D47">
        <v>409</v>
      </c>
      <c r="E47">
        <v>1</v>
      </c>
      <c r="I47">
        <v>160</v>
      </c>
      <c r="O47">
        <v>11000</v>
      </c>
      <c r="P47">
        <v>11000</v>
      </c>
      <c r="Q47">
        <v>49835</v>
      </c>
    </row>
    <row r="48" spans="3:19" x14ac:dyDescent="0.25">
      <c r="C48" t="s">
        <v>367</v>
      </c>
      <c r="E48">
        <v>4</v>
      </c>
      <c r="I48">
        <v>512</v>
      </c>
      <c r="L48">
        <v>20</v>
      </c>
      <c r="O48">
        <v>21326</v>
      </c>
      <c r="P48">
        <v>21326</v>
      </c>
      <c r="Q48">
        <v>187050</v>
      </c>
      <c r="R48">
        <v>3388</v>
      </c>
      <c r="S48">
        <v>819.6891401478822</v>
      </c>
    </row>
    <row r="49" spans="3:19" x14ac:dyDescent="0.25">
      <c r="C49">
        <v>6</v>
      </c>
      <c r="D49" t="s">
        <v>133</v>
      </c>
      <c r="E49">
        <v>2</v>
      </c>
      <c r="I49">
        <v>248</v>
      </c>
      <c r="L49">
        <v>20</v>
      </c>
      <c r="Q49">
        <v>141905</v>
      </c>
      <c r="R49">
        <v>3000</v>
      </c>
      <c r="S49">
        <v>474.09579667644181</v>
      </c>
    </row>
    <row r="50" spans="3:19" x14ac:dyDescent="0.25">
      <c r="C50">
        <v>6</v>
      </c>
      <c r="D50">
        <v>99</v>
      </c>
      <c r="R50">
        <v>3000</v>
      </c>
      <c r="S50">
        <v>474.09579667644181</v>
      </c>
    </row>
    <row r="51" spans="3:19" x14ac:dyDescent="0.25">
      <c r="C51">
        <v>6</v>
      </c>
      <c r="D51">
        <v>101</v>
      </c>
      <c r="E51">
        <v>2</v>
      </c>
      <c r="I51">
        <v>248</v>
      </c>
      <c r="L51">
        <v>20</v>
      </c>
      <c r="Q51">
        <v>141905</v>
      </c>
    </row>
    <row r="52" spans="3:19" x14ac:dyDescent="0.25">
      <c r="C52">
        <v>6</v>
      </c>
      <c r="D52" t="s">
        <v>361</v>
      </c>
      <c r="E52">
        <v>1</v>
      </c>
      <c r="I52">
        <v>96</v>
      </c>
      <c r="O52">
        <v>750</v>
      </c>
      <c r="P52">
        <v>750</v>
      </c>
      <c r="Q52">
        <v>43144</v>
      </c>
      <c r="S52">
        <v>345.59334347144045</v>
      </c>
    </row>
    <row r="53" spans="3:19" x14ac:dyDescent="0.25">
      <c r="C53">
        <v>6</v>
      </c>
      <c r="D53">
        <v>526</v>
      </c>
      <c r="Q53">
        <v>600</v>
      </c>
      <c r="S53">
        <v>345.59334347144045</v>
      </c>
    </row>
    <row r="54" spans="3:19" x14ac:dyDescent="0.25">
      <c r="C54">
        <v>6</v>
      </c>
      <c r="D54">
        <v>528</v>
      </c>
      <c r="E54">
        <v>1</v>
      </c>
      <c r="I54">
        <v>96</v>
      </c>
      <c r="O54">
        <v>750</v>
      </c>
      <c r="P54">
        <v>750</v>
      </c>
      <c r="Q54">
        <v>42544</v>
      </c>
    </row>
    <row r="55" spans="3:19" x14ac:dyDescent="0.25">
      <c r="C55">
        <v>6</v>
      </c>
      <c r="D55" t="s">
        <v>362</v>
      </c>
      <c r="E55">
        <v>1</v>
      </c>
      <c r="I55">
        <v>152</v>
      </c>
      <c r="Q55">
        <v>37430</v>
      </c>
    </row>
    <row r="56" spans="3:19" x14ac:dyDescent="0.25">
      <c r="C56">
        <v>6</v>
      </c>
      <c r="D56">
        <v>409</v>
      </c>
      <c r="E56">
        <v>1</v>
      </c>
      <c r="I56">
        <v>152</v>
      </c>
      <c r="Q56">
        <v>37430</v>
      </c>
    </row>
    <row r="57" spans="3:19" x14ac:dyDescent="0.25">
      <c r="C57" t="s">
        <v>368</v>
      </c>
      <c r="E57">
        <v>4</v>
      </c>
      <c r="I57">
        <v>496</v>
      </c>
      <c r="L57">
        <v>20</v>
      </c>
      <c r="O57">
        <v>750</v>
      </c>
      <c r="P57">
        <v>750</v>
      </c>
      <c r="Q57">
        <v>222479</v>
      </c>
      <c r="R57">
        <v>3000</v>
      </c>
      <c r="S57">
        <v>819.6891401478822</v>
      </c>
    </row>
    <row r="58" spans="3:19" x14ac:dyDescent="0.25">
      <c r="C58">
        <v>7</v>
      </c>
      <c r="D58" t="s">
        <v>133</v>
      </c>
      <c r="E58">
        <v>2</v>
      </c>
      <c r="I58">
        <v>280</v>
      </c>
      <c r="L58">
        <v>20</v>
      </c>
      <c r="O58">
        <v>66174</v>
      </c>
      <c r="P58">
        <v>66174</v>
      </c>
      <c r="Q58">
        <v>210940</v>
      </c>
      <c r="S58">
        <v>474.09579667644181</v>
      </c>
    </row>
    <row r="59" spans="3:19" x14ac:dyDescent="0.25">
      <c r="C59">
        <v>7</v>
      </c>
      <c r="D59">
        <v>99</v>
      </c>
      <c r="S59">
        <v>474.09579667644181</v>
      </c>
    </row>
    <row r="60" spans="3:19" x14ac:dyDescent="0.25">
      <c r="C60">
        <v>7</v>
      </c>
      <c r="D60">
        <v>101</v>
      </c>
      <c r="E60">
        <v>2</v>
      </c>
      <c r="I60">
        <v>280</v>
      </c>
      <c r="L60">
        <v>20</v>
      </c>
      <c r="O60">
        <v>66174</v>
      </c>
      <c r="P60">
        <v>66174</v>
      </c>
      <c r="Q60">
        <v>210940</v>
      </c>
    </row>
    <row r="61" spans="3:19" x14ac:dyDescent="0.25">
      <c r="C61">
        <v>7</v>
      </c>
      <c r="D61" t="s">
        <v>361</v>
      </c>
      <c r="E61">
        <v>1</v>
      </c>
      <c r="I61">
        <v>136</v>
      </c>
      <c r="O61">
        <v>11754</v>
      </c>
      <c r="P61">
        <v>11754</v>
      </c>
      <c r="Q61">
        <v>54456</v>
      </c>
      <c r="S61">
        <v>345.59334347144045</v>
      </c>
    </row>
    <row r="62" spans="3:19" x14ac:dyDescent="0.25">
      <c r="C62">
        <v>7</v>
      </c>
      <c r="D62">
        <v>526</v>
      </c>
      <c r="Q62">
        <v>574</v>
      </c>
      <c r="S62">
        <v>345.59334347144045</v>
      </c>
    </row>
    <row r="63" spans="3:19" x14ac:dyDescent="0.25">
      <c r="C63">
        <v>7</v>
      </c>
      <c r="D63">
        <v>528</v>
      </c>
      <c r="E63">
        <v>1</v>
      </c>
      <c r="I63">
        <v>136</v>
      </c>
      <c r="O63">
        <v>11754</v>
      </c>
      <c r="P63">
        <v>11754</v>
      </c>
      <c r="Q63">
        <v>53882</v>
      </c>
    </row>
    <row r="64" spans="3:19" x14ac:dyDescent="0.25">
      <c r="C64">
        <v>7</v>
      </c>
      <c r="D64" t="s">
        <v>362</v>
      </c>
      <c r="E64">
        <v>1</v>
      </c>
      <c r="I64">
        <v>136</v>
      </c>
      <c r="O64">
        <v>11685</v>
      </c>
      <c r="P64">
        <v>11685</v>
      </c>
      <c r="Q64">
        <v>51536</v>
      </c>
    </row>
    <row r="65" spans="3:19" x14ac:dyDescent="0.25">
      <c r="C65">
        <v>7</v>
      </c>
      <c r="D65">
        <v>409</v>
      </c>
      <c r="E65">
        <v>1</v>
      </c>
      <c r="I65">
        <v>136</v>
      </c>
      <c r="O65">
        <v>11685</v>
      </c>
      <c r="P65">
        <v>11685</v>
      </c>
      <c r="Q65">
        <v>51536</v>
      </c>
    </row>
    <row r="66" spans="3:19" x14ac:dyDescent="0.25">
      <c r="C66" t="s">
        <v>369</v>
      </c>
      <c r="E66">
        <v>4</v>
      </c>
      <c r="I66">
        <v>552</v>
      </c>
      <c r="L66">
        <v>20</v>
      </c>
      <c r="O66">
        <v>89613</v>
      </c>
      <c r="P66">
        <v>89613</v>
      </c>
      <c r="Q66">
        <v>316932</v>
      </c>
      <c r="S66">
        <v>819.6891401478822</v>
      </c>
    </row>
    <row r="67" spans="3:19" x14ac:dyDescent="0.25">
      <c r="C67">
        <v>8</v>
      </c>
      <c r="D67" t="s">
        <v>133</v>
      </c>
      <c r="E67">
        <v>2</v>
      </c>
      <c r="I67">
        <v>312</v>
      </c>
      <c r="L67">
        <v>20</v>
      </c>
      <c r="Q67">
        <v>141898</v>
      </c>
      <c r="S67">
        <v>474.09579667644181</v>
      </c>
    </row>
    <row r="68" spans="3:19" x14ac:dyDescent="0.25">
      <c r="C68">
        <v>8</v>
      </c>
      <c r="D68">
        <v>99</v>
      </c>
      <c r="S68">
        <v>474.09579667644181</v>
      </c>
    </row>
    <row r="69" spans="3:19" x14ac:dyDescent="0.25">
      <c r="C69">
        <v>8</v>
      </c>
      <c r="D69">
        <v>101</v>
      </c>
      <c r="E69">
        <v>2</v>
      </c>
      <c r="I69">
        <v>312</v>
      </c>
      <c r="L69">
        <v>20</v>
      </c>
      <c r="Q69">
        <v>141898</v>
      </c>
    </row>
    <row r="70" spans="3:19" x14ac:dyDescent="0.25">
      <c r="C70">
        <v>8</v>
      </c>
      <c r="D70" t="s">
        <v>361</v>
      </c>
      <c r="E70">
        <v>1</v>
      </c>
      <c r="I70">
        <v>128</v>
      </c>
      <c r="O70">
        <v>750</v>
      </c>
      <c r="P70">
        <v>750</v>
      </c>
      <c r="Q70">
        <v>42999</v>
      </c>
      <c r="R70">
        <v>1200</v>
      </c>
      <c r="S70">
        <v>345.59334347144045</v>
      </c>
    </row>
    <row r="71" spans="3:19" x14ac:dyDescent="0.25">
      <c r="C71">
        <v>8</v>
      </c>
      <c r="D71">
        <v>526</v>
      </c>
      <c r="Q71">
        <v>600</v>
      </c>
      <c r="R71">
        <v>1200</v>
      </c>
      <c r="S71">
        <v>345.59334347144045</v>
      </c>
    </row>
    <row r="72" spans="3:19" x14ac:dyDescent="0.25">
      <c r="C72">
        <v>8</v>
      </c>
      <c r="D72">
        <v>528</v>
      </c>
      <c r="E72">
        <v>1</v>
      </c>
      <c r="I72">
        <v>128</v>
      </c>
      <c r="O72">
        <v>750</v>
      </c>
      <c r="P72">
        <v>750</v>
      </c>
      <c r="Q72">
        <v>42399</v>
      </c>
    </row>
    <row r="73" spans="3:19" x14ac:dyDescent="0.25">
      <c r="C73">
        <v>8</v>
      </c>
      <c r="D73" t="s">
        <v>362</v>
      </c>
      <c r="E73">
        <v>1</v>
      </c>
      <c r="I73">
        <v>136</v>
      </c>
      <c r="Q73">
        <v>39025</v>
      </c>
    </row>
    <row r="74" spans="3:19" x14ac:dyDescent="0.25">
      <c r="C74">
        <v>8</v>
      </c>
      <c r="D74">
        <v>409</v>
      </c>
      <c r="E74">
        <v>1</v>
      </c>
      <c r="I74">
        <v>136</v>
      </c>
      <c r="Q74">
        <v>39025</v>
      </c>
    </row>
    <row r="75" spans="3:19" x14ac:dyDescent="0.25">
      <c r="C75" t="s">
        <v>370</v>
      </c>
      <c r="E75">
        <v>4</v>
      </c>
      <c r="I75">
        <v>576</v>
      </c>
      <c r="L75">
        <v>20</v>
      </c>
      <c r="O75">
        <v>750</v>
      </c>
      <c r="P75">
        <v>750</v>
      </c>
      <c r="Q75">
        <v>223922</v>
      </c>
      <c r="R75">
        <v>1200</v>
      </c>
      <c r="S75">
        <v>819.6891401478822</v>
      </c>
    </row>
    <row r="76" spans="3:19" x14ac:dyDescent="0.25">
      <c r="C76">
        <v>9</v>
      </c>
      <c r="D76" t="s">
        <v>133</v>
      </c>
      <c r="E76">
        <v>2</v>
      </c>
      <c r="I76">
        <v>288</v>
      </c>
      <c r="L76">
        <v>20</v>
      </c>
      <c r="Q76">
        <v>140854</v>
      </c>
      <c r="R76">
        <v>1250</v>
      </c>
      <c r="S76">
        <v>474.09579667644181</v>
      </c>
    </row>
    <row r="77" spans="3:19" x14ac:dyDescent="0.25">
      <c r="C77">
        <v>9</v>
      </c>
      <c r="D77">
        <v>99</v>
      </c>
      <c r="R77">
        <v>1250</v>
      </c>
      <c r="S77">
        <v>474.09579667644181</v>
      </c>
    </row>
    <row r="78" spans="3:19" x14ac:dyDescent="0.25">
      <c r="C78">
        <v>9</v>
      </c>
      <c r="D78">
        <v>101</v>
      </c>
      <c r="E78">
        <v>2</v>
      </c>
      <c r="I78">
        <v>288</v>
      </c>
      <c r="L78">
        <v>20</v>
      </c>
      <c r="Q78">
        <v>140854</v>
      </c>
    </row>
    <row r="79" spans="3:19" x14ac:dyDescent="0.25">
      <c r="C79">
        <v>9</v>
      </c>
      <c r="D79" t="s">
        <v>361</v>
      </c>
      <c r="E79">
        <v>1</v>
      </c>
      <c r="I79">
        <v>160</v>
      </c>
      <c r="O79">
        <v>750</v>
      </c>
      <c r="P79">
        <v>750</v>
      </c>
      <c r="Q79">
        <v>42359</v>
      </c>
      <c r="R79">
        <v>1250</v>
      </c>
      <c r="S79">
        <v>345.59334347144045</v>
      </c>
    </row>
    <row r="80" spans="3:19" x14ac:dyDescent="0.25">
      <c r="C80">
        <v>9</v>
      </c>
      <c r="D80">
        <v>526</v>
      </c>
      <c r="Q80">
        <v>600</v>
      </c>
      <c r="R80">
        <v>1250</v>
      </c>
      <c r="S80">
        <v>345.59334347144045</v>
      </c>
    </row>
    <row r="81" spans="3:19" x14ac:dyDescent="0.25">
      <c r="C81">
        <v>9</v>
      </c>
      <c r="D81">
        <v>528</v>
      </c>
      <c r="E81">
        <v>1</v>
      </c>
      <c r="I81">
        <v>160</v>
      </c>
      <c r="O81">
        <v>750</v>
      </c>
      <c r="P81">
        <v>750</v>
      </c>
      <c r="Q81">
        <v>41759</v>
      </c>
    </row>
    <row r="82" spans="3:19" x14ac:dyDescent="0.25">
      <c r="C82">
        <v>9</v>
      </c>
      <c r="D82" t="s">
        <v>362</v>
      </c>
      <c r="E82">
        <v>1</v>
      </c>
      <c r="I82">
        <v>168</v>
      </c>
      <c r="Q82">
        <v>37090</v>
      </c>
    </row>
    <row r="83" spans="3:19" x14ac:dyDescent="0.25">
      <c r="C83">
        <v>9</v>
      </c>
      <c r="D83">
        <v>409</v>
      </c>
      <c r="E83">
        <v>1</v>
      </c>
      <c r="I83">
        <v>168</v>
      </c>
      <c r="Q83">
        <v>37090</v>
      </c>
    </row>
    <row r="84" spans="3:19" x14ac:dyDescent="0.25">
      <c r="C84" t="s">
        <v>371</v>
      </c>
      <c r="E84">
        <v>4</v>
      </c>
      <c r="I84">
        <v>616</v>
      </c>
      <c r="L84">
        <v>20</v>
      </c>
      <c r="O84">
        <v>750</v>
      </c>
      <c r="P84">
        <v>750</v>
      </c>
      <c r="Q84">
        <v>220303</v>
      </c>
      <c r="R84">
        <v>2500</v>
      </c>
      <c r="S84">
        <v>819.6891401478822</v>
      </c>
    </row>
    <row r="85" spans="3:19" x14ac:dyDescent="0.25">
      <c r="C85">
        <v>10</v>
      </c>
      <c r="D85" t="s">
        <v>133</v>
      </c>
      <c r="E85">
        <v>2</v>
      </c>
      <c r="I85">
        <v>344</v>
      </c>
      <c r="L85">
        <v>20</v>
      </c>
      <c r="Q85">
        <v>142331</v>
      </c>
      <c r="S85">
        <v>474.09579667644181</v>
      </c>
    </row>
    <row r="86" spans="3:19" x14ac:dyDescent="0.25">
      <c r="C86">
        <v>10</v>
      </c>
      <c r="D86">
        <v>99</v>
      </c>
      <c r="S86">
        <v>474.09579667644181</v>
      </c>
    </row>
    <row r="87" spans="3:19" x14ac:dyDescent="0.25">
      <c r="C87">
        <v>10</v>
      </c>
      <c r="D87">
        <v>101</v>
      </c>
      <c r="E87">
        <v>2</v>
      </c>
      <c r="I87">
        <v>344</v>
      </c>
      <c r="L87">
        <v>20</v>
      </c>
      <c r="Q87">
        <v>142331</v>
      </c>
    </row>
    <row r="88" spans="3:19" x14ac:dyDescent="0.25">
      <c r="C88">
        <v>10</v>
      </c>
      <c r="D88" t="s">
        <v>361</v>
      </c>
      <c r="E88">
        <v>1</v>
      </c>
      <c r="I88">
        <v>168</v>
      </c>
      <c r="O88">
        <v>750</v>
      </c>
      <c r="P88">
        <v>750</v>
      </c>
      <c r="Q88">
        <v>42439</v>
      </c>
      <c r="S88">
        <v>345.59334347144045</v>
      </c>
    </row>
    <row r="89" spans="3:19" x14ac:dyDescent="0.25">
      <c r="C89">
        <v>10</v>
      </c>
      <c r="D89">
        <v>526</v>
      </c>
      <c r="Q89">
        <v>600</v>
      </c>
      <c r="S89">
        <v>345.59334347144045</v>
      </c>
    </row>
    <row r="90" spans="3:19" x14ac:dyDescent="0.25">
      <c r="C90">
        <v>10</v>
      </c>
      <c r="D90">
        <v>528</v>
      </c>
      <c r="E90">
        <v>1</v>
      </c>
      <c r="I90">
        <v>168</v>
      </c>
      <c r="O90">
        <v>750</v>
      </c>
      <c r="P90">
        <v>750</v>
      </c>
      <c r="Q90">
        <v>41839</v>
      </c>
    </row>
    <row r="91" spans="3:19" x14ac:dyDescent="0.25">
      <c r="C91">
        <v>10</v>
      </c>
      <c r="D91" t="s">
        <v>362</v>
      </c>
      <c r="E91">
        <v>1</v>
      </c>
      <c r="I91">
        <v>176</v>
      </c>
      <c r="Q91">
        <v>37260</v>
      </c>
    </row>
    <row r="92" spans="3:19" x14ac:dyDescent="0.25">
      <c r="C92">
        <v>10</v>
      </c>
      <c r="D92">
        <v>409</v>
      </c>
      <c r="E92">
        <v>1</v>
      </c>
      <c r="I92">
        <v>176</v>
      </c>
      <c r="Q92">
        <v>37260</v>
      </c>
    </row>
    <row r="93" spans="3:19" x14ac:dyDescent="0.25">
      <c r="C93" t="s">
        <v>372</v>
      </c>
      <c r="E93">
        <v>4</v>
      </c>
      <c r="I93">
        <v>688</v>
      </c>
      <c r="L93">
        <v>20</v>
      </c>
      <c r="O93">
        <v>750</v>
      </c>
      <c r="P93">
        <v>750</v>
      </c>
      <c r="Q93">
        <v>222030</v>
      </c>
      <c r="S93">
        <v>819.6891401478822</v>
      </c>
    </row>
    <row r="94" spans="3:19" x14ac:dyDescent="0.25">
      <c r="C94">
        <v>11</v>
      </c>
      <c r="D94" t="s">
        <v>133</v>
      </c>
      <c r="E94">
        <v>2</v>
      </c>
      <c r="I94">
        <v>264</v>
      </c>
      <c r="L94">
        <v>20</v>
      </c>
      <c r="O94">
        <v>10173</v>
      </c>
      <c r="P94">
        <v>10173</v>
      </c>
      <c r="Q94">
        <v>140825</v>
      </c>
      <c r="S94">
        <v>474.09579667644181</v>
      </c>
    </row>
    <row r="95" spans="3:19" x14ac:dyDescent="0.25">
      <c r="C95">
        <v>11</v>
      </c>
      <c r="D95">
        <v>99</v>
      </c>
      <c r="S95">
        <v>474.09579667644181</v>
      </c>
    </row>
    <row r="96" spans="3:19" x14ac:dyDescent="0.25">
      <c r="C96">
        <v>11</v>
      </c>
      <c r="D96">
        <v>101</v>
      </c>
      <c r="E96">
        <v>2</v>
      </c>
      <c r="I96">
        <v>264</v>
      </c>
      <c r="L96">
        <v>20</v>
      </c>
      <c r="O96">
        <v>10173</v>
      </c>
      <c r="P96">
        <v>10173</v>
      </c>
      <c r="Q96">
        <v>140825</v>
      </c>
    </row>
    <row r="97" spans="3:19" x14ac:dyDescent="0.25">
      <c r="C97">
        <v>11</v>
      </c>
      <c r="D97" t="s">
        <v>361</v>
      </c>
      <c r="E97">
        <v>1</v>
      </c>
      <c r="I97">
        <v>136</v>
      </c>
      <c r="O97">
        <v>12224</v>
      </c>
      <c r="P97">
        <v>12224</v>
      </c>
      <c r="Q97">
        <v>50590</v>
      </c>
      <c r="S97">
        <v>345.59334347144045</v>
      </c>
    </row>
    <row r="98" spans="3:19" x14ac:dyDescent="0.25">
      <c r="C98">
        <v>11</v>
      </c>
      <c r="D98">
        <v>526</v>
      </c>
      <c r="Q98">
        <v>600</v>
      </c>
      <c r="S98">
        <v>345.59334347144045</v>
      </c>
    </row>
    <row r="99" spans="3:19" x14ac:dyDescent="0.25">
      <c r="C99">
        <v>11</v>
      </c>
      <c r="D99">
        <v>528</v>
      </c>
      <c r="E99">
        <v>1</v>
      </c>
      <c r="I99">
        <v>136</v>
      </c>
      <c r="O99">
        <v>12224</v>
      </c>
      <c r="P99">
        <v>12224</v>
      </c>
      <c r="Q99">
        <v>49990</v>
      </c>
    </row>
    <row r="100" spans="3:19" x14ac:dyDescent="0.25">
      <c r="C100">
        <v>11</v>
      </c>
      <c r="D100" t="s">
        <v>362</v>
      </c>
      <c r="E100">
        <v>1</v>
      </c>
      <c r="I100">
        <v>160</v>
      </c>
      <c r="O100">
        <v>11659</v>
      </c>
      <c r="P100">
        <v>11659</v>
      </c>
      <c r="Q100">
        <v>48765</v>
      </c>
    </row>
    <row r="101" spans="3:19" x14ac:dyDescent="0.25">
      <c r="C101">
        <v>11</v>
      </c>
      <c r="D101">
        <v>409</v>
      </c>
      <c r="E101">
        <v>1</v>
      </c>
      <c r="I101">
        <v>160</v>
      </c>
      <c r="O101">
        <v>11659</v>
      </c>
      <c r="P101">
        <v>11659</v>
      </c>
      <c r="Q101">
        <v>48765</v>
      </c>
    </row>
    <row r="102" spans="3:19" x14ac:dyDescent="0.25">
      <c r="C102" t="s">
        <v>373</v>
      </c>
      <c r="E102">
        <v>4</v>
      </c>
      <c r="I102">
        <v>560</v>
      </c>
      <c r="L102">
        <v>20</v>
      </c>
      <c r="O102">
        <v>34056</v>
      </c>
      <c r="P102">
        <v>34056</v>
      </c>
      <c r="Q102">
        <v>240180</v>
      </c>
      <c r="S102">
        <v>819.6891401478822</v>
      </c>
    </row>
    <row r="103" spans="3:19" x14ac:dyDescent="0.25">
      <c r="C103">
        <v>12</v>
      </c>
      <c r="D103" t="s">
        <v>133</v>
      </c>
      <c r="E103">
        <v>2</v>
      </c>
      <c r="I103">
        <v>160</v>
      </c>
      <c r="L103">
        <v>20</v>
      </c>
      <c r="O103">
        <v>60000</v>
      </c>
      <c r="P103">
        <v>60000</v>
      </c>
      <c r="Q103">
        <v>149823</v>
      </c>
      <c r="R103">
        <v>500</v>
      </c>
      <c r="S103">
        <v>474.09579667644181</v>
      </c>
    </row>
    <row r="104" spans="3:19" x14ac:dyDescent="0.25">
      <c r="C104">
        <v>12</v>
      </c>
      <c r="D104">
        <v>99</v>
      </c>
      <c r="R104">
        <v>500</v>
      </c>
      <c r="S104">
        <v>474.09579667644181</v>
      </c>
    </row>
    <row r="105" spans="3:19" x14ac:dyDescent="0.25">
      <c r="C105">
        <v>12</v>
      </c>
      <c r="D105">
        <v>101</v>
      </c>
      <c r="E105">
        <v>2</v>
      </c>
      <c r="I105">
        <v>160</v>
      </c>
      <c r="L105">
        <v>20</v>
      </c>
      <c r="O105">
        <v>60000</v>
      </c>
      <c r="P105">
        <v>60000</v>
      </c>
      <c r="Q105">
        <v>149823</v>
      </c>
    </row>
    <row r="106" spans="3:19" x14ac:dyDescent="0.25">
      <c r="C106">
        <v>12</v>
      </c>
      <c r="D106" t="s">
        <v>361</v>
      </c>
      <c r="E106">
        <v>1</v>
      </c>
      <c r="I106">
        <v>152</v>
      </c>
      <c r="O106">
        <v>9000</v>
      </c>
      <c r="P106">
        <v>9000</v>
      </c>
      <c r="Q106">
        <v>51304</v>
      </c>
      <c r="S106">
        <v>345.59334347144045</v>
      </c>
    </row>
    <row r="107" spans="3:19" x14ac:dyDescent="0.25">
      <c r="C107">
        <v>12</v>
      </c>
      <c r="D107">
        <v>526</v>
      </c>
      <c r="Q107">
        <v>573</v>
      </c>
      <c r="S107">
        <v>345.59334347144045</v>
      </c>
    </row>
    <row r="108" spans="3:19" x14ac:dyDescent="0.25">
      <c r="C108">
        <v>12</v>
      </c>
      <c r="D108">
        <v>528</v>
      </c>
      <c r="E108">
        <v>1</v>
      </c>
      <c r="I108">
        <v>152</v>
      </c>
      <c r="O108">
        <v>9000</v>
      </c>
      <c r="P108">
        <v>9000</v>
      </c>
      <c r="Q108">
        <v>50731</v>
      </c>
    </row>
    <row r="109" spans="3:19" x14ac:dyDescent="0.25">
      <c r="C109">
        <v>12</v>
      </c>
      <c r="D109" t="s">
        <v>362</v>
      </c>
      <c r="E109">
        <v>1</v>
      </c>
      <c r="I109">
        <v>152</v>
      </c>
      <c r="O109">
        <v>11576</v>
      </c>
      <c r="P109">
        <v>11576</v>
      </c>
      <c r="Q109">
        <v>48956</v>
      </c>
    </row>
    <row r="110" spans="3:19" x14ac:dyDescent="0.25">
      <c r="C110">
        <v>12</v>
      </c>
      <c r="D110">
        <v>409</v>
      </c>
      <c r="E110">
        <v>1</v>
      </c>
      <c r="I110">
        <v>152</v>
      </c>
      <c r="O110">
        <v>11576</v>
      </c>
      <c r="P110">
        <v>11576</v>
      </c>
      <c r="Q110">
        <v>48956</v>
      </c>
    </row>
    <row r="111" spans="3:19" x14ac:dyDescent="0.25">
      <c r="C111" t="s">
        <v>374</v>
      </c>
      <c r="E111">
        <v>4</v>
      </c>
      <c r="I111">
        <v>464</v>
      </c>
      <c r="L111">
        <v>20</v>
      </c>
      <c r="O111">
        <v>80576</v>
      </c>
      <c r="P111">
        <v>80576</v>
      </c>
      <c r="Q111">
        <v>250083</v>
      </c>
      <c r="R111">
        <v>500</v>
      </c>
      <c r="S111">
        <v>819.6891401478822</v>
      </c>
    </row>
  </sheetData>
  <hyperlinks>
    <hyperlink ref="A2" location="Obsah!A1" display="Zpět na Obsah  KL 01  1.-4.měsíc" xr:uid="{D6D0B561-E358-4717-88B0-521D5EA16015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5" t="s">
        <v>67</v>
      </c>
      <c r="B1" s="255"/>
      <c r="C1" s="256"/>
      <c r="D1" s="256"/>
      <c r="E1" s="256"/>
    </row>
    <row r="2" spans="1:5" ht="14.45" customHeight="1" thickBot="1" x14ac:dyDescent="0.25">
      <c r="A2" s="337" t="s">
        <v>185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4121.7897310028075</v>
      </c>
      <c r="D4" s="123">
        <f ca="1">IF(ISERROR(VLOOKUP("Náklady celkem",INDIRECT("HI!$A:$G"),5,0)),0,VLOOKUP("Náklady celkem",INDIRECT("HI!$A:$G"),5,0))</f>
        <v>4052.6397400000001</v>
      </c>
      <c r="E4" s="124">
        <f ca="1">IF(C4=0,0,D4/C4)</f>
        <v>0.98322330940788105</v>
      </c>
    </row>
    <row r="5" spans="1:5" ht="14.45" customHeight="1" x14ac:dyDescent="0.2">
      <c r="A5" s="125" t="s">
        <v>76</v>
      </c>
      <c r="B5" s="126"/>
      <c r="C5" s="127"/>
      <c r="D5" s="127"/>
      <c r="E5" s="128"/>
    </row>
    <row r="6" spans="1:5" ht="14.45" customHeight="1" x14ac:dyDescent="0.2">
      <c r="A6" s="129" t="s">
        <v>81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2" si="0">IF(C7=0,0,D7/C7)</f>
        <v>0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127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77</v>
      </c>
      <c r="B9" s="130"/>
      <c r="C9" s="131"/>
      <c r="D9" s="131"/>
      <c r="E9" s="128"/>
    </row>
    <row r="10" spans="1:5" ht="14.45" customHeight="1" x14ac:dyDescent="0.2">
      <c r="A10" s="132" t="s">
        <v>78</v>
      </c>
      <c r="B10" s="130"/>
      <c r="C10" s="131"/>
      <c r="D10" s="131"/>
      <c r="E10" s="128"/>
    </row>
    <row r="11" spans="1:5" ht="14.45" customHeight="1" x14ac:dyDescent="0.2">
      <c r="A11" s="133" t="s">
        <v>82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65</v>
      </c>
      <c r="D12" s="131">
        <f>IF(ISERROR(HI!E6),"",HI!E6)</f>
        <v>56.438129999999994</v>
      </c>
      <c r="E12" s="128">
        <f t="shared" si="0"/>
        <v>0.868278923076923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3579.1041660156252</v>
      </c>
      <c r="D13" s="127">
        <f ca="1">IF(ISERROR(VLOOKUP("Osobní náklady (Kč) *",INDIRECT("HI!$A:$G"),5,0)),0,VLOOKUP("Osobní náklady (Kč) *",INDIRECT("HI!$A:$G"),5,0))</f>
        <v>3556.2458600000004</v>
      </c>
      <c r="E13" s="128">
        <f ca="1">IF(C13=0,0,D13/C13)</f>
        <v>0.99361340018190325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79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80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0F5566E-CD37-47BB-8263-612B008710B2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5" customHeight="1" thickBot="1" x14ac:dyDescent="0.25">
      <c r="A2" s="337" t="s">
        <v>185</v>
      </c>
      <c r="B2" s="77"/>
      <c r="C2" s="77"/>
      <c r="D2" s="77"/>
      <c r="E2" s="77"/>
      <c r="F2" s="77"/>
    </row>
    <row r="3" spans="1:10" ht="14.45" customHeight="1" x14ac:dyDescent="0.2">
      <c r="A3" s="257"/>
      <c r="B3" s="73">
        <v>2015</v>
      </c>
      <c r="C3" s="40">
        <v>2018</v>
      </c>
      <c r="D3" s="7"/>
      <c r="E3" s="261">
        <v>2019</v>
      </c>
      <c r="F3" s="262"/>
      <c r="G3" s="262"/>
      <c r="H3" s="263"/>
      <c r="I3" s="264">
        <v>2017</v>
      </c>
      <c r="J3" s="265"/>
    </row>
    <row r="4" spans="1:10" ht="14.45" customHeight="1" thickBot="1" x14ac:dyDescent="0.2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8" t="s">
        <v>129</v>
      </c>
      <c r="J4" s="199" t="s">
        <v>130</v>
      </c>
    </row>
    <row r="5" spans="1:10" ht="14.45" customHeight="1" x14ac:dyDescent="0.2">
      <c r="A5" s="78" t="str">
        <f>HYPERLINK("#'Léky Žádanky'!A1","Léky (Kč)")</f>
        <v>Léky (Kč)</v>
      </c>
      <c r="B5" s="27">
        <v>0.73538999999999999</v>
      </c>
      <c r="C5" s="29">
        <v>0.70121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60.142369999999993</v>
      </c>
      <c r="C6" s="31">
        <v>55.231569999999998</v>
      </c>
      <c r="D6" s="8"/>
      <c r="E6" s="84">
        <v>56.438129999999994</v>
      </c>
      <c r="F6" s="30">
        <v>65</v>
      </c>
      <c r="G6" s="85">
        <f>E6-F6</f>
        <v>-8.5618700000000061</v>
      </c>
      <c r="H6" s="89">
        <f>IF(F6&lt;0.00000001,"",E6/F6)</f>
        <v>0.868278923076923</v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3341.2017500000002</v>
      </c>
      <c r="C7" s="31">
        <v>3641.5838900000003</v>
      </c>
      <c r="D7" s="8"/>
      <c r="E7" s="84">
        <v>3556.2458600000004</v>
      </c>
      <c r="F7" s="30">
        <v>3579.1041660156252</v>
      </c>
      <c r="G7" s="85">
        <f>E7-F7</f>
        <v>-22.858306015624748</v>
      </c>
      <c r="H7" s="89">
        <f>IF(F7&lt;0.00000001,"",E7/F7)</f>
        <v>0.99361340018190325</v>
      </c>
    </row>
    <row r="8" spans="1:10" ht="14.45" customHeight="1" thickBot="1" x14ac:dyDescent="0.25">
      <c r="A8" s="1" t="s">
        <v>53</v>
      </c>
      <c r="B8" s="11">
        <v>558.16729000000009</v>
      </c>
      <c r="C8" s="33">
        <v>677.3980799999996</v>
      </c>
      <c r="D8" s="8"/>
      <c r="E8" s="86">
        <v>439.95574999999963</v>
      </c>
      <c r="F8" s="32">
        <v>477.68556498718226</v>
      </c>
      <c r="G8" s="87">
        <f>E8-F8</f>
        <v>-37.729814987182635</v>
      </c>
      <c r="H8" s="90">
        <f>IF(F8&lt;0.00000001,"",E8/F8)</f>
        <v>0.92101537548409063</v>
      </c>
    </row>
    <row r="9" spans="1:10" ht="14.45" customHeight="1" thickBot="1" x14ac:dyDescent="0.25">
      <c r="A9" s="2" t="s">
        <v>54</v>
      </c>
      <c r="B9" s="3">
        <v>3960.2467999999999</v>
      </c>
      <c r="C9" s="35">
        <v>4374.9147499999999</v>
      </c>
      <c r="D9" s="8"/>
      <c r="E9" s="3">
        <v>4052.6397400000001</v>
      </c>
      <c r="F9" s="34">
        <v>4121.7897310028075</v>
      </c>
      <c r="G9" s="34">
        <f>E9-F9</f>
        <v>-69.149991002807383</v>
      </c>
      <c r="H9" s="91">
        <f>IF(F9&lt;0.00000001,"",E9/F9)</f>
        <v>0.98322330940788105</v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84</v>
      </c>
    </row>
    <row r="18" spans="1:8" ht="14.45" customHeight="1" x14ac:dyDescent="0.25">
      <c r="A18" s="173" t="s">
        <v>109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108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128</v>
      </c>
    </row>
    <row r="21" spans="1:8" ht="14.45" customHeight="1" x14ac:dyDescent="0.2">
      <c r="A21" s="80" t="s">
        <v>85</v>
      </c>
    </row>
    <row r="22" spans="1:8" ht="14.45" customHeight="1" x14ac:dyDescent="0.2">
      <c r="A22" s="81" t="s">
        <v>164</v>
      </c>
    </row>
    <row r="23" spans="1:8" ht="14.45" customHeight="1" x14ac:dyDescent="0.2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 xr:uid="{1E7BD472-C068-4036-AC55-6AC59D1E33D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8" customFormat="1" ht="14.45" customHeight="1" thickBot="1" x14ac:dyDescent="0.25">
      <c r="A2" s="337" t="s">
        <v>185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5" customHeight="1" x14ac:dyDescent="0.2">
      <c r="A4" s="59"/>
      <c r="B4" s="20">
        <v>2019</v>
      </c>
      <c r="C4" s="104" t="s">
        <v>10</v>
      </c>
      <c r="D4" s="197" t="s">
        <v>165</v>
      </c>
      <c r="E4" s="197" t="s">
        <v>166</v>
      </c>
      <c r="F4" s="197" t="s">
        <v>167</v>
      </c>
      <c r="G4" s="197" t="s">
        <v>168</v>
      </c>
      <c r="H4" s="197" t="s">
        <v>169</v>
      </c>
      <c r="I4" s="197" t="s">
        <v>170</v>
      </c>
      <c r="J4" s="197" t="s">
        <v>171</v>
      </c>
      <c r="K4" s="197" t="s">
        <v>172</v>
      </c>
      <c r="L4" s="197" t="s">
        <v>173</v>
      </c>
      <c r="M4" s="197" t="s">
        <v>174</v>
      </c>
      <c r="N4" s="197" t="s">
        <v>175</v>
      </c>
      <c r="O4" s="197" t="s">
        <v>176</v>
      </c>
      <c r="P4" s="270" t="s">
        <v>2</v>
      </c>
      <c r="Q4" s="271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5" customHeight="1" x14ac:dyDescent="0.2">
      <c r="A9" s="15" t="s">
        <v>17</v>
      </c>
      <c r="B9" s="46">
        <v>65</v>
      </c>
      <c r="C9" s="47">
        <v>5.4166666666659999</v>
      </c>
      <c r="D9" s="47">
        <v>5.3540000000000001</v>
      </c>
      <c r="E9" s="47">
        <v>1.581</v>
      </c>
      <c r="F9" s="47">
        <v>11.084</v>
      </c>
      <c r="G9" s="47">
        <v>3.1749999999990002</v>
      </c>
      <c r="H9" s="47">
        <v>3.2839999999999998</v>
      </c>
      <c r="I9" s="47">
        <v>4.8998499999989997</v>
      </c>
      <c r="J9" s="47">
        <v>5.4189999999999996</v>
      </c>
      <c r="K9" s="47">
        <v>4.0380000000000003</v>
      </c>
      <c r="L9" s="47">
        <v>5.5759999999990004</v>
      </c>
      <c r="M9" s="47">
        <v>0</v>
      </c>
      <c r="N9" s="47">
        <v>8.9692500000000006</v>
      </c>
      <c r="O9" s="47">
        <v>3.05803</v>
      </c>
      <c r="P9" s="48">
        <v>56.438129999998999</v>
      </c>
      <c r="Q9" s="68">
        <v>0.86827892307599996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5" customHeight="1" x14ac:dyDescent="0.2">
      <c r="A11" s="15" t="s">
        <v>19</v>
      </c>
      <c r="B11" s="46">
        <v>199.304476948451</v>
      </c>
      <c r="C11" s="47">
        <v>16.608706412370001</v>
      </c>
      <c r="D11" s="47">
        <v>6.3714000000000004</v>
      </c>
      <c r="E11" s="47">
        <v>23.587499999999999</v>
      </c>
      <c r="F11" s="47">
        <v>6.5257499999990003</v>
      </c>
      <c r="G11" s="47">
        <v>29.130859999999</v>
      </c>
      <c r="H11" s="47">
        <v>2.0933000000000002</v>
      </c>
      <c r="I11" s="47">
        <v>27.998229999999001</v>
      </c>
      <c r="J11" s="47">
        <v>1.0961399999999999</v>
      </c>
      <c r="K11" s="47">
        <v>23.218800000000002</v>
      </c>
      <c r="L11" s="47">
        <v>4.102099999999</v>
      </c>
      <c r="M11" s="47">
        <v>24.324850000000001</v>
      </c>
      <c r="N11" s="47">
        <v>13.11857</v>
      </c>
      <c r="O11" s="47">
        <v>29.505839999999999</v>
      </c>
      <c r="P11" s="48">
        <v>191.07334</v>
      </c>
      <c r="Q11" s="68">
        <v>0.958700692154</v>
      </c>
    </row>
    <row r="12" spans="1:17" ht="14.45" customHeight="1" x14ac:dyDescent="0.2">
      <c r="A12" s="15" t="s">
        <v>20</v>
      </c>
      <c r="B12" s="46">
        <v>1.131913861566</v>
      </c>
      <c r="C12" s="47">
        <v>9.4326155130000006E-2</v>
      </c>
      <c r="D12" s="47">
        <v>0</v>
      </c>
      <c r="E12" s="47">
        <v>0</v>
      </c>
      <c r="F12" s="47">
        <v>0</v>
      </c>
      <c r="G12" s="47">
        <v>3.9999999999000002E-2</v>
      </c>
      <c r="H12" s="47">
        <v>0</v>
      </c>
      <c r="I12" s="47">
        <v>5.9499999998999999E-2</v>
      </c>
      <c r="J12" s="47">
        <v>0</v>
      </c>
      <c r="K12" s="47">
        <v>0.17180000000000001</v>
      </c>
      <c r="L12" s="47">
        <v>0</v>
      </c>
      <c r="M12" s="47">
        <v>0.13650000000000001</v>
      </c>
      <c r="N12" s="47">
        <v>0</v>
      </c>
      <c r="O12" s="47">
        <v>0</v>
      </c>
      <c r="P12" s="48">
        <v>0.4078</v>
      </c>
      <c r="Q12" s="68">
        <v>0.36027476457899998</v>
      </c>
    </row>
    <row r="13" spans="1:17" ht="14.45" customHeight="1" x14ac:dyDescent="0.2">
      <c r="A13" s="15" t="s">
        <v>21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0</v>
      </c>
      <c r="G13" s="47">
        <v>0.31217999999899998</v>
      </c>
      <c r="H13" s="47">
        <v>0</v>
      </c>
      <c r="I13" s="47">
        <v>0</v>
      </c>
      <c r="J13" s="47">
        <v>0.62436000000000003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1.2487200000000001</v>
      </c>
      <c r="Q13" s="68" t="s">
        <v>186</v>
      </c>
    </row>
    <row r="14" spans="1:17" ht="14.45" customHeight="1" x14ac:dyDescent="0.2">
      <c r="A14" s="15" t="s">
        <v>22</v>
      </c>
      <c r="B14" s="46">
        <v>61.006918317599997</v>
      </c>
      <c r="C14" s="47">
        <v>5.0839098598000003</v>
      </c>
      <c r="D14" s="47">
        <v>5.7530000000000001</v>
      </c>
      <c r="E14" s="47">
        <v>4.88</v>
      </c>
      <c r="F14" s="47">
        <v>5.2729999999989996</v>
      </c>
      <c r="G14" s="47">
        <v>5.002999999999</v>
      </c>
      <c r="H14" s="47">
        <v>4.9930000000000003</v>
      </c>
      <c r="I14" s="47">
        <v>5.9399999999990003</v>
      </c>
      <c r="J14" s="47">
        <v>5.52</v>
      </c>
      <c r="K14" s="47">
        <v>5.6790000000000003</v>
      </c>
      <c r="L14" s="47">
        <v>5.1679999999990001</v>
      </c>
      <c r="M14" s="47">
        <v>5.4569999999999999</v>
      </c>
      <c r="N14" s="47">
        <v>5.3849999999999998</v>
      </c>
      <c r="O14" s="47">
        <v>5.0049999999989998</v>
      </c>
      <c r="P14" s="48">
        <v>64.055999999999003</v>
      </c>
      <c r="Q14" s="68">
        <v>1.0499792772109999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5" customHeight="1" x14ac:dyDescent="0.2">
      <c r="A17" s="15" t="s">
        <v>25</v>
      </c>
      <c r="B17" s="46">
        <v>13.427123906452</v>
      </c>
      <c r="C17" s="47">
        <v>1.1189269922039999</v>
      </c>
      <c r="D17" s="47">
        <v>0</v>
      </c>
      <c r="E17" s="47">
        <v>0</v>
      </c>
      <c r="F17" s="47">
        <v>0</v>
      </c>
      <c r="G17" s="47">
        <v>0.90799999999900005</v>
      </c>
      <c r="H17" s="47">
        <v>0.22747999999999999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1.13548</v>
      </c>
      <c r="Q17" s="68">
        <v>8.4566137015000001E-2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0.124</v>
      </c>
      <c r="E18" s="47">
        <v>0.72799999999999998</v>
      </c>
      <c r="F18" s="47">
        <v>0.76799999999900004</v>
      </c>
      <c r="G18" s="47">
        <v>3.486999999999</v>
      </c>
      <c r="H18" s="47">
        <v>2.2799999999999998</v>
      </c>
      <c r="I18" s="47">
        <v>0.74399999999900002</v>
      </c>
      <c r="J18" s="47">
        <v>2.5000000000000001E-2</v>
      </c>
      <c r="K18" s="47">
        <v>0.63</v>
      </c>
      <c r="L18" s="47">
        <v>0.85999999999900001</v>
      </c>
      <c r="M18" s="47">
        <v>0.44900000000000001</v>
      </c>
      <c r="N18" s="47">
        <v>1.3360000000000001</v>
      </c>
      <c r="O18" s="47">
        <v>1.083</v>
      </c>
      <c r="P18" s="48">
        <v>12.513999999999999</v>
      </c>
      <c r="Q18" s="68" t="s">
        <v>186</v>
      </c>
    </row>
    <row r="19" spans="1:17" ht="14.45" customHeight="1" x14ac:dyDescent="0.2">
      <c r="A19" s="15" t="s">
        <v>27</v>
      </c>
      <c r="B19" s="46">
        <v>138.815134287452</v>
      </c>
      <c r="C19" s="47">
        <v>11.567927857287</v>
      </c>
      <c r="D19" s="47">
        <v>14.47448</v>
      </c>
      <c r="E19" s="47">
        <v>21.228840000000002</v>
      </c>
      <c r="F19" s="47">
        <v>9.3858499999989995</v>
      </c>
      <c r="G19" s="47">
        <v>9.5242299999989992</v>
      </c>
      <c r="H19" s="47">
        <v>3.6151599999999999</v>
      </c>
      <c r="I19" s="47">
        <v>3.5289499999989999</v>
      </c>
      <c r="J19" s="47">
        <v>15.87365</v>
      </c>
      <c r="K19" s="47">
        <v>3.4377499999999999</v>
      </c>
      <c r="L19" s="47">
        <v>7.6665399999990003</v>
      </c>
      <c r="M19" s="47">
        <v>6.2017800000000003</v>
      </c>
      <c r="N19" s="47">
        <v>4.5111499999999998</v>
      </c>
      <c r="O19" s="47">
        <v>6.7543599999990001</v>
      </c>
      <c r="P19" s="48">
        <v>106.20274000000001</v>
      </c>
      <c r="Q19" s="68">
        <v>0.76506600339399999</v>
      </c>
    </row>
    <row r="20" spans="1:17" ht="14.45" customHeight="1" x14ac:dyDescent="0.2">
      <c r="A20" s="15" t="s">
        <v>28</v>
      </c>
      <c r="B20" s="46">
        <v>3579.1041500000001</v>
      </c>
      <c r="C20" s="47">
        <v>298.25867916666698</v>
      </c>
      <c r="D20" s="47">
        <v>247.75192000000101</v>
      </c>
      <c r="E20" s="47">
        <v>249.509610000001</v>
      </c>
      <c r="F20" s="47">
        <v>248.12110999999899</v>
      </c>
      <c r="G20" s="47">
        <v>251.620519999999</v>
      </c>
      <c r="H20" s="47">
        <v>255.29201</v>
      </c>
      <c r="I20" s="47">
        <v>303.47719999999902</v>
      </c>
      <c r="J20" s="47">
        <v>431.29869000000002</v>
      </c>
      <c r="K20" s="47">
        <v>304.99006000000099</v>
      </c>
      <c r="L20" s="47">
        <v>300.07402999999903</v>
      </c>
      <c r="M20" s="47">
        <v>302.42378000000002</v>
      </c>
      <c r="N20" s="47">
        <v>323.34634</v>
      </c>
      <c r="O20" s="47">
        <v>338.34059000000002</v>
      </c>
      <c r="P20" s="48">
        <v>3556.24586</v>
      </c>
      <c r="Q20" s="68">
        <v>0.99361340462799996</v>
      </c>
    </row>
    <row r="21" spans="1:17" ht="14.45" customHeight="1" x14ac:dyDescent="0.2">
      <c r="A21" s="16" t="s">
        <v>29</v>
      </c>
      <c r="B21" s="46">
        <v>63.999999999998998</v>
      </c>
      <c r="C21" s="47">
        <v>5.333333333333</v>
      </c>
      <c r="D21" s="47">
        <v>4.3266400000000003</v>
      </c>
      <c r="E21" s="47">
        <v>4.3266400000000003</v>
      </c>
      <c r="F21" s="47">
        <v>4.3266399999990002</v>
      </c>
      <c r="G21" s="47">
        <v>4.3266299999989997</v>
      </c>
      <c r="H21" s="47">
        <v>4.3266400000000003</v>
      </c>
      <c r="I21" s="47">
        <v>4.3266399999990002</v>
      </c>
      <c r="J21" s="47">
        <v>4.3266400000000003</v>
      </c>
      <c r="K21" s="47">
        <v>4.3266400000000003</v>
      </c>
      <c r="L21" s="47">
        <v>4.3266399999990002</v>
      </c>
      <c r="M21" s="47">
        <v>4.3266400000000003</v>
      </c>
      <c r="N21" s="47">
        <v>4.3266400000000003</v>
      </c>
      <c r="O21" s="47">
        <v>4.3266399999990002</v>
      </c>
      <c r="P21" s="48">
        <v>51.919670000000004</v>
      </c>
      <c r="Q21" s="68">
        <v>0.81124484375000006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186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5" customHeight="1" x14ac:dyDescent="0.2">
      <c r="A24" s="16" t="s">
        <v>32</v>
      </c>
      <c r="B24" s="46">
        <v>0</v>
      </c>
      <c r="C24" s="47">
        <v>0</v>
      </c>
      <c r="D24" s="47">
        <v>5.6843418860808002E-14</v>
      </c>
      <c r="E24" s="47">
        <v>0.69999999999899998</v>
      </c>
      <c r="F24" s="47">
        <v>0</v>
      </c>
      <c r="G24" s="47">
        <v>0.11</v>
      </c>
      <c r="H24" s="47">
        <v>3.3879999999999999</v>
      </c>
      <c r="I24" s="47">
        <v>3</v>
      </c>
      <c r="J24" s="47">
        <v>0</v>
      </c>
      <c r="K24" s="47">
        <v>-5.6843418860808002E-14</v>
      </c>
      <c r="L24" s="47">
        <v>0</v>
      </c>
      <c r="M24" s="47">
        <v>2.4999999999989999</v>
      </c>
      <c r="N24" s="47">
        <v>1.6999999999990001</v>
      </c>
      <c r="O24" s="47">
        <v>0</v>
      </c>
      <c r="P24" s="48">
        <v>11.398</v>
      </c>
      <c r="Q24" s="68"/>
    </row>
    <row r="25" spans="1:17" ht="14.45" customHeight="1" x14ac:dyDescent="0.2">
      <c r="A25" s="17" t="s">
        <v>33</v>
      </c>
      <c r="B25" s="49">
        <v>4121.7897173215297</v>
      </c>
      <c r="C25" s="50">
        <v>343.48247644345997</v>
      </c>
      <c r="D25" s="50">
        <v>284.46762000000098</v>
      </c>
      <c r="E25" s="50">
        <v>306.54159000000101</v>
      </c>
      <c r="F25" s="50">
        <v>285.48434999999898</v>
      </c>
      <c r="G25" s="50">
        <v>307.637419999999</v>
      </c>
      <c r="H25" s="50">
        <v>279.49959000000001</v>
      </c>
      <c r="I25" s="50">
        <v>353.974369999999</v>
      </c>
      <c r="J25" s="50">
        <v>464.18347999999997</v>
      </c>
      <c r="K25" s="50">
        <v>346.49205000000097</v>
      </c>
      <c r="L25" s="50">
        <v>327.77330999999901</v>
      </c>
      <c r="M25" s="50">
        <v>345.81954999999999</v>
      </c>
      <c r="N25" s="50">
        <v>362.69295</v>
      </c>
      <c r="O25" s="50">
        <v>388.07346000000001</v>
      </c>
      <c r="P25" s="51">
        <v>4052.6397400000001</v>
      </c>
      <c r="Q25" s="69">
        <v>0.98322331267100005</v>
      </c>
    </row>
    <row r="26" spans="1:17" ht="14.45" customHeight="1" x14ac:dyDescent="0.2">
      <c r="A26" s="15" t="s">
        <v>34</v>
      </c>
      <c r="B26" s="46">
        <v>600.73863995166005</v>
      </c>
      <c r="C26" s="47">
        <v>50.061553329304999</v>
      </c>
      <c r="D26" s="47">
        <v>44.573549999999997</v>
      </c>
      <c r="E26" s="47">
        <v>39.735289999999999</v>
      </c>
      <c r="F26" s="47">
        <v>33.915190000000003</v>
      </c>
      <c r="G26" s="47">
        <v>43.309919999999998</v>
      </c>
      <c r="H26" s="47">
        <v>35.585749999999997</v>
      </c>
      <c r="I26" s="47">
        <v>62.143799999999999</v>
      </c>
      <c r="J26" s="47">
        <v>51.831249999999997</v>
      </c>
      <c r="K26" s="47">
        <v>37.380800000000001</v>
      </c>
      <c r="L26" s="47">
        <v>55.941040000000001</v>
      </c>
      <c r="M26" s="47">
        <v>45.556579999999997</v>
      </c>
      <c r="N26" s="47">
        <v>28.63083</v>
      </c>
      <c r="O26" s="47">
        <v>39.630710000000001</v>
      </c>
      <c r="P26" s="48">
        <v>518.23470999999995</v>
      </c>
      <c r="Q26" s="68">
        <v>0.86266252166099999</v>
      </c>
    </row>
    <row r="27" spans="1:17" ht="14.45" customHeight="1" x14ac:dyDescent="0.2">
      <c r="A27" s="18" t="s">
        <v>35</v>
      </c>
      <c r="B27" s="49">
        <v>4722.5283572731896</v>
      </c>
      <c r="C27" s="50">
        <v>393.54402977276601</v>
      </c>
      <c r="D27" s="50">
        <v>329.04117000000099</v>
      </c>
      <c r="E27" s="50">
        <v>346.27688000000097</v>
      </c>
      <c r="F27" s="50">
        <v>319.39953999999898</v>
      </c>
      <c r="G27" s="50">
        <v>350.94733999999897</v>
      </c>
      <c r="H27" s="50">
        <v>315.08533999999997</v>
      </c>
      <c r="I27" s="50">
        <v>416.118169999999</v>
      </c>
      <c r="J27" s="50">
        <v>516.01472999999999</v>
      </c>
      <c r="K27" s="50">
        <v>383.87285000000099</v>
      </c>
      <c r="L27" s="50">
        <v>383.714349999999</v>
      </c>
      <c r="M27" s="50">
        <v>391.37612999999999</v>
      </c>
      <c r="N27" s="50">
        <v>391.32378</v>
      </c>
      <c r="O27" s="50">
        <v>427.70416999999998</v>
      </c>
      <c r="P27" s="51">
        <v>4570.8744500000003</v>
      </c>
      <c r="Q27" s="69">
        <v>0.967887136762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739267E-A431-4636-83E8-2214DB0D2688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4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1" s="55" customFormat="1" ht="18.600000000000001" customHeight="1" thickBot="1" x14ac:dyDescent="0.35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5" customHeight="1" thickBot="1" x14ac:dyDescent="0.25">
      <c r="A2" s="337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1" ht="14.45" customHeight="1" x14ac:dyDescent="0.2">
      <c r="A4" s="59"/>
      <c r="B4" s="273"/>
      <c r="C4" s="274"/>
      <c r="D4" s="274"/>
      <c r="E4" s="274"/>
      <c r="F4" s="277" t="s">
        <v>181</v>
      </c>
      <c r="G4" s="279" t="s">
        <v>44</v>
      </c>
      <c r="H4" s="106" t="s">
        <v>74</v>
      </c>
      <c r="I4" s="277" t="s">
        <v>45</v>
      </c>
      <c r="J4" s="279" t="s">
        <v>183</v>
      </c>
      <c r="K4" s="280" t="s">
        <v>184</v>
      </c>
    </row>
    <row r="5" spans="1:11" ht="39" thickBot="1" x14ac:dyDescent="0.25">
      <c r="A5" s="60"/>
      <c r="B5" s="24" t="s">
        <v>177</v>
      </c>
      <c r="C5" s="25" t="s">
        <v>178</v>
      </c>
      <c r="D5" s="26" t="s">
        <v>179</v>
      </c>
      <c r="E5" s="26" t="s">
        <v>180</v>
      </c>
      <c r="F5" s="278"/>
      <c r="G5" s="278"/>
      <c r="H5" s="25" t="s">
        <v>182</v>
      </c>
      <c r="I5" s="278"/>
      <c r="J5" s="278"/>
      <c r="K5" s="281"/>
    </row>
    <row r="6" spans="1:11" ht="14.45" customHeight="1" thickBot="1" x14ac:dyDescent="0.25">
      <c r="A6" s="356" t="s">
        <v>188</v>
      </c>
      <c r="B6" s="338">
        <v>3791.81470592698</v>
      </c>
      <c r="C6" s="338">
        <v>4374.9147500000099</v>
      </c>
      <c r="D6" s="339">
        <v>583.10004407302802</v>
      </c>
      <c r="E6" s="340">
        <v>1.15377862298</v>
      </c>
      <c r="F6" s="338">
        <v>4121.7897173215297</v>
      </c>
      <c r="G6" s="339">
        <v>4121.7897173215297</v>
      </c>
      <c r="H6" s="341">
        <v>388.07346000000001</v>
      </c>
      <c r="I6" s="338">
        <v>4052.6397400000001</v>
      </c>
      <c r="J6" s="339">
        <v>-69.149977321528993</v>
      </c>
      <c r="K6" s="342">
        <v>0.98322331267100005</v>
      </c>
    </row>
    <row r="7" spans="1:11" ht="14.45" customHeight="1" thickBot="1" x14ac:dyDescent="0.25">
      <c r="A7" s="357" t="s">
        <v>189</v>
      </c>
      <c r="B7" s="338">
        <v>330.36494645795699</v>
      </c>
      <c r="C7" s="338">
        <v>307.42993000000098</v>
      </c>
      <c r="D7" s="339">
        <v>-22.935016457955999</v>
      </c>
      <c r="E7" s="340">
        <v>0.93057672521199997</v>
      </c>
      <c r="F7" s="338">
        <v>326.44330912761802</v>
      </c>
      <c r="G7" s="339">
        <v>326.44330912761802</v>
      </c>
      <c r="H7" s="341">
        <v>37.568869999999997</v>
      </c>
      <c r="I7" s="338">
        <v>313.22399000000001</v>
      </c>
      <c r="J7" s="339">
        <v>-13.219319127618</v>
      </c>
      <c r="K7" s="342">
        <v>0.95950500819499995</v>
      </c>
    </row>
    <row r="8" spans="1:11" ht="14.45" customHeight="1" thickBot="1" x14ac:dyDescent="0.25">
      <c r="A8" s="358" t="s">
        <v>190</v>
      </c>
      <c r="B8" s="338">
        <v>283.42382882119199</v>
      </c>
      <c r="C8" s="338">
        <v>258.99493000000001</v>
      </c>
      <c r="D8" s="339">
        <v>-24.428898821191002</v>
      </c>
      <c r="E8" s="340">
        <v>0.91380788650400002</v>
      </c>
      <c r="F8" s="338">
        <v>265.43639081001697</v>
      </c>
      <c r="G8" s="339">
        <v>265.43639081001697</v>
      </c>
      <c r="H8" s="341">
        <v>32.563870000000001</v>
      </c>
      <c r="I8" s="338">
        <v>249.16799</v>
      </c>
      <c r="J8" s="339">
        <v>-16.268400810016999</v>
      </c>
      <c r="K8" s="342">
        <v>0.93871073683399997</v>
      </c>
    </row>
    <row r="9" spans="1:11" ht="14.45" customHeight="1" thickBot="1" x14ac:dyDescent="0.25">
      <c r="A9" s="359" t="s">
        <v>191</v>
      </c>
      <c r="B9" s="343">
        <v>5</v>
      </c>
      <c r="C9" s="343">
        <v>0.70121</v>
      </c>
      <c r="D9" s="344">
        <v>-4.2987900000000003</v>
      </c>
      <c r="E9" s="345">
        <v>0.14024200000000001</v>
      </c>
      <c r="F9" s="343">
        <v>0</v>
      </c>
      <c r="G9" s="344">
        <v>0</v>
      </c>
      <c r="H9" s="346">
        <v>0</v>
      </c>
      <c r="I9" s="343">
        <v>0</v>
      </c>
      <c r="J9" s="344">
        <v>0</v>
      </c>
      <c r="K9" s="347" t="s">
        <v>186</v>
      </c>
    </row>
    <row r="10" spans="1:11" ht="14.45" customHeight="1" thickBot="1" x14ac:dyDescent="0.25">
      <c r="A10" s="360" t="s">
        <v>192</v>
      </c>
      <c r="B10" s="338">
        <v>5</v>
      </c>
      <c r="C10" s="338">
        <v>0.70121</v>
      </c>
      <c r="D10" s="339">
        <v>-4.2987900000000003</v>
      </c>
      <c r="E10" s="340">
        <v>0.14024200000000001</v>
      </c>
      <c r="F10" s="338">
        <v>0</v>
      </c>
      <c r="G10" s="339">
        <v>0</v>
      </c>
      <c r="H10" s="341">
        <v>0</v>
      </c>
      <c r="I10" s="338">
        <v>0</v>
      </c>
      <c r="J10" s="339">
        <v>0</v>
      </c>
      <c r="K10" s="348" t="s">
        <v>186</v>
      </c>
    </row>
    <row r="11" spans="1:11" ht="14.45" customHeight="1" thickBot="1" x14ac:dyDescent="0.25">
      <c r="A11" s="359" t="s">
        <v>193</v>
      </c>
      <c r="B11" s="343">
        <v>66.281160671595998</v>
      </c>
      <c r="C11" s="343">
        <v>55.231569999999998</v>
      </c>
      <c r="D11" s="344">
        <v>-11.049590671596</v>
      </c>
      <c r="E11" s="345">
        <v>0.83329213671500002</v>
      </c>
      <c r="F11" s="343">
        <v>65</v>
      </c>
      <c r="G11" s="344">
        <v>65</v>
      </c>
      <c r="H11" s="346">
        <v>3.05803</v>
      </c>
      <c r="I11" s="343">
        <v>56.438129999998999</v>
      </c>
      <c r="J11" s="344">
        <v>-8.5618700000000008</v>
      </c>
      <c r="K11" s="349">
        <v>0.86827892307599996</v>
      </c>
    </row>
    <row r="12" spans="1:11" ht="14.45" customHeight="1" thickBot="1" x14ac:dyDescent="0.25">
      <c r="A12" s="360" t="s">
        <v>194</v>
      </c>
      <c r="B12" s="338">
        <v>63</v>
      </c>
      <c r="C12" s="338">
        <v>52.811570000000003</v>
      </c>
      <c r="D12" s="339">
        <v>-10.188429999999</v>
      </c>
      <c r="E12" s="340">
        <v>0.83827888888799995</v>
      </c>
      <c r="F12" s="338">
        <v>62</v>
      </c>
      <c r="G12" s="339">
        <v>62</v>
      </c>
      <c r="H12" s="341">
        <v>3.05803</v>
      </c>
      <c r="I12" s="338">
        <v>54.260129999999002</v>
      </c>
      <c r="J12" s="339">
        <v>-7.7398699999999998</v>
      </c>
      <c r="K12" s="342">
        <v>0.87516338709599995</v>
      </c>
    </row>
    <row r="13" spans="1:11" ht="14.45" customHeight="1" thickBot="1" x14ac:dyDescent="0.25">
      <c r="A13" s="360" t="s">
        <v>195</v>
      </c>
      <c r="B13" s="338">
        <v>3</v>
      </c>
      <c r="C13" s="338">
        <v>2.42</v>
      </c>
      <c r="D13" s="339">
        <v>-0.57999999999999996</v>
      </c>
      <c r="E13" s="340">
        <v>0.80666666666599995</v>
      </c>
      <c r="F13" s="338">
        <v>3</v>
      </c>
      <c r="G13" s="339">
        <v>3</v>
      </c>
      <c r="H13" s="341">
        <v>0</v>
      </c>
      <c r="I13" s="338">
        <v>2.1779999999999999</v>
      </c>
      <c r="J13" s="339">
        <v>-0.82199999999999995</v>
      </c>
      <c r="K13" s="342">
        <v>0.725999999999</v>
      </c>
    </row>
    <row r="14" spans="1:11" ht="14.45" customHeight="1" thickBot="1" x14ac:dyDescent="0.25">
      <c r="A14" s="360" t="s">
        <v>196</v>
      </c>
      <c r="B14" s="338">
        <v>0.281160671596</v>
      </c>
      <c r="C14" s="338">
        <v>0</v>
      </c>
      <c r="D14" s="339">
        <v>-0.281160671596</v>
      </c>
      <c r="E14" s="340">
        <v>0</v>
      </c>
      <c r="F14" s="338">
        <v>0</v>
      </c>
      <c r="G14" s="339">
        <v>0</v>
      </c>
      <c r="H14" s="341">
        <v>0</v>
      </c>
      <c r="I14" s="338">
        <v>0</v>
      </c>
      <c r="J14" s="339">
        <v>0</v>
      </c>
      <c r="K14" s="342">
        <v>12</v>
      </c>
    </row>
    <row r="15" spans="1:11" ht="14.45" customHeight="1" thickBot="1" x14ac:dyDescent="0.25">
      <c r="A15" s="359" t="s">
        <v>197</v>
      </c>
      <c r="B15" s="343">
        <v>210.14785353612501</v>
      </c>
      <c r="C15" s="343">
        <v>196.92115999999999</v>
      </c>
      <c r="D15" s="344">
        <v>-13.226693536123999</v>
      </c>
      <c r="E15" s="345">
        <v>0.93706005884099997</v>
      </c>
      <c r="F15" s="343">
        <v>199.304476948451</v>
      </c>
      <c r="G15" s="344">
        <v>199.304476948451</v>
      </c>
      <c r="H15" s="346">
        <v>29.505839999999999</v>
      </c>
      <c r="I15" s="343">
        <v>191.07334</v>
      </c>
      <c r="J15" s="344">
        <v>-8.2311369484510006</v>
      </c>
      <c r="K15" s="349">
        <v>0.958700692154</v>
      </c>
    </row>
    <row r="16" spans="1:11" ht="14.45" customHeight="1" thickBot="1" x14ac:dyDescent="0.25">
      <c r="A16" s="360" t="s">
        <v>198</v>
      </c>
      <c r="B16" s="338">
        <v>0</v>
      </c>
      <c r="C16" s="338">
        <v>1.75329</v>
      </c>
      <c r="D16" s="339">
        <v>1.75329</v>
      </c>
      <c r="E16" s="350" t="s">
        <v>186</v>
      </c>
      <c r="F16" s="338">
        <v>0</v>
      </c>
      <c r="G16" s="339">
        <v>0</v>
      </c>
      <c r="H16" s="341">
        <v>0</v>
      </c>
      <c r="I16" s="338">
        <v>0</v>
      </c>
      <c r="J16" s="339">
        <v>0</v>
      </c>
      <c r="K16" s="348" t="s">
        <v>186</v>
      </c>
    </row>
    <row r="17" spans="1:11" ht="14.45" customHeight="1" thickBot="1" x14ac:dyDescent="0.25">
      <c r="A17" s="360" t="s">
        <v>199</v>
      </c>
      <c r="B17" s="338">
        <v>5</v>
      </c>
      <c r="C17" s="338">
        <v>0.24820999999999999</v>
      </c>
      <c r="D17" s="339">
        <v>-4.7517899999999997</v>
      </c>
      <c r="E17" s="340">
        <v>4.9641999999999999E-2</v>
      </c>
      <c r="F17" s="338">
        <v>3</v>
      </c>
      <c r="G17" s="339">
        <v>3</v>
      </c>
      <c r="H17" s="341">
        <v>0</v>
      </c>
      <c r="I17" s="338">
        <v>0.49525000000000002</v>
      </c>
      <c r="J17" s="339">
        <v>-2.50475</v>
      </c>
      <c r="K17" s="342">
        <v>0.16508333333299999</v>
      </c>
    </row>
    <row r="18" spans="1:11" ht="14.45" customHeight="1" thickBot="1" x14ac:dyDescent="0.25">
      <c r="A18" s="360" t="s">
        <v>200</v>
      </c>
      <c r="B18" s="338">
        <v>5.7579705791620004</v>
      </c>
      <c r="C18" s="338">
        <v>3.8378199999999998</v>
      </c>
      <c r="D18" s="339">
        <v>-1.9201505791619999</v>
      </c>
      <c r="E18" s="340">
        <v>0.66652303050799999</v>
      </c>
      <c r="F18" s="338">
        <v>5</v>
      </c>
      <c r="G18" s="339">
        <v>5</v>
      </c>
      <c r="H18" s="341">
        <v>0</v>
      </c>
      <c r="I18" s="338">
        <v>3.6540300000000001</v>
      </c>
      <c r="J18" s="339">
        <v>-1.3459700000000001</v>
      </c>
      <c r="K18" s="342">
        <v>0.73080599999999996</v>
      </c>
    </row>
    <row r="19" spans="1:11" ht="14.45" customHeight="1" thickBot="1" x14ac:dyDescent="0.25">
      <c r="A19" s="360" t="s">
        <v>201</v>
      </c>
      <c r="B19" s="338">
        <v>7</v>
      </c>
      <c r="C19" s="338">
        <v>3.7593000000000001</v>
      </c>
      <c r="D19" s="339">
        <v>-3.2406999999999999</v>
      </c>
      <c r="E19" s="340">
        <v>0.53704285714199995</v>
      </c>
      <c r="F19" s="338">
        <v>5</v>
      </c>
      <c r="G19" s="339">
        <v>5</v>
      </c>
      <c r="H19" s="341">
        <v>0</v>
      </c>
      <c r="I19" s="338">
        <v>4.3735399999990001</v>
      </c>
      <c r="J19" s="339">
        <v>-0.62646000000000002</v>
      </c>
      <c r="K19" s="342">
        <v>0.87470799999899995</v>
      </c>
    </row>
    <row r="20" spans="1:11" ht="14.45" customHeight="1" thickBot="1" x14ac:dyDescent="0.25">
      <c r="A20" s="360" t="s">
        <v>202</v>
      </c>
      <c r="B20" s="338">
        <v>5.7947593859000002E-2</v>
      </c>
      <c r="C20" s="338">
        <v>0.33100000000000002</v>
      </c>
      <c r="D20" s="339">
        <v>0.27305240613999998</v>
      </c>
      <c r="E20" s="340">
        <v>5.7120577051480002</v>
      </c>
      <c r="F20" s="338">
        <v>0.31220976164600001</v>
      </c>
      <c r="G20" s="339">
        <v>0.31220976164600001</v>
      </c>
      <c r="H20" s="341">
        <v>0.89399999999900004</v>
      </c>
      <c r="I20" s="338">
        <v>1.2795000000000001</v>
      </c>
      <c r="J20" s="339">
        <v>0.96729023835299999</v>
      </c>
      <c r="K20" s="342">
        <v>4.0982062612380004</v>
      </c>
    </row>
    <row r="21" spans="1:11" ht="14.45" customHeight="1" thickBot="1" x14ac:dyDescent="0.25">
      <c r="A21" s="360" t="s">
        <v>203</v>
      </c>
      <c r="B21" s="338">
        <v>170</v>
      </c>
      <c r="C21" s="338">
        <v>172.84739999999999</v>
      </c>
      <c r="D21" s="339">
        <v>2.8473999999999999</v>
      </c>
      <c r="E21" s="340">
        <v>1.0167494117639999</v>
      </c>
      <c r="F21" s="338">
        <v>170</v>
      </c>
      <c r="G21" s="339">
        <v>170</v>
      </c>
      <c r="H21" s="341">
        <v>26.27684</v>
      </c>
      <c r="I21" s="338">
        <v>169.32073</v>
      </c>
      <c r="J21" s="339">
        <v>-0.67927000000000004</v>
      </c>
      <c r="K21" s="342">
        <v>0.99600429411699998</v>
      </c>
    </row>
    <row r="22" spans="1:11" ht="14.45" customHeight="1" thickBot="1" x14ac:dyDescent="0.25">
      <c r="A22" s="360" t="s">
        <v>204</v>
      </c>
      <c r="B22" s="338">
        <v>17.795162520131999</v>
      </c>
      <c r="C22" s="338">
        <v>10.619199999999999</v>
      </c>
      <c r="D22" s="339">
        <v>-7.1759625201319999</v>
      </c>
      <c r="E22" s="340">
        <v>0.59674644656800002</v>
      </c>
      <c r="F22" s="338">
        <v>11.992267186804</v>
      </c>
      <c r="G22" s="339">
        <v>11.992267186804</v>
      </c>
      <c r="H22" s="341">
        <v>2.335</v>
      </c>
      <c r="I22" s="338">
        <v>6.992699999999</v>
      </c>
      <c r="J22" s="339">
        <v>-4.9995671868039997</v>
      </c>
      <c r="K22" s="342">
        <v>0.58310075076400003</v>
      </c>
    </row>
    <row r="23" spans="1:11" ht="14.45" customHeight="1" thickBot="1" x14ac:dyDescent="0.25">
      <c r="A23" s="360" t="s">
        <v>205</v>
      </c>
      <c r="B23" s="338">
        <v>4</v>
      </c>
      <c r="C23" s="338">
        <v>3.52494</v>
      </c>
      <c r="D23" s="339">
        <v>-0.475059999999</v>
      </c>
      <c r="E23" s="340">
        <v>0.88123499999999999</v>
      </c>
      <c r="F23" s="338">
        <v>4</v>
      </c>
      <c r="G23" s="339">
        <v>4</v>
      </c>
      <c r="H23" s="341">
        <v>0</v>
      </c>
      <c r="I23" s="338">
        <v>4.9575899999999997</v>
      </c>
      <c r="J23" s="339">
        <v>0.95758999999899996</v>
      </c>
      <c r="K23" s="342">
        <v>1.2393974999999999</v>
      </c>
    </row>
    <row r="24" spans="1:11" ht="14.45" customHeight="1" thickBot="1" x14ac:dyDescent="0.25">
      <c r="A24" s="360" t="s">
        <v>206</v>
      </c>
      <c r="B24" s="338">
        <v>0.53677284296899996</v>
      </c>
      <c r="C24" s="338">
        <v>0</v>
      </c>
      <c r="D24" s="339">
        <v>-0.53677284296899996</v>
      </c>
      <c r="E24" s="340">
        <v>0</v>
      </c>
      <c r="F24" s="338">
        <v>0</v>
      </c>
      <c r="G24" s="339">
        <v>0</v>
      </c>
      <c r="H24" s="341">
        <v>0</v>
      </c>
      <c r="I24" s="338">
        <v>0</v>
      </c>
      <c r="J24" s="339">
        <v>0</v>
      </c>
      <c r="K24" s="342">
        <v>12</v>
      </c>
    </row>
    <row r="25" spans="1:11" ht="14.45" customHeight="1" thickBot="1" x14ac:dyDescent="0.25">
      <c r="A25" s="359" t="s">
        <v>207</v>
      </c>
      <c r="B25" s="343">
        <v>0.15280865179899999</v>
      </c>
      <c r="C25" s="343">
        <v>1.208</v>
      </c>
      <c r="D25" s="344">
        <v>1.0551913481999999</v>
      </c>
      <c r="E25" s="345">
        <v>7.9053115499390003</v>
      </c>
      <c r="F25" s="343">
        <v>1.131913861566</v>
      </c>
      <c r="G25" s="344">
        <v>1.131913861566</v>
      </c>
      <c r="H25" s="346">
        <v>0</v>
      </c>
      <c r="I25" s="343">
        <v>0.4078</v>
      </c>
      <c r="J25" s="344">
        <v>-0.72411386156599999</v>
      </c>
      <c r="K25" s="349">
        <v>0.36027476457899998</v>
      </c>
    </row>
    <row r="26" spans="1:11" ht="14.45" customHeight="1" thickBot="1" x14ac:dyDescent="0.25">
      <c r="A26" s="360" t="s">
        <v>208</v>
      </c>
      <c r="B26" s="338">
        <v>0</v>
      </c>
      <c r="C26" s="338">
        <v>1.089</v>
      </c>
      <c r="D26" s="339">
        <v>1.089</v>
      </c>
      <c r="E26" s="350" t="s">
        <v>209</v>
      </c>
      <c r="F26" s="338">
        <v>0.91702989018299996</v>
      </c>
      <c r="G26" s="339">
        <v>0.91702989018299996</v>
      </c>
      <c r="H26" s="341">
        <v>0</v>
      </c>
      <c r="I26" s="338">
        <v>0</v>
      </c>
      <c r="J26" s="339">
        <v>-0.91702989018299996</v>
      </c>
      <c r="K26" s="342">
        <v>0</v>
      </c>
    </row>
    <row r="27" spans="1:11" ht="14.45" customHeight="1" thickBot="1" x14ac:dyDescent="0.25">
      <c r="A27" s="360" t="s">
        <v>210</v>
      </c>
      <c r="B27" s="338">
        <v>0.15280865179899999</v>
      </c>
      <c r="C27" s="338">
        <v>0.11899999999999999</v>
      </c>
      <c r="D27" s="339">
        <v>-3.3808651799E-2</v>
      </c>
      <c r="E27" s="340">
        <v>0.77875171725299996</v>
      </c>
      <c r="F27" s="338">
        <v>0.214883971383</v>
      </c>
      <c r="G27" s="339">
        <v>0.214883971383</v>
      </c>
      <c r="H27" s="341">
        <v>0</v>
      </c>
      <c r="I27" s="338">
        <v>0.4078</v>
      </c>
      <c r="J27" s="339">
        <v>0.19291602861599999</v>
      </c>
      <c r="K27" s="342">
        <v>1.8977683508680001</v>
      </c>
    </row>
    <row r="28" spans="1:11" ht="14.45" customHeight="1" thickBot="1" x14ac:dyDescent="0.25">
      <c r="A28" s="359" t="s">
        <v>211</v>
      </c>
      <c r="B28" s="343">
        <v>1.84200596167</v>
      </c>
      <c r="C28" s="343">
        <v>4.9329900000000002</v>
      </c>
      <c r="D28" s="344">
        <v>3.0909840383290001</v>
      </c>
      <c r="E28" s="345">
        <v>2.678053221676</v>
      </c>
      <c r="F28" s="343">
        <v>0</v>
      </c>
      <c r="G28" s="344">
        <v>0</v>
      </c>
      <c r="H28" s="346">
        <v>0</v>
      </c>
      <c r="I28" s="343">
        <v>1.2487200000000001</v>
      </c>
      <c r="J28" s="344">
        <v>1.2487200000000001</v>
      </c>
      <c r="K28" s="347" t="s">
        <v>186</v>
      </c>
    </row>
    <row r="29" spans="1:11" ht="14.45" customHeight="1" thickBot="1" x14ac:dyDescent="0.25">
      <c r="A29" s="360" t="s">
        <v>212</v>
      </c>
      <c r="B29" s="338">
        <v>1.84200596167</v>
      </c>
      <c r="C29" s="338">
        <v>4.9329900000000002</v>
      </c>
      <c r="D29" s="339">
        <v>3.0909840383290001</v>
      </c>
      <c r="E29" s="340">
        <v>2.678053221676</v>
      </c>
      <c r="F29" s="338">
        <v>0</v>
      </c>
      <c r="G29" s="339">
        <v>0</v>
      </c>
      <c r="H29" s="341">
        <v>0</v>
      </c>
      <c r="I29" s="338">
        <v>1.2487200000000001</v>
      </c>
      <c r="J29" s="339">
        <v>1.2487200000000001</v>
      </c>
      <c r="K29" s="348" t="s">
        <v>186</v>
      </c>
    </row>
    <row r="30" spans="1:11" ht="14.45" customHeight="1" thickBot="1" x14ac:dyDescent="0.25">
      <c r="A30" s="358" t="s">
        <v>22</v>
      </c>
      <c r="B30" s="338">
        <v>46.941117636765</v>
      </c>
      <c r="C30" s="338">
        <v>48.435000000000002</v>
      </c>
      <c r="D30" s="339">
        <v>1.4938823632339999</v>
      </c>
      <c r="E30" s="340">
        <v>1.0318246015100001</v>
      </c>
      <c r="F30" s="338">
        <v>61.006918317599997</v>
      </c>
      <c r="G30" s="339">
        <v>61.006918317599997</v>
      </c>
      <c r="H30" s="341">
        <v>5.0049999999989998</v>
      </c>
      <c r="I30" s="338">
        <v>64.055999999999003</v>
      </c>
      <c r="J30" s="339">
        <v>3.0490816823990001</v>
      </c>
      <c r="K30" s="342">
        <v>1.0499792772109999</v>
      </c>
    </row>
    <row r="31" spans="1:11" ht="14.45" customHeight="1" thickBot="1" x14ac:dyDescent="0.25">
      <c r="A31" s="359" t="s">
        <v>213</v>
      </c>
      <c r="B31" s="343">
        <v>46.941117636765</v>
      </c>
      <c r="C31" s="343">
        <v>48.435000000000002</v>
      </c>
      <c r="D31" s="344">
        <v>1.4938823632339999</v>
      </c>
      <c r="E31" s="345">
        <v>1.0318246015100001</v>
      </c>
      <c r="F31" s="343">
        <v>61.006918317599997</v>
      </c>
      <c r="G31" s="344">
        <v>61.006918317599997</v>
      </c>
      <c r="H31" s="346">
        <v>5.0049999999989998</v>
      </c>
      <c r="I31" s="343">
        <v>64.055999999999003</v>
      </c>
      <c r="J31" s="344">
        <v>3.0490816823990001</v>
      </c>
      <c r="K31" s="349">
        <v>1.0499792772109999</v>
      </c>
    </row>
    <row r="32" spans="1:11" ht="14.45" customHeight="1" thickBot="1" x14ac:dyDescent="0.25">
      <c r="A32" s="360" t="s">
        <v>214</v>
      </c>
      <c r="B32" s="338">
        <v>39.326822122476003</v>
      </c>
      <c r="C32" s="338">
        <v>40.976999999999997</v>
      </c>
      <c r="D32" s="339">
        <v>1.650177877523</v>
      </c>
      <c r="E32" s="340">
        <v>1.041960620982</v>
      </c>
      <c r="F32" s="338">
        <v>53.650892826422002</v>
      </c>
      <c r="G32" s="339">
        <v>53.650892826422002</v>
      </c>
      <c r="H32" s="341">
        <v>4.5940000000000003</v>
      </c>
      <c r="I32" s="338">
        <v>57.06</v>
      </c>
      <c r="J32" s="339">
        <v>3.409107173577</v>
      </c>
      <c r="K32" s="342">
        <v>1.0635424126969999</v>
      </c>
    </row>
    <row r="33" spans="1:11" ht="14.45" customHeight="1" thickBot="1" x14ac:dyDescent="0.25">
      <c r="A33" s="360" t="s">
        <v>215</v>
      </c>
      <c r="B33" s="338">
        <v>7.614295514288</v>
      </c>
      <c r="C33" s="338">
        <v>7.4580000000000002</v>
      </c>
      <c r="D33" s="339">
        <v>-0.15629551428800001</v>
      </c>
      <c r="E33" s="340">
        <v>0.97947341103300001</v>
      </c>
      <c r="F33" s="338">
        <v>7.3560254911780003</v>
      </c>
      <c r="G33" s="339">
        <v>7.3560254911780003</v>
      </c>
      <c r="H33" s="341">
        <v>0.41099999999999998</v>
      </c>
      <c r="I33" s="338">
        <v>6.9960000000000004</v>
      </c>
      <c r="J33" s="339">
        <v>-0.36002549117799998</v>
      </c>
      <c r="K33" s="342">
        <v>0.95105706313600002</v>
      </c>
    </row>
    <row r="34" spans="1:11" ht="14.45" customHeight="1" thickBot="1" x14ac:dyDescent="0.25">
      <c r="A34" s="361" t="s">
        <v>216</v>
      </c>
      <c r="B34" s="343">
        <v>130.84250125177201</v>
      </c>
      <c r="C34" s="343">
        <v>343.78676000000098</v>
      </c>
      <c r="D34" s="344">
        <v>212.944258748229</v>
      </c>
      <c r="E34" s="345">
        <v>2.6274853867119998</v>
      </c>
      <c r="F34" s="343">
        <v>152.242258193905</v>
      </c>
      <c r="G34" s="344">
        <v>152.242258193905</v>
      </c>
      <c r="H34" s="346">
        <v>7.8373599999990002</v>
      </c>
      <c r="I34" s="343">
        <v>119.85222</v>
      </c>
      <c r="J34" s="344">
        <v>-32.390038193904999</v>
      </c>
      <c r="K34" s="349">
        <v>0.78724673045299998</v>
      </c>
    </row>
    <row r="35" spans="1:11" ht="14.45" customHeight="1" thickBot="1" x14ac:dyDescent="0.25">
      <c r="A35" s="358" t="s">
        <v>25</v>
      </c>
      <c r="B35" s="338">
        <v>37.543890881556997</v>
      </c>
      <c r="C35" s="338">
        <v>12.30673</v>
      </c>
      <c r="D35" s="339">
        <v>-25.237160881556999</v>
      </c>
      <c r="E35" s="340">
        <v>0.32779580674800002</v>
      </c>
      <c r="F35" s="338">
        <v>13.427123906452</v>
      </c>
      <c r="G35" s="339">
        <v>13.427123906452</v>
      </c>
      <c r="H35" s="341">
        <v>0</v>
      </c>
      <c r="I35" s="338">
        <v>1.13548</v>
      </c>
      <c r="J35" s="339">
        <v>-12.291643906452</v>
      </c>
      <c r="K35" s="342">
        <v>8.4566137015000001E-2</v>
      </c>
    </row>
    <row r="36" spans="1:11" ht="14.45" customHeight="1" thickBot="1" x14ac:dyDescent="0.25">
      <c r="A36" s="362" t="s">
        <v>217</v>
      </c>
      <c r="B36" s="338">
        <v>37.543890881556997</v>
      </c>
      <c r="C36" s="338">
        <v>12.30673</v>
      </c>
      <c r="D36" s="339">
        <v>-25.237160881556999</v>
      </c>
      <c r="E36" s="340">
        <v>0.32779580674800002</v>
      </c>
      <c r="F36" s="338">
        <v>13.427123906452</v>
      </c>
      <c r="G36" s="339">
        <v>13.427123906452</v>
      </c>
      <c r="H36" s="341">
        <v>0</v>
      </c>
      <c r="I36" s="338">
        <v>1.13548</v>
      </c>
      <c r="J36" s="339">
        <v>-12.291643906452</v>
      </c>
      <c r="K36" s="342">
        <v>8.4566137015000001E-2</v>
      </c>
    </row>
    <row r="37" spans="1:11" ht="14.45" customHeight="1" thickBot="1" x14ac:dyDescent="0.25">
      <c r="A37" s="360" t="s">
        <v>218</v>
      </c>
      <c r="B37" s="338">
        <v>0</v>
      </c>
      <c r="C37" s="338">
        <v>0</v>
      </c>
      <c r="D37" s="339">
        <v>0</v>
      </c>
      <c r="E37" s="340">
        <v>1</v>
      </c>
      <c r="F37" s="338">
        <v>0</v>
      </c>
      <c r="G37" s="339">
        <v>0</v>
      </c>
      <c r="H37" s="341">
        <v>0</v>
      </c>
      <c r="I37" s="338">
        <v>0.90799999999900005</v>
      </c>
      <c r="J37" s="339">
        <v>0.90799999999900005</v>
      </c>
      <c r="K37" s="348" t="s">
        <v>209</v>
      </c>
    </row>
    <row r="38" spans="1:11" ht="14.45" customHeight="1" thickBot="1" x14ac:dyDescent="0.25">
      <c r="A38" s="360" t="s">
        <v>219</v>
      </c>
      <c r="B38" s="338">
        <v>34.327573539866997</v>
      </c>
      <c r="C38" s="338">
        <v>11.587999999999999</v>
      </c>
      <c r="D38" s="339">
        <v>-22.739573539866999</v>
      </c>
      <c r="E38" s="340">
        <v>0.33757119437900002</v>
      </c>
      <c r="F38" s="338">
        <v>0.59270300170300005</v>
      </c>
      <c r="G38" s="339">
        <v>0.59270300170300005</v>
      </c>
      <c r="H38" s="341">
        <v>0</v>
      </c>
      <c r="I38" s="338">
        <v>0</v>
      </c>
      <c r="J38" s="339">
        <v>-0.59270300170300005</v>
      </c>
      <c r="K38" s="342">
        <v>0</v>
      </c>
    </row>
    <row r="39" spans="1:11" ht="14.45" customHeight="1" thickBot="1" x14ac:dyDescent="0.25">
      <c r="A39" s="360" t="s">
        <v>220</v>
      </c>
      <c r="B39" s="338">
        <v>2.0248294833360001</v>
      </c>
      <c r="C39" s="338">
        <v>0.71872999999999998</v>
      </c>
      <c r="D39" s="339">
        <v>-1.306099483336</v>
      </c>
      <c r="E39" s="340">
        <v>0.354958284593</v>
      </c>
      <c r="F39" s="338">
        <v>1.163582989642</v>
      </c>
      <c r="G39" s="339">
        <v>1.163582989642</v>
      </c>
      <c r="H39" s="341">
        <v>0</v>
      </c>
      <c r="I39" s="338">
        <v>0</v>
      </c>
      <c r="J39" s="339">
        <v>-1.163582989642</v>
      </c>
      <c r="K39" s="342">
        <v>0</v>
      </c>
    </row>
    <row r="40" spans="1:11" ht="14.45" customHeight="1" thickBot="1" x14ac:dyDescent="0.25">
      <c r="A40" s="360" t="s">
        <v>221</v>
      </c>
      <c r="B40" s="338">
        <v>1.191487858353</v>
      </c>
      <c r="C40" s="338">
        <v>0</v>
      </c>
      <c r="D40" s="339">
        <v>-1.191487858353</v>
      </c>
      <c r="E40" s="340">
        <v>0</v>
      </c>
      <c r="F40" s="338">
        <v>0</v>
      </c>
      <c r="G40" s="339">
        <v>0</v>
      </c>
      <c r="H40" s="341">
        <v>0</v>
      </c>
      <c r="I40" s="338">
        <v>0.22747999999999999</v>
      </c>
      <c r="J40" s="339">
        <v>0.22747999999999999</v>
      </c>
      <c r="K40" s="348" t="s">
        <v>209</v>
      </c>
    </row>
    <row r="41" spans="1:11" ht="14.45" customHeight="1" thickBot="1" x14ac:dyDescent="0.25">
      <c r="A41" s="360" t="s">
        <v>222</v>
      </c>
      <c r="B41" s="338">
        <v>0</v>
      </c>
      <c r="C41" s="338">
        <v>0</v>
      </c>
      <c r="D41" s="339">
        <v>0</v>
      </c>
      <c r="E41" s="340">
        <v>1</v>
      </c>
      <c r="F41" s="338">
        <v>8.8126735277330006</v>
      </c>
      <c r="G41" s="339">
        <v>8.8126735277330006</v>
      </c>
      <c r="H41" s="341">
        <v>0</v>
      </c>
      <c r="I41" s="338">
        <v>0</v>
      </c>
      <c r="J41" s="339">
        <v>-8.8126735277330006</v>
      </c>
      <c r="K41" s="342">
        <v>0</v>
      </c>
    </row>
    <row r="42" spans="1:11" ht="14.45" customHeight="1" thickBot="1" x14ac:dyDescent="0.25">
      <c r="A42" s="360" t="s">
        <v>223</v>
      </c>
      <c r="B42" s="338">
        <v>0</v>
      </c>
      <c r="C42" s="338">
        <v>0</v>
      </c>
      <c r="D42" s="339">
        <v>0</v>
      </c>
      <c r="E42" s="340">
        <v>1</v>
      </c>
      <c r="F42" s="338">
        <v>2.8581643873729998</v>
      </c>
      <c r="G42" s="339">
        <v>2.8581643873729998</v>
      </c>
      <c r="H42" s="341">
        <v>0</v>
      </c>
      <c r="I42" s="338">
        <v>0</v>
      </c>
      <c r="J42" s="339">
        <v>-2.8581643873729998</v>
      </c>
      <c r="K42" s="342">
        <v>0</v>
      </c>
    </row>
    <row r="43" spans="1:11" ht="14.45" customHeight="1" thickBot="1" x14ac:dyDescent="0.25">
      <c r="A43" s="363" t="s">
        <v>26</v>
      </c>
      <c r="B43" s="343">
        <v>0</v>
      </c>
      <c r="C43" s="343">
        <v>17.276</v>
      </c>
      <c r="D43" s="344">
        <v>17.276</v>
      </c>
      <c r="E43" s="351" t="s">
        <v>186</v>
      </c>
      <c r="F43" s="343">
        <v>0</v>
      </c>
      <c r="G43" s="344">
        <v>0</v>
      </c>
      <c r="H43" s="346">
        <v>1.083</v>
      </c>
      <c r="I43" s="343">
        <v>12.513999999999999</v>
      </c>
      <c r="J43" s="344">
        <v>12.513999999999999</v>
      </c>
      <c r="K43" s="347" t="s">
        <v>186</v>
      </c>
    </row>
    <row r="44" spans="1:11" ht="14.45" customHeight="1" thickBot="1" x14ac:dyDescent="0.25">
      <c r="A44" s="359" t="s">
        <v>224</v>
      </c>
      <c r="B44" s="343">
        <v>0</v>
      </c>
      <c r="C44" s="343">
        <v>14.353</v>
      </c>
      <c r="D44" s="344">
        <v>14.353</v>
      </c>
      <c r="E44" s="351" t="s">
        <v>186</v>
      </c>
      <c r="F44" s="343">
        <v>0</v>
      </c>
      <c r="G44" s="344">
        <v>0</v>
      </c>
      <c r="H44" s="346">
        <v>1.083</v>
      </c>
      <c r="I44" s="343">
        <v>12.244</v>
      </c>
      <c r="J44" s="344">
        <v>12.244</v>
      </c>
      <c r="K44" s="347" t="s">
        <v>186</v>
      </c>
    </row>
    <row r="45" spans="1:11" ht="14.45" customHeight="1" thickBot="1" x14ac:dyDescent="0.25">
      <c r="A45" s="360" t="s">
        <v>225</v>
      </c>
      <c r="B45" s="338">
        <v>0</v>
      </c>
      <c r="C45" s="338">
        <v>14.353</v>
      </c>
      <c r="D45" s="339">
        <v>14.353</v>
      </c>
      <c r="E45" s="350" t="s">
        <v>186</v>
      </c>
      <c r="F45" s="338">
        <v>0</v>
      </c>
      <c r="G45" s="339">
        <v>0</v>
      </c>
      <c r="H45" s="341">
        <v>1.083</v>
      </c>
      <c r="I45" s="338">
        <v>12.244</v>
      </c>
      <c r="J45" s="339">
        <v>12.244</v>
      </c>
      <c r="K45" s="348" t="s">
        <v>186</v>
      </c>
    </row>
    <row r="46" spans="1:11" ht="14.45" customHeight="1" thickBot="1" x14ac:dyDescent="0.25">
      <c r="A46" s="359" t="s">
        <v>226</v>
      </c>
      <c r="B46" s="343">
        <v>0</v>
      </c>
      <c r="C46" s="343">
        <v>2.923</v>
      </c>
      <c r="D46" s="344">
        <v>2.923</v>
      </c>
      <c r="E46" s="351" t="s">
        <v>209</v>
      </c>
      <c r="F46" s="343">
        <v>0</v>
      </c>
      <c r="G46" s="344">
        <v>0</v>
      </c>
      <c r="H46" s="346">
        <v>0</v>
      </c>
      <c r="I46" s="343">
        <v>0.27</v>
      </c>
      <c r="J46" s="344">
        <v>0.27</v>
      </c>
      <c r="K46" s="347" t="s">
        <v>186</v>
      </c>
    </row>
    <row r="47" spans="1:11" ht="14.45" customHeight="1" thickBot="1" x14ac:dyDescent="0.25">
      <c r="A47" s="360" t="s">
        <v>227</v>
      </c>
      <c r="B47" s="338">
        <v>0</v>
      </c>
      <c r="C47" s="338">
        <v>2.923</v>
      </c>
      <c r="D47" s="339">
        <v>2.923</v>
      </c>
      <c r="E47" s="350" t="s">
        <v>209</v>
      </c>
      <c r="F47" s="338">
        <v>0</v>
      </c>
      <c r="G47" s="339">
        <v>0</v>
      </c>
      <c r="H47" s="341">
        <v>0</v>
      </c>
      <c r="I47" s="338">
        <v>0.27</v>
      </c>
      <c r="J47" s="339">
        <v>0.27</v>
      </c>
      <c r="K47" s="348" t="s">
        <v>186</v>
      </c>
    </row>
    <row r="48" spans="1:11" ht="14.45" customHeight="1" thickBot="1" x14ac:dyDescent="0.25">
      <c r="A48" s="358" t="s">
        <v>27</v>
      </c>
      <c r="B48" s="338">
        <v>93.298610370214007</v>
      </c>
      <c r="C48" s="338">
        <v>314.20403000000101</v>
      </c>
      <c r="D48" s="339">
        <v>220.905419629786</v>
      </c>
      <c r="E48" s="340">
        <v>3.3677246504870002</v>
      </c>
      <c r="F48" s="338">
        <v>138.815134287452</v>
      </c>
      <c r="G48" s="339">
        <v>138.815134287452</v>
      </c>
      <c r="H48" s="341">
        <v>6.7543599999990001</v>
      </c>
      <c r="I48" s="338">
        <v>106.20274000000001</v>
      </c>
      <c r="J48" s="339">
        <v>-32.612394287451998</v>
      </c>
      <c r="K48" s="342">
        <v>0.76506600339399999</v>
      </c>
    </row>
    <row r="49" spans="1:11" ht="14.45" customHeight="1" thickBot="1" x14ac:dyDescent="0.25">
      <c r="A49" s="359" t="s">
        <v>228</v>
      </c>
      <c r="B49" s="343">
        <v>7.6001388284129998</v>
      </c>
      <c r="C49" s="343">
        <v>8.0060599999999997</v>
      </c>
      <c r="D49" s="344">
        <v>0.405921171586</v>
      </c>
      <c r="E49" s="345">
        <v>1.0534097048419999</v>
      </c>
      <c r="F49" s="343">
        <v>8.0529948392889992</v>
      </c>
      <c r="G49" s="344">
        <v>8.0529948392889992</v>
      </c>
      <c r="H49" s="346">
        <v>0.53930999999899998</v>
      </c>
      <c r="I49" s="343">
        <v>6.9004499999990001</v>
      </c>
      <c r="J49" s="344">
        <v>-1.1525448392890001</v>
      </c>
      <c r="K49" s="349">
        <v>0.85687997294200002</v>
      </c>
    </row>
    <row r="50" spans="1:11" ht="14.45" customHeight="1" thickBot="1" x14ac:dyDescent="0.25">
      <c r="A50" s="360" t="s">
        <v>229</v>
      </c>
      <c r="B50" s="338">
        <v>2.5266271319999999E-2</v>
      </c>
      <c r="C50" s="338">
        <v>1.9E-2</v>
      </c>
      <c r="D50" s="339">
        <v>-6.2662713199999999E-3</v>
      </c>
      <c r="E50" s="340">
        <v>0.75199065816300004</v>
      </c>
      <c r="F50" s="338">
        <v>1.8858227081E-2</v>
      </c>
      <c r="G50" s="339">
        <v>1.8858227081E-2</v>
      </c>
      <c r="H50" s="341">
        <v>0</v>
      </c>
      <c r="I50" s="338">
        <v>8.3599999999999994E-2</v>
      </c>
      <c r="J50" s="339">
        <v>6.4741772917999998E-2</v>
      </c>
      <c r="K50" s="342">
        <v>4.433078445714</v>
      </c>
    </row>
    <row r="51" spans="1:11" ht="14.45" customHeight="1" thickBot="1" x14ac:dyDescent="0.25">
      <c r="A51" s="360" t="s">
        <v>230</v>
      </c>
      <c r="B51" s="338">
        <v>7.5748725570920001</v>
      </c>
      <c r="C51" s="338">
        <v>7.9870599999999996</v>
      </c>
      <c r="D51" s="339">
        <v>0.41218744290699999</v>
      </c>
      <c r="E51" s="340">
        <v>1.054415099369</v>
      </c>
      <c r="F51" s="338">
        <v>8.0341366122069999</v>
      </c>
      <c r="G51" s="339">
        <v>8.0341366122069999</v>
      </c>
      <c r="H51" s="341">
        <v>0.53930999999899998</v>
      </c>
      <c r="I51" s="338">
        <v>6.8168499999990004</v>
      </c>
      <c r="J51" s="339">
        <v>-1.2172866122070001</v>
      </c>
      <c r="K51" s="342">
        <v>0.84848569660100004</v>
      </c>
    </row>
    <row r="52" spans="1:11" ht="14.45" customHeight="1" thickBot="1" x14ac:dyDescent="0.25">
      <c r="A52" s="359" t="s">
        <v>231</v>
      </c>
      <c r="B52" s="343">
        <v>0.56788732394300001</v>
      </c>
      <c r="C52" s="343">
        <v>0.54</v>
      </c>
      <c r="D52" s="344">
        <v>-2.7887323943E-2</v>
      </c>
      <c r="E52" s="345">
        <v>0.950892857142</v>
      </c>
      <c r="F52" s="343">
        <v>0.99999999999900002</v>
      </c>
      <c r="G52" s="344">
        <v>0.99999999999900002</v>
      </c>
      <c r="H52" s="346">
        <v>0</v>
      </c>
      <c r="I52" s="343">
        <v>0.54</v>
      </c>
      <c r="J52" s="344">
        <v>-0.45999999999899999</v>
      </c>
      <c r="K52" s="349">
        <v>0.54</v>
      </c>
    </row>
    <row r="53" spans="1:11" ht="14.45" customHeight="1" thickBot="1" x14ac:dyDescent="0.25">
      <c r="A53" s="360" t="s">
        <v>232</v>
      </c>
      <c r="B53" s="338">
        <v>0.56788732394300001</v>
      </c>
      <c r="C53" s="338">
        <v>0.54</v>
      </c>
      <c r="D53" s="339">
        <v>-2.7887323943E-2</v>
      </c>
      <c r="E53" s="340">
        <v>0.950892857142</v>
      </c>
      <c r="F53" s="338">
        <v>0.99999999999900002</v>
      </c>
      <c r="G53" s="339">
        <v>0.99999999999900002</v>
      </c>
      <c r="H53" s="341">
        <v>0</v>
      </c>
      <c r="I53" s="338">
        <v>0.54</v>
      </c>
      <c r="J53" s="339">
        <v>-0.45999999999899999</v>
      </c>
      <c r="K53" s="342">
        <v>0.54</v>
      </c>
    </row>
    <row r="54" spans="1:11" ht="14.45" customHeight="1" thickBot="1" x14ac:dyDescent="0.25">
      <c r="A54" s="359" t="s">
        <v>233</v>
      </c>
      <c r="B54" s="343">
        <v>33.598887443980999</v>
      </c>
      <c r="C54" s="343">
        <v>31.605319999999999</v>
      </c>
      <c r="D54" s="344">
        <v>-1.99356744398</v>
      </c>
      <c r="E54" s="345">
        <v>0.94066567092999998</v>
      </c>
      <c r="F54" s="343">
        <v>32.759249651704003</v>
      </c>
      <c r="G54" s="344">
        <v>32.759249651704003</v>
      </c>
      <c r="H54" s="346">
        <v>3.7450600000000001</v>
      </c>
      <c r="I54" s="343">
        <v>39.501869999999997</v>
      </c>
      <c r="J54" s="344">
        <v>6.7426203482949996</v>
      </c>
      <c r="K54" s="349">
        <v>1.205823406213</v>
      </c>
    </row>
    <row r="55" spans="1:11" ht="14.45" customHeight="1" thickBot="1" x14ac:dyDescent="0.25">
      <c r="A55" s="360" t="s">
        <v>234</v>
      </c>
      <c r="B55" s="338">
        <v>17.625173828792999</v>
      </c>
      <c r="C55" s="338">
        <v>16.221</v>
      </c>
      <c r="D55" s="339">
        <v>-1.4041738287929999</v>
      </c>
      <c r="E55" s="340">
        <v>0.92033134864699995</v>
      </c>
      <c r="F55" s="338">
        <v>16.78054151724</v>
      </c>
      <c r="G55" s="339">
        <v>16.78054151724</v>
      </c>
      <c r="H55" s="341">
        <v>1.4186399999999999</v>
      </c>
      <c r="I55" s="338">
        <v>16.789079999999998</v>
      </c>
      <c r="J55" s="339">
        <v>8.538482759E-3</v>
      </c>
      <c r="K55" s="342">
        <v>1.0005088323719999</v>
      </c>
    </row>
    <row r="56" spans="1:11" ht="14.45" customHeight="1" thickBot="1" x14ac:dyDescent="0.25">
      <c r="A56" s="360" t="s">
        <v>235</v>
      </c>
      <c r="B56" s="338">
        <v>15.973713615187</v>
      </c>
      <c r="C56" s="338">
        <v>15.384320000000001</v>
      </c>
      <c r="D56" s="339">
        <v>-0.58939361518699995</v>
      </c>
      <c r="E56" s="340">
        <v>0.96310227982100005</v>
      </c>
      <c r="F56" s="338">
        <v>15.978708134463</v>
      </c>
      <c r="G56" s="339">
        <v>15.978708134463</v>
      </c>
      <c r="H56" s="341">
        <v>1.47298</v>
      </c>
      <c r="I56" s="338">
        <v>17.38598</v>
      </c>
      <c r="J56" s="339">
        <v>1.4072718655359999</v>
      </c>
      <c r="K56" s="342">
        <v>1.08807169226</v>
      </c>
    </row>
    <row r="57" spans="1:11" ht="14.45" customHeight="1" thickBot="1" x14ac:dyDescent="0.25">
      <c r="A57" s="360" t="s">
        <v>236</v>
      </c>
      <c r="B57" s="338">
        <v>0</v>
      </c>
      <c r="C57" s="338">
        <v>0</v>
      </c>
      <c r="D57" s="339">
        <v>0</v>
      </c>
      <c r="E57" s="340">
        <v>1</v>
      </c>
      <c r="F57" s="338">
        <v>0</v>
      </c>
      <c r="G57" s="339">
        <v>0</v>
      </c>
      <c r="H57" s="341">
        <v>0.853439999999</v>
      </c>
      <c r="I57" s="338">
        <v>5.32681</v>
      </c>
      <c r="J57" s="339">
        <v>5.32681</v>
      </c>
      <c r="K57" s="348" t="s">
        <v>209</v>
      </c>
    </row>
    <row r="58" spans="1:11" ht="14.45" customHeight="1" thickBot="1" x14ac:dyDescent="0.25">
      <c r="A58" s="359" t="s">
        <v>237</v>
      </c>
      <c r="B58" s="343">
        <v>45.779863323813998</v>
      </c>
      <c r="C58" s="343">
        <v>110.21315</v>
      </c>
      <c r="D58" s="344">
        <v>64.433286676185006</v>
      </c>
      <c r="E58" s="345">
        <v>2.4074591315489999</v>
      </c>
      <c r="F58" s="343">
        <v>97.002889796458007</v>
      </c>
      <c r="G58" s="344">
        <v>97.002889796458007</v>
      </c>
      <c r="H58" s="346">
        <v>2.4699900000000001</v>
      </c>
      <c r="I58" s="343">
        <v>24.440819999999999</v>
      </c>
      <c r="J58" s="344">
        <v>-72.562069796458005</v>
      </c>
      <c r="K58" s="349">
        <v>0.25195971018199997</v>
      </c>
    </row>
    <row r="59" spans="1:11" ht="14.45" customHeight="1" thickBot="1" x14ac:dyDescent="0.25">
      <c r="A59" s="360" t="s">
        <v>238</v>
      </c>
      <c r="B59" s="338">
        <v>1.970088798958</v>
      </c>
      <c r="C59" s="338">
        <v>0</v>
      </c>
      <c r="D59" s="339">
        <v>-1.970088798958</v>
      </c>
      <c r="E59" s="340">
        <v>0</v>
      </c>
      <c r="F59" s="338">
        <v>0</v>
      </c>
      <c r="G59" s="339">
        <v>0</v>
      </c>
      <c r="H59" s="341">
        <v>0</v>
      </c>
      <c r="I59" s="338">
        <v>0</v>
      </c>
      <c r="J59" s="339">
        <v>0</v>
      </c>
      <c r="K59" s="342">
        <v>12</v>
      </c>
    </row>
    <row r="60" spans="1:11" ht="14.45" customHeight="1" thickBot="1" x14ac:dyDescent="0.25">
      <c r="A60" s="360" t="s">
        <v>239</v>
      </c>
      <c r="B60" s="338">
        <v>6.2969855706429998</v>
      </c>
      <c r="C60" s="338">
        <v>17.206340000000001</v>
      </c>
      <c r="D60" s="339">
        <v>10.909354429356</v>
      </c>
      <c r="E60" s="340">
        <v>2.7324725151370002</v>
      </c>
      <c r="F60" s="338">
        <v>17.122661868219001</v>
      </c>
      <c r="G60" s="339">
        <v>17.122661868219001</v>
      </c>
      <c r="H60" s="341">
        <v>0</v>
      </c>
      <c r="I60" s="338">
        <v>6.8400199999989999</v>
      </c>
      <c r="J60" s="339">
        <v>-10.282641868219001</v>
      </c>
      <c r="K60" s="342">
        <v>0.399471767453</v>
      </c>
    </row>
    <row r="61" spans="1:11" ht="14.45" customHeight="1" thickBot="1" x14ac:dyDescent="0.25">
      <c r="A61" s="360" t="s">
        <v>240</v>
      </c>
      <c r="B61" s="338">
        <v>37.512788954211999</v>
      </c>
      <c r="C61" s="338">
        <v>93.006810000000002</v>
      </c>
      <c r="D61" s="339">
        <v>55.494021045787001</v>
      </c>
      <c r="E61" s="340">
        <v>2.4793360502600001</v>
      </c>
      <c r="F61" s="338">
        <v>79.880227928238995</v>
      </c>
      <c r="G61" s="339">
        <v>79.880227928238995</v>
      </c>
      <c r="H61" s="341">
        <v>0</v>
      </c>
      <c r="I61" s="338">
        <v>14.75691</v>
      </c>
      <c r="J61" s="339">
        <v>-65.123317928239004</v>
      </c>
      <c r="K61" s="342">
        <v>0.184737955595</v>
      </c>
    </row>
    <row r="62" spans="1:11" ht="14.45" customHeight="1" thickBot="1" x14ac:dyDescent="0.25">
      <c r="A62" s="360" t="s">
        <v>241</v>
      </c>
      <c r="B62" s="338">
        <v>0</v>
      </c>
      <c r="C62" s="338">
        <v>0</v>
      </c>
      <c r="D62" s="339">
        <v>0</v>
      </c>
      <c r="E62" s="340">
        <v>1</v>
      </c>
      <c r="F62" s="338">
        <v>0</v>
      </c>
      <c r="G62" s="339">
        <v>0</v>
      </c>
      <c r="H62" s="341">
        <v>2.4699900000000001</v>
      </c>
      <c r="I62" s="338">
        <v>2.84389</v>
      </c>
      <c r="J62" s="339">
        <v>2.84389</v>
      </c>
      <c r="K62" s="348" t="s">
        <v>209</v>
      </c>
    </row>
    <row r="63" spans="1:11" ht="14.45" customHeight="1" thickBot="1" x14ac:dyDescent="0.25">
      <c r="A63" s="359" t="s">
        <v>242</v>
      </c>
      <c r="B63" s="343">
        <v>5.7518334500610004</v>
      </c>
      <c r="C63" s="343">
        <v>163.83950000000101</v>
      </c>
      <c r="D63" s="344">
        <v>158.087666549939</v>
      </c>
      <c r="E63" s="345">
        <v>28.484743416594</v>
      </c>
      <c r="F63" s="343">
        <v>0</v>
      </c>
      <c r="G63" s="344">
        <v>0</v>
      </c>
      <c r="H63" s="346">
        <v>0</v>
      </c>
      <c r="I63" s="343">
        <v>34.819600000000001</v>
      </c>
      <c r="J63" s="344">
        <v>34.819600000000001</v>
      </c>
      <c r="K63" s="347" t="s">
        <v>186</v>
      </c>
    </row>
    <row r="64" spans="1:11" ht="14.45" customHeight="1" thickBot="1" x14ac:dyDescent="0.25">
      <c r="A64" s="360" t="s">
        <v>243</v>
      </c>
      <c r="B64" s="338">
        <v>0.751833450061</v>
      </c>
      <c r="C64" s="338">
        <v>0</v>
      </c>
      <c r="D64" s="339">
        <v>-0.751833450061</v>
      </c>
      <c r="E64" s="340">
        <v>0</v>
      </c>
      <c r="F64" s="338">
        <v>0</v>
      </c>
      <c r="G64" s="339">
        <v>0</v>
      </c>
      <c r="H64" s="341">
        <v>0</v>
      </c>
      <c r="I64" s="338">
        <v>3.2309999999999999</v>
      </c>
      <c r="J64" s="339">
        <v>3.2309999999999999</v>
      </c>
      <c r="K64" s="348" t="s">
        <v>209</v>
      </c>
    </row>
    <row r="65" spans="1:11" ht="14.45" customHeight="1" thickBot="1" x14ac:dyDescent="0.25">
      <c r="A65" s="360" t="s">
        <v>244</v>
      </c>
      <c r="B65" s="338">
        <v>5</v>
      </c>
      <c r="C65" s="338">
        <v>30.246500000000001</v>
      </c>
      <c r="D65" s="339">
        <v>25.246500000000001</v>
      </c>
      <c r="E65" s="340">
        <v>6.0492999999999997</v>
      </c>
      <c r="F65" s="338">
        <v>0</v>
      </c>
      <c r="G65" s="339">
        <v>0</v>
      </c>
      <c r="H65" s="341">
        <v>0</v>
      </c>
      <c r="I65" s="338">
        <v>21.785599999999999</v>
      </c>
      <c r="J65" s="339">
        <v>21.785599999999999</v>
      </c>
      <c r="K65" s="348" t="s">
        <v>186</v>
      </c>
    </row>
    <row r="66" spans="1:11" ht="14.45" customHeight="1" thickBot="1" x14ac:dyDescent="0.25">
      <c r="A66" s="360" t="s">
        <v>245</v>
      </c>
      <c r="B66" s="338">
        <v>0</v>
      </c>
      <c r="C66" s="338">
        <v>130.65300000000099</v>
      </c>
      <c r="D66" s="339">
        <v>130.65300000000099</v>
      </c>
      <c r="E66" s="350" t="s">
        <v>186</v>
      </c>
      <c r="F66" s="338">
        <v>0</v>
      </c>
      <c r="G66" s="339">
        <v>0</v>
      </c>
      <c r="H66" s="341">
        <v>0</v>
      </c>
      <c r="I66" s="338">
        <v>7.02</v>
      </c>
      <c r="J66" s="339">
        <v>7.02</v>
      </c>
      <c r="K66" s="348" t="s">
        <v>209</v>
      </c>
    </row>
    <row r="67" spans="1:11" ht="14.45" customHeight="1" thickBot="1" x14ac:dyDescent="0.25">
      <c r="A67" s="360" t="s">
        <v>246</v>
      </c>
      <c r="B67" s="338">
        <v>0</v>
      </c>
      <c r="C67" s="338">
        <v>2.94</v>
      </c>
      <c r="D67" s="339">
        <v>2.94</v>
      </c>
      <c r="E67" s="350" t="s">
        <v>186</v>
      </c>
      <c r="F67" s="338">
        <v>0</v>
      </c>
      <c r="G67" s="339">
        <v>0</v>
      </c>
      <c r="H67" s="341">
        <v>0</v>
      </c>
      <c r="I67" s="338">
        <v>2.7829999999999999</v>
      </c>
      <c r="J67" s="339">
        <v>2.7829999999999999</v>
      </c>
      <c r="K67" s="348" t="s">
        <v>186</v>
      </c>
    </row>
    <row r="68" spans="1:11" ht="14.45" customHeight="1" thickBot="1" x14ac:dyDescent="0.25">
      <c r="A68" s="357" t="s">
        <v>28</v>
      </c>
      <c r="B68" s="338">
        <v>3254.3385735004199</v>
      </c>
      <c r="C68" s="338">
        <v>3641.5838900000099</v>
      </c>
      <c r="D68" s="339">
        <v>387.24531649958197</v>
      </c>
      <c r="E68" s="340">
        <v>1.1189935551420001</v>
      </c>
      <c r="F68" s="338">
        <v>3579.1041500000001</v>
      </c>
      <c r="G68" s="339">
        <v>3579.1041500000001</v>
      </c>
      <c r="H68" s="341">
        <v>338.34059000000002</v>
      </c>
      <c r="I68" s="338">
        <v>3556.24586</v>
      </c>
      <c r="J68" s="339">
        <v>-22.858290000006001</v>
      </c>
      <c r="K68" s="342">
        <v>0.99361340462799996</v>
      </c>
    </row>
    <row r="69" spans="1:11" ht="14.45" customHeight="1" thickBot="1" x14ac:dyDescent="0.25">
      <c r="A69" s="363" t="s">
        <v>247</v>
      </c>
      <c r="B69" s="343">
        <v>2412.6585735004201</v>
      </c>
      <c r="C69" s="343">
        <v>2678.6480000000001</v>
      </c>
      <c r="D69" s="344">
        <v>265.98942649958099</v>
      </c>
      <c r="E69" s="345">
        <v>1.1102474380009999</v>
      </c>
      <c r="F69" s="343">
        <v>2531.2399999999998</v>
      </c>
      <c r="G69" s="344">
        <v>2531.2399999999998</v>
      </c>
      <c r="H69" s="346">
        <v>250.083</v>
      </c>
      <c r="I69" s="343">
        <v>2623.6289999999999</v>
      </c>
      <c r="J69" s="344">
        <v>92.388999999991995</v>
      </c>
      <c r="K69" s="349">
        <v>1.0364995022200001</v>
      </c>
    </row>
    <row r="70" spans="1:11" ht="14.45" customHeight="1" thickBot="1" x14ac:dyDescent="0.25">
      <c r="A70" s="359" t="s">
        <v>248</v>
      </c>
      <c r="B70" s="343">
        <v>2337.99999999999</v>
      </c>
      <c r="C70" s="343">
        <v>2609.6480000000001</v>
      </c>
      <c r="D70" s="344">
        <v>271.64800000001202</v>
      </c>
      <c r="E70" s="345">
        <v>1.1161881950379999</v>
      </c>
      <c r="F70" s="343">
        <v>2459.00000000001</v>
      </c>
      <c r="G70" s="344">
        <v>2459.00000000001</v>
      </c>
      <c r="H70" s="346">
        <v>241.61699999999999</v>
      </c>
      <c r="I70" s="343">
        <v>2535.136</v>
      </c>
      <c r="J70" s="344">
        <v>76.135999999991995</v>
      </c>
      <c r="K70" s="349">
        <v>1.0309621797470001</v>
      </c>
    </row>
    <row r="71" spans="1:11" ht="14.45" customHeight="1" thickBot="1" x14ac:dyDescent="0.25">
      <c r="A71" s="360" t="s">
        <v>249</v>
      </c>
      <c r="B71" s="338">
        <v>2337.99999999999</v>
      </c>
      <c r="C71" s="338">
        <v>2609.6480000000001</v>
      </c>
      <c r="D71" s="339">
        <v>271.64800000001202</v>
      </c>
      <c r="E71" s="340">
        <v>1.1161881950379999</v>
      </c>
      <c r="F71" s="338">
        <v>2459.00000000001</v>
      </c>
      <c r="G71" s="339">
        <v>2459.00000000001</v>
      </c>
      <c r="H71" s="341">
        <v>241.61699999999999</v>
      </c>
      <c r="I71" s="338">
        <v>2535.136</v>
      </c>
      <c r="J71" s="339">
        <v>76.135999999991995</v>
      </c>
      <c r="K71" s="342">
        <v>1.0309621797470001</v>
      </c>
    </row>
    <row r="72" spans="1:11" ht="14.45" customHeight="1" thickBot="1" x14ac:dyDescent="0.25">
      <c r="A72" s="359" t="s">
        <v>250</v>
      </c>
      <c r="B72" s="343">
        <v>69.086573500430006</v>
      </c>
      <c r="C72" s="343">
        <v>60</v>
      </c>
      <c r="D72" s="344">
        <v>-9.0865735004299992</v>
      </c>
      <c r="E72" s="345">
        <v>0.86847555118099995</v>
      </c>
      <c r="F72" s="343">
        <v>60</v>
      </c>
      <c r="G72" s="344">
        <v>60</v>
      </c>
      <c r="H72" s="346">
        <v>4.9999999999989999</v>
      </c>
      <c r="I72" s="343">
        <v>60</v>
      </c>
      <c r="J72" s="344">
        <v>-1.2079226507921701E-13</v>
      </c>
      <c r="K72" s="349">
        <v>0.99999999999900002</v>
      </c>
    </row>
    <row r="73" spans="1:11" ht="14.45" customHeight="1" thickBot="1" x14ac:dyDescent="0.25">
      <c r="A73" s="360" t="s">
        <v>251</v>
      </c>
      <c r="B73" s="338">
        <v>69.086573500430006</v>
      </c>
      <c r="C73" s="338">
        <v>60</v>
      </c>
      <c r="D73" s="339">
        <v>-9.0865735004299992</v>
      </c>
      <c r="E73" s="340">
        <v>0.86847555118099995</v>
      </c>
      <c r="F73" s="338">
        <v>60</v>
      </c>
      <c r="G73" s="339">
        <v>60</v>
      </c>
      <c r="H73" s="341">
        <v>4.9999999999989999</v>
      </c>
      <c r="I73" s="338">
        <v>60</v>
      </c>
      <c r="J73" s="339">
        <v>-1.2079226507921701E-13</v>
      </c>
      <c r="K73" s="342">
        <v>0.99999999999900002</v>
      </c>
    </row>
    <row r="74" spans="1:11" ht="14.45" customHeight="1" thickBot="1" x14ac:dyDescent="0.25">
      <c r="A74" s="359" t="s">
        <v>252</v>
      </c>
      <c r="B74" s="343">
        <v>5.5720000000000001</v>
      </c>
      <c r="C74" s="343">
        <v>0</v>
      </c>
      <c r="D74" s="344">
        <v>-5.5720000000000001</v>
      </c>
      <c r="E74" s="345">
        <v>0</v>
      </c>
      <c r="F74" s="343">
        <v>0</v>
      </c>
      <c r="G74" s="344">
        <v>0</v>
      </c>
      <c r="H74" s="346">
        <v>3.4660000000000002</v>
      </c>
      <c r="I74" s="343">
        <v>22.492999999999999</v>
      </c>
      <c r="J74" s="344">
        <v>22.492999999999999</v>
      </c>
      <c r="K74" s="347" t="s">
        <v>209</v>
      </c>
    </row>
    <row r="75" spans="1:11" ht="14.45" customHeight="1" thickBot="1" x14ac:dyDescent="0.25">
      <c r="A75" s="360" t="s">
        <v>253</v>
      </c>
      <c r="B75" s="338">
        <v>5.5720000000000001</v>
      </c>
      <c r="C75" s="338">
        <v>0</v>
      </c>
      <c r="D75" s="339">
        <v>-5.5720000000000001</v>
      </c>
      <c r="E75" s="340">
        <v>0</v>
      </c>
      <c r="F75" s="338">
        <v>0</v>
      </c>
      <c r="G75" s="339">
        <v>0</v>
      </c>
      <c r="H75" s="341">
        <v>3.4660000000000002</v>
      </c>
      <c r="I75" s="338">
        <v>22.492999999999999</v>
      </c>
      <c r="J75" s="339">
        <v>22.492999999999999</v>
      </c>
      <c r="K75" s="348" t="s">
        <v>209</v>
      </c>
    </row>
    <row r="76" spans="1:11" ht="14.45" customHeight="1" thickBot="1" x14ac:dyDescent="0.25">
      <c r="A76" s="362" t="s">
        <v>254</v>
      </c>
      <c r="B76" s="338">
        <v>0</v>
      </c>
      <c r="C76" s="338">
        <v>9</v>
      </c>
      <c r="D76" s="339">
        <v>9</v>
      </c>
      <c r="E76" s="350" t="s">
        <v>186</v>
      </c>
      <c r="F76" s="338">
        <v>12.24</v>
      </c>
      <c r="G76" s="339">
        <v>12.24</v>
      </c>
      <c r="H76" s="341">
        <v>0</v>
      </c>
      <c r="I76" s="338">
        <v>5.9999999999989999</v>
      </c>
      <c r="J76" s="339">
        <v>-6.24</v>
      </c>
      <c r="K76" s="342">
        <v>0.49019607843099999</v>
      </c>
    </row>
    <row r="77" spans="1:11" ht="14.45" customHeight="1" thickBot="1" x14ac:dyDescent="0.25">
      <c r="A77" s="360" t="s">
        <v>255</v>
      </c>
      <c r="B77" s="338">
        <v>0</v>
      </c>
      <c r="C77" s="338">
        <v>9</v>
      </c>
      <c r="D77" s="339">
        <v>9</v>
      </c>
      <c r="E77" s="350" t="s">
        <v>186</v>
      </c>
      <c r="F77" s="338">
        <v>12.24</v>
      </c>
      <c r="G77" s="339">
        <v>12.24</v>
      </c>
      <c r="H77" s="341">
        <v>0</v>
      </c>
      <c r="I77" s="338">
        <v>5.9999999999989999</v>
      </c>
      <c r="J77" s="339">
        <v>-6.24</v>
      </c>
      <c r="K77" s="342">
        <v>0.49019607843099999</v>
      </c>
    </row>
    <row r="78" spans="1:11" ht="14.45" customHeight="1" thickBot="1" x14ac:dyDescent="0.25">
      <c r="A78" s="358" t="s">
        <v>256</v>
      </c>
      <c r="B78" s="338">
        <v>794.92</v>
      </c>
      <c r="C78" s="338">
        <v>910.73519000000101</v>
      </c>
      <c r="D78" s="339">
        <v>115.815190000002</v>
      </c>
      <c r="E78" s="340">
        <v>1.145694145322</v>
      </c>
      <c r="F78" s="338">
        <v>978.50999999999897</v>
      </c>
      <c r="G78" s="339">
        <v>978.50999999999897</v>
      </c>
      <c r="H78" s="341">
        <v>83.357089999999005</v>
      </c>
      <c r="I78" s="338">
        <v>881.46090999999899</v>
      </c>
      <c r="J78" s="339">
        <v>-97.049089999998998</v>
      </c>
      <c r="K78" s="342">
        <v>0.90081952151699995</v>
      </c>
    </row>
    <row r="79" spans="1:11" ht="14.45" customHeight="1" thickBot="1" x14ac:dyDescent="0.25">
      <c r="A79" s="359" t="s">
        <v>257</v>
      </c>
      <c r="B79" s="343">
        <v>210.42</v>
      </c>
      <c r="C79" s="343">
        <v>241.07316</v>
      </c>
      <c r="D79" s="344">
        <v>30.65316</v>
      </c>
      <c r="E79" s="345">
        <v>1.1456760764180001</v>
      </c>
      <c r="F79" s="343">
        <v>259.04000000000002</v>
      </c>
      <c r="G79" s="344">
        <v>259.04000000000002</v>
      </c>
      <c r="H79" s="346">
        <v>22.196059999999999</v>
      </c>
      <c r="I79" s="343">
        <v>234.10232999999999</v>
      </c>
      <c r="J79" s="344">
        <v>-24.937669999998999</v>
      </c>
      <c r="K79" s="349">
        <v>0.90373042773300005</v>
      </c>
    </row>
    <row r="80" spans="1:11" ht="14.45" customHeight="1" thickBot="1" x14ac:dyDescent="0.25">
      <c r="A80" s="360" t="s">
        <v>258</v>
      </c>
      <c r="B80" s="338">
        <v>210.42</v>
      </c>
      <c r="C80" s="338">
        <v>241.07316</v>
      </c>
      <c r="D80" s="339">
        <v>30.65316</v>
      </c>
      <c r="E80" s="340">
        <v>1.1456760764180001</v>
      </c>
      <c r="F80" s="338">
        <v>259.04000000000002</v>
      </c>
      <c r="G80" s="339">
        <v>259.04000000000002</v>
      </c>
      <c r="H80" s="341">
        <v>22.196059999999999</v>
      </c>
      <c r="I80" s="338">
        <v>234.10232999999999</v>
      </c>
      <c r="J80" s="339">
        <v>-24.937669999998999</v>
      </c>
      <c r="K80" s="342">
        <v>0.90373042773300005</v>
      </c>
    </row>
    <row r="81" spans="1:11" ht="14.45" customHeight="1" thickBot="1" x14ac:dyDescent="0.25">
      <c r="A81" s="359" t="s">
        <v>259</v>
      </c>
      <c r="B81" s="343">
        <v>584.49999999999898</v>
      </c>
      <c r="C81" s="343">
        <v>669.66203000000098</v>
      </c>
      <c r="D81" s="344">
        <v>85.162030000000996</v>
      </c>
      <c r="E81" s="345">
        <v>1.145700650128</v>
      </c>
      <c r="F81" s="343">
        <v>719.47</v>
      </c>
      <c r="G81" s="344">
        <v>719.47</v>
      </c>
      <c r="H81" s="346">
        <v>61.161029999999002</v>
      </c>
      <c r="I81" s="343">
        <v>647.35857999999905</v>
      </c>
      <c r="J81" s="344">
        <v>-72.111419999999995</v>
      </c>
      <c r="K81" s="349">
        <v>0.89977147066499996</v>
      </c>
    </row>
    <row r="82" spans="1:11" ht="14.45" customHeight="1" thickBot="1" x14ac:dyDescent="0.25">
      <c r="A82" s="360" t="s">
        <v>260</v>
      </c>
      <c r="B82" s="338">
        <v>584.49999999999898</v>
      </c>
      <c r="C82" s="338">
        <v>669.66203000000098</v>
      </c>
      <c r="D82" s="339">
        <v>85.162030000000996</v>
      </c>
      <c r="E82" s="340">
        <v>1.145700650128</v>
      </c>
      <c r="F82" s="338">
        <v>719.47</v>
      </c>
      <c r="G82" s="339">
        <v>719.47</v>
      </c>
      <c r="H82" s="341">
        <v>61.161029999999002</v>
      </c>
      <c r="I82" s="338">
        <v>647.35857999999905</v>
      </c>
      <c r="J82" s="339">
        <v>-72.111419999999995</v>
      </c>
      <c r="K82" s="342">
        <v>0.89977147066499996</v>
      </c>
    </row>
    <row r="83" spans="1:11" ht="14.45" customHeight="1" thickBot="1" x14ac:dyDescent="0.25">
      <c r="A83" s="358" t="s">
        <v>261</v>
      </c>
      <c r="B83" s="338">
        <v>0</v>
      </c>
      <c r="C83" s="338">
        <v>0</v>
      </c>
      <c r="D83" s="339">
        <v>0</v>
      </c>
      <c r="E83" s="340">
        <v>1</v>
      </c>
      <c r="F83" s="338">
        <v>11.78415</v>
      </c>
      <c r="G83" s="339">
        <v>11.78415</v>
      </c>
      <c r="H83" s="341">
        <v>0</v>
      </c>
      <c r="I83" s="338">
        <v>0</v>
      </c>
      <c r="J83" s="339">
        <v>-11.78415</v>
      </c>
      <c r="K83" s="342">
        <v>0</v>
      </c>
    </row>
    <row r="84" spans="1:11" ht="14.45" customHeight="1" thickBot="1" x14ac:dyDescent="0.25">
      <c r="A84" s="359" t="s">
        <v>262</v>
      </c>
      <c r="B84" s="343">
        <v>0</v>
      </c>
      <c r="C84" s="343">
        <v>0</v>
      </c>
      <c r="D84" s="344">
        <v>0</v>
      </c>
      <c r="E84" s="345">
        <v>1</v>
      </c>
      <c r="F84" s="343">
        <v>11.78415</v>
      </c>
      <c r="G84" s="344">
        <v>11.78415</v>
      </c>
      <c r="H84" s="346">
        <v>0</v>
      </c>
      <c r="I84" s="343">
        <v>0</v>
      </c>
      <c r="J84" s="344">
        <v>-11.78415</v>
      </c>
      <c r="K84" s="349">
        <v>0</v>
      </c>
    </row>
    <row r="85" spans="1:11" ht="14.45" customHeight="1" thickBot="1" x14ac:dyDescent="0.25">
      <c r="A85" s="360" t="s">
        <v>263</v>
      </c>
      <c r="B85" s="338">
        <v>0</v>
      </c>
      <c r="C85" s="338">
        <v>0</v>
      </c>
      <c r="D85" s="339">
        <v>0</v>
      </c>
      <c r="E85" s="340">
        <v>1</v>
      </c>
      <c r="F85" s="338">
        <v>11.78415</v>
      </c>
      <c r="G85" s="339">
        <v>11.78415</v>
      </c>
      <c r="H85" s="341">
        <v>0</v>
      </c>
      <c r="I85" s="338">
        <v>0</v>
      </c>
      <c r="J85" s="339">
        <v>-11.78415</v>
      </c>
      <c r="K85" s="342">
        <v>0</v>
      </c>
    </row>
    <row r="86" spans="1:11" ht="14.45" customHeight="1" thickBot="1" x14ac:dyDescent="0.25">
      <c r="A86" s="358" t="s">
        <v>264</v>
      </c>
      <c r="B86" s="338">
        <v>46.76</v>
      </c>
      <c r="C86" s="338">
        <v>52.200699999999998</v>
      </c>
      <c r="D86" s="339">
        <v>5.4406999999989996</v>
      </c>
      <c r="E86" s="340">
        <v>1.116353721129</v>
      </c>
      <c r="F86" s="338">
        <v>57.569999999998998</v>
      </c>
      <c r="G86" s="339">
        <v>57.569999999998998</v>
      </c>
      <c r="H86" s="341">
        <v>4.900499999999</v>
      </c>
      <c r="I86" s="338">
        <v>51.155949999999997</v>
      </c>
      <c r="J86" s="339">
        <v>-6.4140499999990004</v>
      </c>
      <c r="K86" s="342">
        <v>0.88858693764100005</v>
      </c>
    </row>
    <row r="87" spans="1:11" ht="14.45" customHeight="1" thickBot="1" x14ac:dyDescent="0.25">
      <c r="A87" s="359" t="s">
        <v>265</v>
      </c>
      <c r="B87" s="343">
        <v>46.76</v>
      </c>
      <c r="C87" s="343">
        <v>52.200699999999998</v>
      </c>
      <c r="D87" s="344">
        <v>5.4406999999989996</v>
      </c>
      <c r="E87" s="345">
        <v>1.116353721129</v>
      </c>
      <c r="F87" s="343">
        <v>57.569999999998998</v>
      </c>
      <c r="G87" s="344">
        <v>57.569999999998998</v>
      </c>
      <c r="H87" s="346">
        <v>4.900499999999</v>
      </c>
      <c r="I87" s="343">
        <v>51.155949999999997</v>
      </c>
      <c r="J87" s="344">
        <v>-6.4140499999990004</v>
      </c>
      <c r="K87" s="349">
        <v>0.88858693764100005</v>
      </c>
    </row>
    <row r="88" spans="1:11" ht="14.45" customHeight="1" thickBot="1" x14ac:dyDescent="0.25">
      <c r="A88" s="360" t="s">
        <v>266</v>
      </c>
      <c r="B88" s="338">
        <v>46.76</v>
      </c>
      <c r="C88" s="338">
        <v>52.200699999999998</v>
      </c>
      <c r="D88" s="339">
        <v>5.4406999999989996</v>
      </c>
      <c r="E88" s="340">
        <v>1.116353721129</v>
      </c>
      <c r="F88" s="338">
        <v>57.569999999998998</v>
      </c>
      <c r="G88" s="339">
        <v>57.569999999998998</v>
      </c>
      <c r="H88" s="341">
        <v>4.900499999999</v>
      </c>
      <c r="I88" s="338">
        <v>51.155949999999997</v>
      </c>
      <c r="J88" s="339">
        <v>-6.4140499999990004</v>
      </c>
      <c r="K88" s="342">
        <v>0.88858693764100005</v>
      </c>
    </row>
    <row r="89" spans="1:11" ht="14.45" customHeight="1" thickBot="1" x14ac:dyDescent="0.25">
      <c r="A89" s="357" t="s">
        <v>267</v>
      </c>
      <c r="B89" s="338">
        <v>0</v>
      </c>
      <c r="C89" s="338">
        <v>7.3933999999999997</v>
      </c>
      <c r="D89" s="339">
        <v>7.3933999999999997</v>
      </c>
      <c r="E89" s="350" t="s">
        <v>186</v>
      </c>
      <c r="F89" s="338">
        <v>0</v>
      </c>
      <c r="G89" s="339">
        <v>0</v>
      </c>
      <c r="H89" s="341">
        <v>0</v>
      </c>
      <c r="I89" s="338">
        <v>11.398</v>
      </c>
      <c r="J89" s="339">
        <v>11.398</v>
      </c>
      <c r="K89" s="348" t="s">
        <v>186</v>
      </c>
    </row>
    <row r="90" spans="1:11" ht="14.45" customHeight="1" thickBot="1" x14ac:dyDescent="0.25">
      <c r="A90" s="358" t="s">
        <v>268</v>
      </c>
      <c r="B90" s="338">
        <v>0</v>
      </c>
      <c r="C90" s="338">
        <v>7.3933999999999997</v>
      </c>
      <c r="D90" s="339">
        <v>7.3933999999999997</v>
      </c>
      <c r="E90" s="350" t="s">
        <v>186</v>
      </c>
      <c r="F90" s="338">
        <v>0</v>
      </c>
      <c r="G90" s="339">
        <v>0</v>
      </c>
      <c r="H90" s="341">
        <v>0</v>
      </c>
      <c r="I90" s="338">
        <v>11.398</v>
      </c>
      <c r="J90" s="339">
        <v>11.398</v>
      </c>
      <c r="K90" s="348" t="s">
        <v>186</v>
      </c>
    </row>
    <row r="91" spans="1:11" ht="14.45" customHeight="1" thickBot="1" x14ac:dyDescent="0.25">
      <c r="A91" s="359" t="s">
        <v>269</v>
      </c>
      <c r="B91" s="343">
        <v>0</v>
      </c>
      <c r="C91" s="343">
        <v>7.3933999999999997</v>
      </c>
      <c r="D91" s="344">
        <v>7.3933999999999997</v>
      </c>
      <c r="E91" s="351" t="s">
        <v>186</v>
      </c>
      <c r="F91" s="343">
        <v>0</v>
      </c>
      <c r="G91" s="344">
        <v>0</v>
      </c>
      <c r="H91" s="346">
        <v>0</v>
      </c>
      <c r="I91" s="343">
        <v>10.898</v>
      </c>
      <c r="J91" s="344">
        <v>10.898</v>
      </c>
      <c r="K91" s="347" t="s">
        <v>186</v>
      </c>
    </row>
    <row r="92" spans="1:11" ht="14.45" customHeight="1" thickBot="1" x14ac:dyDescent="0.25">
      <c r="A92" s="360" t="s">
        <v>270</v>
      </c>
      <c r="B92" s="338">
        <v>0</v>
      </c>
      <c r="C92" s="338">
        <v>1.5733999999999999</v>
      </c>
      <c r="D92" s="339">
        <v>1.5733999999999999</v>
      </c>
      <c r="E92" s="350" t="s">
        <v>186</v>
      </c>
      <c r="F92" s="338">
        <v>0</v>
      </c>
      <c r="G92" s="339">
        <v>0</v>
      </c>
      <c r="H92" s="341">
        <v>0</v>
      </c>
      <c r="I92" s="338">
        <v>0</v>
      </c>
      <c r="J92" s="339">
        <v>0</v>
      </c>
      <c r="K92" s="348" t="s">
        <v>186</v>
      </c>
    </row>
    <row r="93" spans="1:11" ht="14.45" customHeight="1" thickBot="1" x14ac:dyDescent="0.25">
      <c r="A93" s="360" t="s">
        <v>271</v>
      </c>
      <c r="B93" s="338">
        <v>0</v>
      </c>
      <c r="C93" s="338">
        <v>5.0999999999999996</v>
      </c>
      <c r="D93" s="339">
        <v>5.0999999999999996</v>
      </c>
      <c r="E93" s="350" t="s">
        <v>186</v>
      </c>
      <c r="F93" s="338">
        <v>0</v>
      </c>
      <c r="G93" s="339">
        <v>0</v>
      </c>
      <c r="H93" s="341">
        <v>0</v>
      </c>
      <c r="I93" s="338">
        <v>10.788</v>
      </c>
      <c r="J93" s="339">
        <v>10.788</v>
      </c>
      <c r="K93" s="348" t="s">
        <v>186</v>
      </c>
    </row>
    <row r="94" spans="1:11" ht="14.45" customHeight="1" thickBot="1" x14ac:dyDescent="0.25">
      <c r="A94" s="360" t="s">
        <v>272</v>
      </c>
      <c r="B94" s="338">
        <v>0</v>
      </c>
      <c r="C94" s="338">
        <v>0.22</v>
      </c>
      <c r="D94" s="339">
        <v>0.22</v>
      </c>
      <c r="E94" s="350" t="s">
        <v>209</v>
      </c>
      <c r="F94" s="338">
        <v>0</v>
      </c>
      <c r="G94" s="339">
        <v>0</v>
      </c>
      <c r="H94" s="341">
        <v>0</v>
      </c>
      <c r="I94" s="338">
        <v>0.11</v>
      </c>
      <c r="J94" s="339">
        <v>0.11</v>
      </c>
      <c r="K94" s="348" t="s">
        <v>186</v>
      </c>
    </row>
    <row r="95" spans="1:11" ht="14.45" customHeight="1" thickBot="1" x14ac:dyDescent="0.25">
      <c r="A95" s="360" t="s">
        <v>273</v>
      </c>
      <c r="B95" s="338">
        <v>0</v>
      </c>
      <c r="C95" s="338">
        <v>0.5</v>
      </c>
      <c r="D95" s="339">
        <v>0.5</v>
      </c>
      <c r="E95" s="350" t="s">
        <v>209</v>
      </c>
      <c r="F95" s="338">
        <v>0</v>
      </c>
      <c r="G95" s="339">
        <v>0</v>
      </c>
      <c r="H95" s="341">
        <v>0</v>
      </c>
      <c r="I95" s="338">
        <v>0</v>
      </c>
      <c r="J95" s="339">
        <v>0</v>
      </c>
      <c r="K95" s="348" t="s">
        <v>186</v>
      </c>
    </row>
    <row r="96" spans="1:11" ht="14.45" customHeight="1" thickBot="1" x14ac:dyDescent="0.25">
      <c r="A96" s="362" t="s">
        <v>274</v>
      </c>
      <c r="B96" s="338">
        <v>0</v>
      </c>
      <c r="C96" s="338">
        <v>0</v>
      </c>
      <c r="D96" s="339">
        <v>0</v>
      </c>
      <c r="E96" s="340">
        <v>1</v>
      </c>
      <c r="F96" s="338">
        <v>0</v>
      </c>
      <c r="G96" s="339">
        <v>0</v>
      </c>
      <c r="H96" s="341">
        <v>0</v>
      </c>
      <c r="I96" s="338">
        <v>0.5</v>
      </c>
      <c r="J96" s="339">
        <v>0.5</v>
      </c>
      <c r="K96" s="348" t="s">
        <v>209</v>
      </c>
    </row>
    <row r="97" spans="1:11" ht="14.45" customHeight="1" thickBot="1" x14ac:dyDescent="0.25">
      <c r="A97" s="360" t="s">
        <v>275</v>
      </c>
      <c r="B97" s="338">
        <v>0</v>
      </c>
      <c r="C97" s="338">
        <v>0</v>
      </c>
      <c r="D97" s="339">
        <v>0</v>
      </c>
      <c r="E97" s="340">
        <v>1</v>
      </c>
      <c r="F97" s="338">
        <v>0</v>
      </c>
      <c r="G97" s="339">
        <v>0</v>
      </c>
      <c r="H97" s="341">
        <v>0</v>
      </c>
      <c r="I97" s="338">
        <v>0.5</v>
      </c>
      <c r="J97" s="339">
        <v>0.5</v>
      </c>
      <c r="K97" s="348" t="s">
        <v>209</v>
      </c>
    </row>
    <row r="98" spans="1:11" ht="14.45" customHeight="1" thickBot="1" x14ac:dyDescent="0.25">
      <c r="A98" s="357" t="s">
        <v>276</v>
      </c>
      <c r="B98" s="338">
        <v>76.268684716829</v>
      </c>
      <c r="C98" s="338">
        <v>74.714799999999997</v>
      </c>
      <c r="D98" s="339">
        <v>-1.553884716829</v>
      </c>
      <c r="E98" s="340">
        <v>0.97962617655399997</v>
      </c>
      <c r="F98" s="338">
        <v>63.999999999998998</v>
      </c>
      <c r="G98" s="339">
        <v>63.999999999998998</v>
      </c>
      <c r="H98" s="341">
        <v>4.3266399999990002</v>
      </c>
      <c r="I98" s="338">
        <v>51.919670000000004</v>
      </c>
      <c r="J98" s="339">
        <v>-12.080329999999</v>
      </c>
      <c r="K98" s="342">
        <v>0.81124484375000006</v>
      </c>
    </row>
    <row r="99" spans="1:11" ht="14.45" customHeight="1" thickBot="1" x14ac:dyDescent="0.25">
      <c r="A99" s="358" t="s">
        <v>277</v>
      </c>
      <c r="B99" s="338">
        <v>76.268684716829</v>
      </c>
      <c r="C99" s="338">
        <v>66.948999999999998</v>
      </c>
      <c r="D99" s="339">
        <v>-9.3196847168290002</v>
      </c>
      <c r="E99" s="340">
        <v>0.87780457010000001</v>
      </c>
      <c r="F99" s="338">
        <v>63.999999999998998</v>
      </c>
      <c r="G99" s="339">
        <v>63.999999999998998</v>
      </c>
      <c r="H99" s="341">
        <v>4.3266399999990002</v>
      </c>
      <c r="I99" s="338">
        <v>51.919670000000004</v>
      </c>
      <c r="J99" s="339">
        <v>-12.080329999999</v>
      </c>
      <c r="K99" s="342">
        <v>0.81124484375000006</v>
      </c>
    </row>
    <row r="100" spans="1:11" ht="14.45" customHeight="1" thickBot="1" x14ac:dyDescent="0.25">
      <c r="A100" s="359" t="s">
        <v>278</v>
      </c>
      <c r="B100" s="343">
        <v>76.268684716829</v>
      </c>
      <c r="C100" s="343">
        <v>66.948999999999998</v>
      </c>
      <c r="D100" s="344">
        <v>-9.3196847168290002</v>
      </c>
      <c r="E100" s="345">
        <v>0.87780457010000001</v>
      </c>
      <c r="F100" s="343">
        <v>63.999999999998998</v>
      </c>
      <c r="G100" s="344">
        <v>63.999999999998998</v>
      </c>
      <c r="H100" s="346">
        <v>4.3266399999990002</v>
      </c>
      <c r="I100" s="343">
        <v>51.919670000000004</v>
      </c>
      <c r="J100" s="344">
        <v>-12.080329999999</v>
      </c>
      <c r="K100" s="349">
        <v>0.81124484375000006</v>
      </c>
    </row>
    <row r="101" spans="1:11" ht="14.45" customHeight="1" thickBot="1" x14ac:dyDescent="0.25">
      <c r="A101" s="360" t="s">
        <v>279</v>
      </c>
      <c r="B101" s="338">
        <v>16.043364655266998</v>
      </c>
      <c r="C101" s="338">
        <v>11.571999999999999</v>
      </c>
      <c r="D101" s="339">
        <v>-4.4713646552670001</v>
      </c>
      <c r="E101" s="340">
        <v>0.72129508046799995</v>
      </c>
      <c r="F101" s="338">
        <v>10.999999999999</v>
      </c>
      <c r="G101" s="339">
        <v>10.999999999999</v>
      </c>
      <c r="H101" s="341">
        <v>0.89163999999900001</v>
      </c>
      <c r="I101" s="338">
        <v>10.699669999999999</v>
      </c>
      <c r="J101" s="339">
        <v>-0.30032999999900001</v>
      </c>
      <c r="K101" s="342">
        <v>0.97269727272700002</v>
      </c>
    </row>
    <row r="102" spans="1:11" ht="14.45" customHeight="1" thickBot="1" x14ac:dyDescent="0.25">
      <c r="A102" s="360" t="s">
        <v>280</v>
      </c>
      <c r="B102" s="338">
        <v>60.225320061562002</v>
      </c>
      <c r="C102" s="338">
        <v>55.377000000000002</v>
      </c>
      <c r="D102" s="339">
        <v>-4.8483200615620001</v>
      </c>
      <c r="E102" s="340">
        <v>0.91949698139199998</v>
      </c>
      <c r="F102" s="338">
        <v>52.999999999998998</v>
      </c>
      <c r="G102" s="339">
        <v>52.999999999998998</v>
      </c>
      <c r="H102" s="341">
        <v>3.4350000000000001</v>
      </c>
      <c r="I102" s="338">
        <v>41.22</v>
      </c>
      <c r="J102" s="339">
        <v>-11.779999999998999</v>
      </c>
      <c r="K102" s="342">
        <v>0.77773584905600002</v>
      </c>
    </row>
    <row r="103" spans="1:11" ht="14.45" customHeight="1" thickBot="1" x14ac:dyDescent="0.25">
      <c r="A103" s="358" t="s">
        <v>281</v>
      </c>
      <c r="B103" s="338">
        <v>0</v>
      </c>
      <c r="C103" s="338">
        <v>7.7657999999999996</v>
      </c>
      <c r="D103" s="339">
        <v>7.7657999999999996</v>
      </c>
      <c r="E103" s="350" t="s">
        <v>209</v>
      </c>
      <c r="F103" s="338">
        <v>0</v>
      </c>
      <c r="G103" s="339">
        <v>0</v>
      </c>
      <c r="H103" s="341">
        <v>0</v>
      </c>
      <c r="I103" s="338">
        <v>0</v>
      </c>
      <c r="J103" s="339">
        <v>0</v>
      </c>
      <c r="K103" s="348" t="s">
        <v>186</v>
      </c>
    </row>
    <row r="104" spans="1:11" ht="14.45" customHeight="1" thickBot="1" x14ac:dyDescent="0.25">
      <c r="A104" s="359" t="s">
        <v>282</v>
      </c>
      <c r="B104" s="343">
        <v>0</v>
      </c>
      <c r="C104" s="343">
        <v>4.4770000000000003</v>
      </c>
      <c r="D104" s="344">
        <v>4.4770000000000003</v>
      </c>
      <c r="E104" s="351" t="s">
        <v>209</v>
      </c>
      <c r="F104" s="343">
        <v>0</v>
      </c>
      <c r="G104" s="344">
        <v>0</v>
      </c>
      <c r="H104" s="346">
        <v>0</v>
      </c>
      <c r="I104" s="343">
        <v>0</v>
      </c>
      <c r="J104" s="344">
        <v>0</v>
      </c>
      <c r="K104" s="347" t="s">
        <v>186</v>
      </c>
    </row>
    <row r="105" spans="1:11" ht="14.45" customHeight="1" thickBot="1" x14ac:dyDescent="0.25">
      <c r="A105" s="360" t="s">
        <v>283</v>
      </c>
      <c r="B105" s="338">
        <v>0</v>
      </c>
      <c r="C105" s="338">
        <v>4.4770000000000003</v>
      </c>
      <c r="D105" s="339">
        <v>4.4770000000000003</v>
      </c>
      <c r="E105" s="350" t="s">
        <v>209</v>
      </c>
      <c r="F105" s="338">
        <v>0</v>
      </c>
      <c r="G105" s="339">
        <v>0</v>
      </c>
      <c r="H105" s="341">
        <v>0</v>
      </c>
      <c r="I105" s="338">
        <v>0</v>
      </c>
      <c r="J105" s="339">
        <v>0</v>
      </c>
      <c r="K105" s="348" t="s">
        <v>186</v>
      </c>
    </row>
    <row r="106" spans="1:11" ht="14.45" customHeight="1" thickBot="1" x14ac:dyDescent="0.25">
      <c r="A106" s="359" t="s">
        <v>284</v>
      </c>
      <c r="B106" s="343">
        <v>0</v>
      </c>
      <c r="C106" s="343">
        <v>3.2888000000000002</v>
      </c>
      <c r="D106" s="344">
        <v>3.2888000000000002</v>
      </c>
      <c r="E106" s="351" t="s">
        <v>209</v>
      </c>
      <c r="F106" s="343">
        <v>0</v>
      </c>
      <c r="G106" s="344">
        <v>0</v>
      </c>
      <c r="H106" s="346">
        <v>0</v>
      </c>
      <c r="I106" s="343">
        <v>0</v>
      </c>
      <c r="J106" s="344">
        <v>0</v>
      </c>
      <c r="K106" s="347" t="s">
        <v>186</v>
      </c>
    </row>
    <row r="107" spans="1:11" ht="14.45" customHeight="1" thickBot="1" x14ac:dyDescent="0.25">
      <c r="A107" s="360" t="s">
        <v>285</v>
      </c>
      <c r="B107" s="338">
        <v>0</v>
      </c>
      <c r="C107" s="338">
        <v>3.2888000000000002</v>
      </c>
      <c r="D107" s="339">
        <v>3.2888000000000002</v>
      </c>
      <c r="E107" s="350" t="s">
        <v>209</v>
      </c>
      <c r="F107" s="338">
        <v>0</v>
      </c>
      <c r="G107" s="339">
        <v>0</v>
      </c>
      <c r="H107" s="341">
        <v>0</v>
      </c>
      <c r="I107" s="338">
        <v>0</v>
      </c>
      <c r="J107" s="339">
        <v>0</v>
      </c>
      <c r="K107" s="348" t="s">
        <v>186</v>
      </c>
    </row>
    <row r="108" spans="1:11" ht="14.45" customHeight="1" thickBot="1" x14ac:dyDescent="0.25">
      <c r="A108" s="357" t="s">
        <v>286</v>
      </c>
      <c r="B108" s="338">
        <v>0</v>
      </c>
      <c r="C108" s="338">
        <v>5.9699999999999996E-3</v>
      </c>
      <c r="D108" s="339">
        <v>5.9699999999999996E-3</v>
      </c>
      <c r="E108" s="350" t="s">
        <v>209</v>
      </c>
      <c r="F108" s="338">
        <v>0</v>
      </c>
      <c r="G108" s="339">
        <v>0</v>
      </c>
      <c r="H108" s="341">
        <v>0</v>
      </c>
      <c r="I108" s="338">
        <v>0</v>
      </c>
      <c r="J108" s="339">
        <v>0</v>
      </c>
      <c r="K108" s="348" t="s">
        <v>186</v>
      </c>
    </row>
    <row r="109" spans="1:11" ht="14.45" customHeight="1" thickBot="1" x14ac:dyDescent="0.25">
      <c r="A109" s="358" t="s">
        <v>287</v>
      </c>
      <c r="B109" s="338">
        <v>0</v>
      </c>
      <c r="C109" s="338">
        <v>5.9699999999999996E-3</v>
      </c>
      <c r="D109" s="339">
        <v>5.9699999999999996E-3</v>
      </c>
      <c r="E109" s="350" t="s">
        <v>209</v>
      </c>
      <c r="F109" s="338">
        <v>0</v>
      </c>
      <c r="G109" s="339">
        <v>0</v>
      </c>
      <c r="H109" s="341">
        <v>0</v>
      </c>
      <c r="I109" s="338">
        <v>0</v>
      </c>
      <c r="J109" s="339">
        <v>0</v>
      </c>
      <c r="K109" s="348" t="s">
        <v>186</v>
      </c>
    </row>
    <row r="110" spans="1:11" ht="14.45" customHeight="1" thickBot="1" x14ac:dyDescent="0.25">
      <c r="A110" s="359" t="s">
        <v>288</v>
      </c>
      <c r="B110" s="343">
        <v>0</v>
      </c>
      <c r="C110" s="343">
        <v>5.9699999999999996E-3</v>
      </c>
      <c r="D110" s="344">
        <v>5.9699999999999996E-3</v>
      </c>
      <c r="E110" s="351" t="s">
        <v>209</v>
      </c>
      <c r="F110" s="343">
        <v>0</v>
      </c>
      <c r="G110" s="344">
        <v>0</v>
      </c>
      <c r="H110" s="346">
        <v>0</v>
      </c>
      <c r="I110" s="343">
        <v>0</v>
      </c>
      <c r="J110" s="344">
        <v>0</v>
      </c>
      <c r="K110" s="347" t="s">
        <v>186</v>
      </c>
    </row>
    <row r="111" spans="1:11" ht="14.45" customHeight="1" thickBot="1" x14ac:dyDescent="0.25">
      <c r="A111" s="360" t="s">
        <v>289</v>
      </c>
      <c r="B111" s="338">
        <v>0</v>
      </c>
      <c r="C111" s="338">
        <v>5.9699999999999996E-3</v>
      </c>
      <c r="D111" s="339">
        <v>5.9699999999999996E-3</v>
      </c>
      <c r="E111" s="350" t="s">
        <v>209</v>
      </c>
      <c r="F111" s="338">
        <v>0</v>
      </c>
      <c r="G111" s="339">
        <v>0</v>
      </c>
      <c r="H111" s="341">
        <v>0</v>
      </c>
      <c r="I111" s="338">
        <v>0</v>
      </c>
      <c r="J111" s="339">
        <v>0</v>
      </c>
      <c r="K111" s="348" t="s">
        <v>186</v>
      </c>
    </row>
    <row r="112" spans="1:11" ht="14.45" customHeight="1" thickBot="1" x14ac:dyDescent="0.25">
      <c r="A112" s="356" t="s">
        <v>290</v>
      </c>
      <c r="B112" s="338">
        <v>26.107492307609999</v>
      </c>
      <c r="C112" s="338">
        <v>30.751550000000002</v>
      </c>
      <c r="D112" s="339">
        <v>4.6440576923889996</v>
      </c>
      <c r="E112" s="340">
        <v>1.1778821817759999</v>
      </c>
      <c r="F112" s="338">
        <v>19.403118906210999</v>
      </c>
      <c r="G112" s="339">
        <v>19.403118906210999</v>
      </c>
      <c r="H112" s="341">
        <v>0</v>
      </c>
      <c r="I112" s="338">
        <v>84.099169999999006</v>
      </c>
      <c r="J112" s="339">
        <v>64.696051093788</v>
      </c>
      <c r="K112" s="342">
        <v>4.334311942657</v>
      </c>
    </row>
    <row r="113" spans="1:11" ht="14.45" customHeight="1" thickBot="1" x14ac:dyDescent="0.25">
      <c r="A113" s="357" t="s">
        <v>291</v>
      </c>
      <c r="B113" s="338">
        <v>26.107492307609999</v>
      </c>
      <c r="C113" s="338">
        <v>30.751550000000002</v>
      </c>
      <c r="D113" s="339">
        <v>4.6440576923889996</v>
      </c>
      <c r="E113" s="340">
        <v>1.1778821817759999</v>
      </c>
      <c r="F113" s="338">
        <v>19.403118906210999</v>
      </c>
      <c r="G113" s="339">
        <v>19.403118906210999</v>
      </c>
      <c r="H113" s="341">
        <v>0</v>
      </c>
      <c r="I113" s="338">
        <v>84.099169999999006</v>
      </c>
      <c r="J113" s="339">
        <v>64.696051093788</v>
      </c>
      <c r="K113" s="342">
        <v>4.334311942657</v>
      </c>
    </row>
    <row r="114" spans="1:11" ht="14.45" customHeight="1" thickBot="1" x14ac:dyDescent="0.25">
      <c r="A114" s="358" t="s">
        <v>292</v>
      </c>
      <c r="B114" s="338">
        <v>0</v>
      </c>
      <c r="C114" s="338">
        <v>9</v>
      </c>
      <c r="D114" s="339">
        <v>9</v>
      </c>
      <c r="E114" s="350" t="s">
        <v>186</v>
      </c>
      <c r="F114" s="338">
        <v>0</v>
      </c>
      <c r="G114" s="339">
        <v>0</v>
      </c>
      <c r="H114" s="341">
        <v>0</v>
      </c>
      <c r="I114" s="338">
        <v>6</v>
      </c>
      <c r="J114" s="339">
        <v>6</v>
      </c>
      <c r="K114" s="348" t="s">
        <v>186</v>
      </c>
    </row>
    <row r="115" spans="1:11" ht="14.45" customHeight="1" thickBot="1" x14ac:dyDescent="0.25">
      <c r="A115" s="359" t="s">
        <v>293</v>
      </c>
      <c r="B115" s="343">
        <v>0</v>
      </c>
      <c r="C115" s="343">
        <v>9</v>
      </c>
      <c r="D115" s="344">
        <v>9</v>
      </c>
      <c r="E115" s="351" t="s">
        <v>186</v>
      </c>
      <c r="F115" s="343">
        <v>0</v>
      </c>
      <c r="G115" s="344">
        <v>0</v>
      </c>
      <c r="H115" s="346">
        <v>0</v>
      </c>
      <c r="I115" s="343">
        <v>6</v>
      </c>
      <c r="J115" s="344">
        <v>6</v>
      </c>
      <c r="K115" s="347" t="s">
        <v>186</v>
      </c>
    </row>
    <row r="116" spans="1:11" ht="14.45" customHeight="1" thickBot="1" x14ac:dyDescent="0.25">
      <c r="A116" s="360" t="s">
        <v>294</v>
      </c>
      <c r="B116" s="338">
        <v>0</v>
      </c>
      <c r="C116" s="338">
        <v>9</v>
      </c>
      <c r="D116" s="339">
        <v>9</v>
      </c>
      <c r="E116" s="350" t="s">
        <v>186</v>
      </c>
      <c r="F116" s="338">
        <v>0</v>
      </c>
      <c r="G116" s="339">
        <v>0</v>
      </c>
      <c r="H116" s="341">
        <v>0</v>
      </c>
      <c r="I116" s="338">
        <v>6</v>
      </c>
      <c r="J116" s="339">
        <v>6</v>
      </c>
      <c r="K116" s="348" t="s">
        <v>186</v>
      </c>
    </row>
    <row r="117" spans="1:11" ht="14.45" customHeight="1" thickBot="1" x14ac:dyDescent="0.25">
      <c r="A117" s="363" t="s">
        <v>295</v>
      </c>
      <c r="B117" s="343">
        <v>26.107492307609999</v>
      </c>
      <c r="C117" s="343">
        <v>21.751550000000002</v>
      </c>
      <c r="D117" s="344">
        <v>-4.3559423076100003</v>
      </c>
      <c r="E117" s="345">
        <v>0.83315355391900003</v>
      </c>
      <c r="F117" s="343">
        <v>19.403118906210999</v>
      </c>
      <c r="G117" s="344">
        <v>19.403118906210999</v>
      </c>
      <c r="H117" s="346">
        <v>0</v>
      </c>
      <c r="I117" s="343">
        <v>78.099169999999006</v>
      </c>
      <c r="J117" s="344">
        <v>58.696051093788</v>
      </c>
      <c r="K117" s="349">
        <v>4.0250833063230003</v>
      </c>
    </row>
    <row r="118" spans="1:11" ht="14.45" customHeight="1" thickBot="1" x14ac:dyDescent="0.25">
      <c r="A118" s="359" t="s">
        <v>296</v>
      </c>
      <c r="B118" s="343">
        <v>0</v>
      </c>
      <c r="C118" s="343">
        <v>-5.0000000000000002E-5</v>
      </c>
      <c r="D118" s="344">
        <v>-5.0000000000000002E-5</v>
      </c>
      <c r="E118" s="351" t="s">
        <v>186</v>
      </c>
      <c r="F118" s="343">
        <v>0</v>
      </c>
      <c r="G118" s="344">
        <v>0</v>
      </c>
      <c r="H118" s="346">
        <v>0</v>
      </c>
      <c r="I118" s="343">
        <v>0</v>
      </c>
      <c r="J118" s="344">
        <v>0</v>
      </c>
      <c r="K118" s="347" t="s">
        <v>186</v>
      </c>
    </row>
    <row r="119" spans="1:11" ht="14.45" customHeight="1" thickBot="1" x14ac:dyDescent="0.25">
      <c r="A119" s="360" t="s">
        <v>297</v>
      </c>
      <c r="B119" s="338">
        <v>0</v>
      </c>
      <c r="C119" s="338">
        <v>-5.0000000000000002E-5</v>
      </c>
      <c r="D119" s="339">
        <v>-5.0000000000000002E-5</v>
      </c>
      <c r="E119" s="350" t="s">
        <v>209</v>
      </c>
      <c r="F119" s="338">
        <v>0</v>
      </c>
      <c r="G119" s="339">
        <v>0</v>
      </c>
      <c r="H119" s="341">
        <v>0</v>
      </c>
      <c r="I119" s="338">
        <v>0</v>
      </c>
      <c r="J119" s="339">
        <v>0</v>
      </c>
      <c r="K119" s="348" t="s">
        <v>186</v>
      </c>
    </row>
    <row r="120" spans="1:11" ht="14.45" customHeight="1" thickBot="1" x14ac:dyDescent="0.25">
      <c r="A120" s="359" t="s">
        <v>298</v>
      </c>
      <c r="B120" s="343">
        <v>26.107492307609999</v>
      </c>
      <c r="C120" s="343">
        <v>21.7516</v>
      </c>
      <c r="D120" s="344">
        <v>-4.3558923076099996</v>
      </c>
      <c r="E120" s="345">
        <v>0.83315546907799998</v>
      </c>
      <c r="F120" s="343">
        <v>19.403118906210999</v>
      </c>
      <c r="G120" s="344">
        <v>19.403118906210999</v>
      </c>
      <c r="H120" s="346">
        <v>0</v>
      </c>
      <c r="I120" s="343">
        <v>78.099169999999006</v>
      </c>
      <c r="J120" s="344">
        <v>58.696051093788</v>
      </c>
      <c r="K120" s="349">
        <v>4.0250833063230003</v>
      </c>
    </row>
    <row r="121" spans="1:11" ht="14.45" customHeight="1" thickBot="1" x14ac:dyDescent="0.25">
      <c r="A121" s="360" t="s">
        <v>299</v>
      </c>
      <c r="B121" s="338">
        <v>1.1074923076100001</v>
      </c>
      <c r="C121" s="338">
        <v>0.26500000000000001</v>
      </c>
      <c r="D121" s="339">
        <v>-0.84249230761000005</v>
      </c>
      <c r="E121" s="340">
        <v>0.23927931433800001</v>
      </c>
      <c r="F121" s="338">
        <v>0</v>
      </c>
      <c r="G121" s="339">
        <v>0</v>
      </c>
      <c r="H121" s="341">
        <v>0</v>
      </c>
      <c r="I121" s="338">
        <v>0</v>
      </c>
      <c r="J121" s="339">
        <v>0</v>
      </c>
      <c r="K121" s="348" t="s">
        <v>186</v>
      </c>
    </row>
    <row r="122" spans="1:11" ht="14.45" customHeight="1" thickBot="1" x14ac:dyDescent="0.25">
      <c r="A122" s="360" t="s">
        <v>300</v>
      </c>
      <c r="B122" s="338">
        <v>25</v>
      </c>
      <c r="C122" s="338">
        <v>18.594000000000001</v>
      </c>
      <c r="D122" s="339">
        <v>-6.4059999999999997</v>
      </c>
      <c r="E122" s="340">
        <v>0.74375999999999998</v>
      </c>
      <c r="F122" s="338">
        <v>19.403118906210999</v>
      </c>
      <c r="G122" s="339">
        <v>19.403118906210999</v>
      </c>
      <c r="H122" s="341">
        <v>0</v>
      </c>
      <c r="I122" s="338">
        <v>78.099169999999006</v>
      </c>
      <c r="J122" s="339">
        <v>58.696051093788</v>
      </c>
      <c r="K122" s="342">
        <v>4.0250833063230003</v>
      </c>
    </row>
    <row r="123" spans="1:11" ht="14.45" customHeight="1" thickBot="1" x14ac:dyDescent="0.25">
      <c r="A123" s="360" t="s">
        <v>301</v>
      </c>
      <c r="B123" s="338">
        <v>0</v>
      </c>
      <c r="C123" s="338">
        <v>2.8925999999999998</v>
      </c>
      <c r="D123" s="339">
        <v>2.8925999999999998</v>
      </c>
      <c r="E123" s="350" t="s">
        <v>209</v>
      </c>
      <c r="F123" s="338">
        <v>0</v>
      </c>
      <c r="G123" s="339">
        <v>0</v>
      </c>
      <c r="H123" s="341">
        <v>0</v>
      </c>
      <c r="I123" s="338">
        <v>0</v>
      </c>
      <c r="J123" s="339">
        <v>0</v>
      </c>
      <c r="K123" s="348" t="s">
        <v>186</v>
      </c>
    </row>
    <row r="124" spans="1:11" ht="14.45" customHeight="1" thickBot="1" x14ac:dyDescent="0.25">
      <c r="A124" s="356" t="s">
        <v>302</v>
      </c>
      <c r="B124" s="338">
        <v>532.98033998515405</v>
      </c>
      <c r="C124" s="338">
        <v>527.29672000000005</v>
      </c>
      <c r="D124" s="339">
        <v>-5.6836199851540004</v>
      </c>
      <c r="E124" s="340">
        <v>0.98933615452799994</v>
      </c>
      <c r="F124" s="338">
        <v>600.73863995166005</v>
      </c>
      <c r="G124" s="339">
        <v>600.73863995166005</v>
      </c>
      <c r="H124" s="341">
        <v>39.630710000000001</v>
      </c>
      <c r="I124" s="338">
        <v>518.23470999999995</v>
      </c>
      <c r="J124" s="339">
        <v>-82.503929951659003</v>
      </c>
      <c r="K124" s="342">
        <v>0.86266252166099999</v>
      </c>
    </row>
    <row r="125" spans="1:11" ht="14.45" customHeight="1" thickBot="1" x14ac:dyDescent="0.25">
      <c r="A125" s="361" t="s">
        <v>303</v>
      </c>
      <c r="B125" s="343">
        <v>532.98033998515405</v>
      </c>
      <c r="C125" s="343">
        <v>527.29672000000005</v>
      </c>
      <c r="D125" s="344">
        <v>-5.6836199851540004</v>
      </c>
      <c r="E125" s="345">
        <v>0.98933615452799994</v>
      </c>
      <c r="F125" s="343">
        <v>600.73863995166005</v>
      </c>
      <c r="G125" s="344">
        <v>600.73863995166005</v>
      </c>
      <c r="H125" s="346">
        <v>39.630710000000001</v>
      </c>
      <c r="I125" s="343">
        <v>518.23470999999995</v>
      </c>
      <c r="J125" s="344">
        <v>-82.503929951659003</v>
      </c>
      <c r="K125" s="349">
        <v>0.86266252166099999</v>
      </c>
    </row>
    <row r="126" spans="1:11" ht="14.45" customHeight="1" thickBot="1" x14ac:dyDescent="0.25">
      <c r="A126" s="363" t="s">
        <v>34</v>
      </c>
      <c r="B126" s="343">
        <v>532.98033998515405</v>
      </c>
      <c r="C126" s="343">
        <v>527.29672000000005</v>
      </c>
      <c r="D126" s="344">
        <v>-5.6836199851540004</v>
      </c>
      <c r="E126" s="345">
        <v>0.98933615452799994</v>
      </c>
      <c r="F126" s="343">
        <v>600.73863995166005</v>
      </c>
      <c r="G126" s="344">
        <v>600.73863995166005</v>
      </c>
      <c r="H126" s="346">
        <v>39.630710000000001</v>
      </c>
      <c r="I126" s="343">
        <v>518.23470999999995</v>
      </c>
      <c r="J126" s="344">
        <v>-82.503929951659003</v>
      </c>
      <c r="K126" s="349">
        <v>0.86266252166099999</v>
      </c>
    </row>
    <row r="127" spans="1:11" ht="14.45" customHeight="1" thickBot="1" x14ac:dyDescent="0.25">
      <c r="A127" s="359" t="s">
        <v>304</v>
      </c>
      <c r="B127" s="343">
        <v>0</v>
      </c>
      <c r="C127" s="343">
        <v>1.575</v>
      </c>
      <c r="D127" s="344">
        <v>1.575</v>
      </c>
      <c r="E127" s="351" t="s">
        <v>209</v>
      </c>
      <c r="F127" s="343">
        <v>0</v>
      </c>
      <c r="G127" s="344">
        <v>0</v>
      </c>
      <c r="H127" s="346">
        <v>0.33</v>
      </c>
      <c r="I127" s="343">
        <v>6.27</v>
      </c>
      <c r="J127" s="344">
        <v>6.27</v>
      </c>
      <c r="K127" s="347" t="s">
        <v>209</v>
      </c>
    </row>
    <row r="128" spans="1:11" ht="14.45" customHeight="1" thickBot="1" x14ac:dyDescent="0.25">
      <c r="A128" s="360" t="s">
        <v>305</v>
      </c>
      <c r="B128" s="338">
        <v>0</v>
      </c>
      <c r="C128" s="338">
        <v>1.575</v>
      </c>
      <c r="D128" s="339">
        <v>1.575</v>
      </c>
      <c r="E128" s="350" t="s">
        <v>209</v>
      </c>
      <c r="F128" s="338">
        <v>0</v>
      </c>
      <c r="G128" s="339">
        <v>0</v>
      </c>
      <c r="H128" s="341">
        <v>0.33</v>
      </c>
      <c r="I128" s="338">
        <v>6.27</v>
      </c>
      <c r="J128" s="339">
        <v>6.27</v>
      </c>
      <c r="K128" s="348" t="s">
        <v>209</v>
      </c>
    </row>
    <row r="129" spans="1:11" ht="14.45" customHeight="1" thickBot="1" x14ac:dyDescent="0.25">
      <c r="A129" s="359" t="s">
        <v>306</v>
      </c>
      <c r="B129" s="343">
        <v>82.285410574015003</v>
      </c>
      <c r="C129" s="343">
        <v>12.5261</v>
      </c>
      <c r="D129" s="344">
        <v>-69.759310574015004</v>
      </c>
      <c r="E129" s="345">
        <v>0.15222747158399999</v>
      </c>
      <c r="F129" s="343">
        <v>157.41475463272499</v>
      </c>
      <c r="G129" s="344">
        <v>157.41475463272499</v>
      </c>
      <c r="H129" s="346">
        <v>0</v>
      </c>
      <c r="I129" s="343">
        <v>9.4527800000000006</v>
      </c>
      <c r="J129" s="344">
        <v>-147.961974632725</v>
      </c>
      <c r="K129" s="349">
        <v>6.0050152363000001E-2</v>
      </c>
    </row>
    <row r="130" spans="1:11" ht="14.45" customHeight="1" thickBot="1" x14ac:dyDescent="0.25">
      <c r="A130" s="360" t="s">
        <v>307</v>
      </c>
      <c r="B130" s="338">
        <v>0</v>
      </c>
      <c r="C130" s="338">
        <v>0</v>
      </c>
      <c r="D130" s="339">
        <v>0</v>
      </c>
      <c r="E130" s="340">
        <v>1</v>
      </c>
      <c r="F130" s="338">
        <v>0.77474059793899996</v>
      </c>
      <c r="G130" s="339">
        <v>0.77474059793899996</v>
      </c>
      <c r="H130" s="341">
        <v>0</v>
      </c>
      <c r="I130" s="338">
        <v>8.7999999999999995E-2</v>
      </c>
      <c r="J130" s="339">
        <v>-0.686740597939</v>
      </c>
      <c r="K130" s="342">
        <v>0.113586405867</v>
      </c>
    </row>
    <row r="131" spans="1:11" ht="14.45" customHeight="1" thickBot="1" x14ac:dyDescent="0.25">
      <c r="A131" s="360" t="s">
        <v>308</v>
      </c>
      <c r="B131" s="338">
        <v>82.285410574015003</v>
      </c>
      <c r="C131" s="338">
        <v>12.161099999999999</v>
      </c>
      <c r="D131" s="339">
        <v>-70.124310574014999</v>
      </c>
      <c r="E131" s="340">
        <v>0.14779169132299999</v>
      </c>
      <c r="F131" s="338">
        <v>155.00417975078301</v>
      </c>
      <c r="G131" s="339">
        <v>155.00417975078301</v>
      </c>
      <c r="H131" s="341">
        <v>0</v>
      </c>
      <c r="I131" s="338">
        <v>8.6532999999999998</v>
      </c>
      <c r="J131" s="339">
        <v>-146.35087975078301</v>
      </c>
      <c r="K131" s="342">
        <v>5.5826236517E-2</v>
      </c>
    </row>
    <row r="132" spans="1:11" ht="14.45" customHeight="1" thickBot="1" x14ac:dyDescent="0.25">
      <c r="A132" s="360" t="s">
        <v>309</v>
      </c>
      <c r="B132" s="338">
        <v>0</v>
      </c>
      <c r="C132" s="338">
        <v>0.36499999999999999</v>
      </c>
      <c r="D132" s="339">
        <v>0.36499999999999999</v>
      </c>
      <c r="E132" s="350" t="s">
        <v>209</v>
      </c>
      <c r="F132" s="338">
        <v>1.6358342840019999</v>
      </c>
      <c r="G132" s="339">
        <v>1.6358342840019999</v>
      </c>
      <c r="H132" s="341">
        <v>0</v>
      </c>
      <c r="I132" s="338">
        <v>0.71148</v>
      </c>
      <c r="J132" s="339">
        <v>-0.92435428400200004</v>
      </c>
      <c r="K132" s="342">
        <v>0.43493403149499998</v>
      </c>
    </row>
    <row r="133" spans="1:11" ht="14.45" customHeight="1" thickBot="1" x14ac:dyDescent="0.25">
      <c r="A133" s="362" t="s">
        <v>310</v>
      </c>
      <c r="B133" s="338">
        <v>0</v>
      </c>
      <c r="C133" s="338">
        <v>0</v>
      </c>
      <c r="D133" s="339">
        <v>0</v>
      </c>
      <c r="E133" s="340">
        <v>1</v>
      </c>
      <c r="F133" s="338">
        <v>0</v>
      </c>
      <c r="G133" s="339">
        <v>0</v>
      </c>
      <c r="H133" s="341">
        <v>4.616E-2</v>
      </c>
      <c r="I133" s="338">
        <v>0.27939000000000003</v>
      </c>
      <c r="J133" s="339">
        <v>0.27939000000000003</v>
      </c>
      <c r="K133" s="348" t="s">
        <v>209</v>
      </c>
    </row>
    <row r="134" spans="1:11" ht="14.45" customHeight="1" thickBot="1" x14ac:dyDescent="0.25">
      <c r="A134" s="360" t="s">
        <v>311</v>
      </c>
      <c r="B134" s="338">
        <v>0</v>
      </c>
      <c r="C134" s="338">
        <v>0</v>
      </c>
      <c r="D134" s="339">
        <v>0</v>
      </c>
      <c r="E134" s="340">
        <v>1</v>
      </c>
      <c r="F134" s="338">
        <v>0</v>
      </c>
      <c r="G134" s="339">
        <v>0</v>
      </c>
      <c r="H134" s="341">
        <v>4.616E-2</v>
      </c>
      <c r="I134" s="338">
        <v>0.27939000000000003</v>
      </c>
      <c r="J134" s="339">
        <v>0.27939000000000003</v>
      </c>
      <c r="K134" s="348" t="s">
        <v>209</v>
      </c>
    </row>
    <row r="135" spans="1:11" ht="14.45" customHeight="1" thickBot="1" x14ac:dyDescent="0.25">
      <c r="A135" s="359" t="s">
        <v>312</v>
      </c>
      <c r="B135" s="343">
        <v>6.2692858268620002</v>
      </c>
      <c r="C135" s="343">
        <v>7.4036</v>
      </c>
      <c r="D135" s="344">
        <v>1.1343141731369999</v>
      </c>
      <c r="E135" s="345">
        <v>1.1809319601079999</v>
      </c>
      <c r="F135" s="343">
        <v>7.2351298898180003</v>
      </c>
      <c r="G135" s="344">
        <v>7.2351298898180003</v>
      </c>
      <c r="H135" s="346">
        <v>0</v>
      </c>
      <c r="I135" s="343">
        <v>1.8463700000000001</v>
      </c>
      <c r="J135" s="344">
        <v>-5.388759889818</v>
      </c>
      <c r="K135" s="349">
        <v>0.255195142052</v>
      </c>
    </row>
    <row r="136" spans="1:11" ht="14.45" customHeight="1" thickBot="1" x14ac:dyDescent="0.25">
      <c r="A136" s="360" t="s">
        <v>313</v>
      </c>
      <c r="B136" s="338">
        <v>6.2692858268620002</v>
      </c>
      <c r="C136" s="338">
        <v>7.4036</v>
      </c>
      <c r="D136" s="339">
        <v>1.1343141731369999</v>
      </c>
      <c r="E136" s="340">
        <v>1.1809319601079999</v>
      </c>
      <c r="F136" s="338">
        <v>7.2351298898180003</v>
      </c>
      <c r="G136" s="339">
        <v>7.2351298898180003</v>
      </c>
      <c r="H136" s="341">
        <v>0</v>
      </c>
      <c r="I136" s="338">
        <v>1.8463700000000001</v>
      </c>
      <c r="J136" s="339">
        <v>-5.388759889818</v>
      </c>
      <c r="K136" s="342">
        <v>0.255195142052</v>
      </c>
    </row>
    <row r="137" spans="1:11" ht="14.45" customHeight="1" thickBot="1" x14ac:dyDescent="0.25">
      <c r="A137" s="359" t="s">
        <v>314</v>
      </c>
      <c r="B137" s="343">
        <v>133.88959628331199</v>
      </c>
      <c r="C137" s="343">
        <v>112.13939000000001</v>
      </c>
      <c r="D137" s="344">
        <v>-21.750206283312</v>
      </c>
      <c r="E137" s="345">
        <v>0.83755118480299995</v>
      </c>
      <c r="F137" s="343">
        <v>150.56957828616299</v>
      </c>
      <c r="G137" s="344">
        <v>150.56957828616299</v>
      </c>
      <c r="H137" s="346">
        <v>8.4678199999999997</v>
      </c>
      <c r="I137" s="343">
        <v>118.84518</v>
      </c>
      <c r="J137" s="344">
        <v>-31.724398286162</v>
      </c>
      <c r="K137" s="349">
        <v>0.78930406362700001</v>
      </c>
    </row>
    <row r="138" spans="1:11" ht="14.45" customHeight="1" thickBot="1" x14ac:dyDescent="0.25">
      <c r="A138" s="360" t="s">
        <v>315</v>
      </c>
      <c r="B138" s="338">
        <v>133.88959628331199</v>
      </c>
      <c r="C138" s="338">
        <v>112.13939000000001</v>
      </c>
      <c r="D138" s="339">
        <v>-21.750206283312</v>
      </c>
      <c r="E138" s="340">
        <v>0.83755118480299995</v>
      </c>
      <c r="F138" s="338">
        <v>150.56957828616299</v>
      </c>
      <c r="G138" s="339">
        <v>150.56957828616299</v>
      </c>
      <c r="H138" s="341">
        <v>8.4678199999999997</v>
      </c>
      <c r="I138" s="338">
        <v>118.84518</v>
      </c>
      <c r="J138" s="339">
        <v>-31.724398286162</v>
      </c>
      <c r="K138" s="342">
        <v>0.78930406362700001</v>
      </c>
    </row>
    <row r="139" spans="1:11" ht="14.45" customHeight="1" thickBot="1" x14ac:dyDescent="0.25">
      <c r="A139" s="359" t="s">
        <v>316</v>
      </c>
      <c r="B139" s="343">
        <v>0</v>
      </c>
      <c r="C139" s="343">
        <v>16.581</v>
      </c>
      <c r="D139" s="344">
        <v>16.581</v>
      </c>
      <c r="E139" s="351" t="s">
        <v>209</v>
      </c>
      <c r="F139" s="343">
        <v>0</v>
      </c>
      <c r="G139" s="344">
        <v>0</v>
      </c>
      <c r="H139" s="346">
        <v>0</v>
      </c>
      <c r="I139" s="343">
        <v>19.471</v>
      </c>
      <c r="J139" s="344">
        <v>19.471</v>
      </c>
      <c r="K139" s="347" t="s">
        <v>209</v>
      </c>
    </row>
    <row r="140" spans="1:11" ht="14.45" customHeight="1" thickBot="1" x14ac:dyDescent="0.25">
      <c r="A140" s="360" t="s">
        <v>317</v>
      </c>
      <c r="B140" s="338">
        <v>0</v>
      </c>
      <c r="C140" s="338">
        <v>16.581</v>
      </c>
      <c r="D140" s="339">
        <v>16.581</v>
      </c>
      <c r="E140" s="350" t="s">
        <v>209</v>
      </c>
      <c r="F140" s="338">
        <v>0</v>
      </c>
      <c r="G140" s="339">
        <v>0</v>
      </c>
      <c r="H140" s="341">
        <v>0</v>
      </c>
      <c r="I140" s="338">
        <v>19.471</v>
      </c>
      <c r="J140" s="339">
        <v>19.471</v>
      </c>
      <c r="K140" s="348" t="s">
        <v>209</v>
      </c>
    </row>
    <row r="141" spans="1:11" ht="14.45" customHeight="1" thickBot="1" x14ac:dyDescent="0.25">
      <c r="A141" s="359" t="s">
        <v>318</v>
      </c>
      <c r="B141" s="343">
        <v>310.53604730096498</v>
      </c>
      <c r="C141" s="343">
        <v>377.07163000000003</v>
      </c>
      <c r="D141" s="344">
        <v>66.535582699035004</v>
      </c>
      <c r="E141" s="345">
        <v>1.2142604160679999</v>
      </c>
      <c r="F141" s="343">
        <v>285.51917714295303</v>
      </c>
      <c r="G141" s="344">
        <v>285.51917714295303</v>
      </c>
      <c r="H141" s="346">
        <v>30.786729999999999</v>
      </c>
      <c r="I141" s="343">
        <v>362.06999000000002</v>
      </c>
      <c r="J141" s="344">
        <v>76.550812857047006</v>
      </c>
      <c r="K141" s="349">
        <v>1.268110932593</v>
      </c>
    </row>
    <row r="142" spans="1:11" ht="14.45" customHeight="1" thickBot="1" x14ac:dyDescent="0.25">
      <c r="A142" s="360" t="s">
        <v>319</v>
      </c>
      <c r="B142" s="338">
        <v>310.53604730096498</v>
      </c>
      <c r="C142" s="338">
        <v>377.07163000000003</v>
      </c>
      <c r="D142" s="339">
        <v>66.535582699035004</v>
      </c>
      <c r="E142" s="340">
        <v>1.2142604160679999</v>
      </c>
      <c r="F142" s="338">
        <v>285.51917714295303</v>
      </c>
      <c r="G142" s="339">
        <v>285.51917714295303</v>
      </c>
      <c r="H142" s="341">
        <v>30.786729999999999</v>
      </c>
      <c r="I142" s="338">
        <v>362.06999000000002</v>
      </c>
      <c r="J142" s="339">
        <v>76.550812857047006</v>
      </c>
      <c r="K142" s="342">
        <v>1.268110932593</v>
      </c>
    </row>
    <row r="143" spans="1:11" ht="14.45" customHeight="1" thickBot="1" x14ac:dyDescent="0.25">
      <c r="A143" s="364"/>
      <c r="B143" s="338">
        <v>-4298.68755360453</v>
      </c>
      <c r="C143" s="338">
        <v>-4871.4599200000102</v>
      </c>
      <c r="D143" s="339">
        <v>-572.77236639548505</v>
      </c>
      <c r="E143" s="340">
        <v>1.1332435445119999</v>
      </c>
      <c r="F143" s="338">
        <v>-4703.1252383669698</v>
      </c>
      <c r="G143" s="339">
        <v>-4703.1252383669698</v>
      </c>
      <c r="H143" s="341">
        <v>-427.70416999999998</v>
      </c>
      <c r="I143" s="338">
        <v>-4486.7752799999998</v>
      </c>
      <c r="J143" s="339">
        <v>216.34995836697701</v>
      </c>
      <c r="K143" s="342">
        <v>0.95399868227999995</v>
      </c>
    </row>
    <row r="144" spans="1:11" ht="14.45" customHeight="1" thickBot="1" x14ac:dyDescent="0.25">
      <c r="A144" s="365" t="s">
        <v>46</v>
      </c>
      <c r="B144" s="352">
        <v>-4298.68755360453</v>
      </c>
      <c r="C144" s="352">
        <v>-4871.4599200000102</v>
      </c>
      <c r="D144" s="353">
        <v>-572.77236639548403</v>
      </c>
      <c r="E144" s="354">
        <v>-0.96523259573099995</v>
      </c>
      <c r="F144" s="352">
        <v>-4703.1252383669698</v>
      </c>
      <c r="G144" s="353">
        <v>-4703.1252383669698</v>
      </c>
      <c r="H144" s="352">
        <v>-427.70416999999998</v>
      </c>
      <c r="I144" s="352">
        <v>-4486.7752799999998</v>
      </c>
      <c r="J144" s="353">
        <v>216.349958366978</v>
      </c>
      <c r="K144" s="355">
        <v>0.95399868227999995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FE120C71-9575-4B54-A571-289A2388D466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337" t="s">
        <v>185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5" customHeight="1" thickBot="1" x14ac:dyDescent="0.2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5" customHeight="1" x14ac:dyDescent="0.2">
      <c r="A5" s="366" t="s">
        <v>320</v>
      </c>
      <c r="B5" s="367" t="s">
        <v>321</v>
      </c>
      <c r="C5" s="368" t="s">
        <v>322</v>
      </c>
      <c r="D5" s="368" t="s">
        <v>322</v>
      </c>
      <c r="E5" s="368"/>
      <c r="F5" s="368" t="s">
        <v>322</v>
      </c>
      <c r="G5" s="368" t="s">
        <v>322</v>
      </c>
      <c r="H5" s="368" t="s">
        <v>322</v>
      </c>
      <c r="I5" s="369" t="s">
        <v>322</v>
      </c>
      <c r="J5" s="370" t="s">
        <v>48</v>
      </c>
    </row>
    <row r="6" spans="1:10" ht="14.45" customHeight="1" x14ac:dyDescent="0.2">
      <c r="A6" s="366" t="s">
        <v>320</v>
      </c>
      <c r="B6" s="367" t="s">
        <v>323</v>
      </c>
      <c r="C6" s="368">
        <v>0.73538999999999999</v>
      </c>
      <c r="D6" s="368">
        <v>0.70121</v>
      </c>
      <c r="E6" s="368"/>
      <c r="F6" s="368">
        <v>0</v>
      </c>
      <c r="G6" s="368">
        <v>0</v>
      </c>
      <c r="H6" s="368">
        <v>0</v>
      </c>
      <c r="I6" s="369" t="s">
        <v>322</v>
      </c>
      <c r="J6" s="370" t="s">
        <v>1</v>
      </c>
    </row>
    <row r="7" spans="1:10" ht="14.45" customHeight="1" x14ac:dyDescent="0.2">
      <c r="A7" s="366" t="s">
        <v>320</v>
      </c>
      <c r="B7" s="367" t="s">
        <v>324</v>
      </c>
      <c r="C7" s="368">
        <v>0.73538999999999999</v>
      </c>
      <c r="D7" s="368">
        <v>0.70121</v>
      </c>
      <c r="E7" s="368"/>
      <c r="F7" s="368">
        <v>0</v>
      </c>
      <c r="G7" s="368">
        <v>0</v>
      </c>
      <c r="H7" s="368">
        <v>0</v>
      </c>
      <c r="I7" s="369" t="s">
        <v>322</v>
      </c>
      <c r="J7" s="370" t="s">
        <v>325</v>
      </c>
    </row>
    <row r="9" spans="1:10" ht="14.45" customHeight="1" x14ac:dyDescent="0.2">
      <c r="A9" s="366" t="s">
        <v>320</v>
      </c>
      <c r="B9" s="367" t="s">
        <v>321</v>
      </c>
      <c r="C9" s="368" t="s">
        <v>322</v>
      </c>
      <c r="D9" s="368" t="s">
        <v>322</v>
      </c>
      <c r="E9" s="368"/>
      <c r="F9" s="368" t="s">
        <v>322</v>
      </c>
      <c r="G9" s="368" t="s">
        <v>322</v>
      </c>
      <c r="H9" s="368" t="s">
        <v>322</v>
      </c>
      <c r="I9" s="369" t="s">
        <v>322</v>
      </c>
      <c r="J9" s="370" t="s">
        <v>48</v>
      </c>
    </row>
    <row r="10" spans="1:10" ht="14.45" customHeight="1" x14ac:dyDescent="0.2">
      <c r="A10" s="366" t="s">
        <v>326</v>
      </c>
      <c r="B10" s="367" t="s">
        <v>321</v>
      </c>
      <c r="C10" s="368" t="s">
        <v>322</v>
      </c>
      <c r="D10" s="368" t="s">
        <v>322</v>
      </c>
      <c r="E10" s="368"/>
      <c r="F10" s="368" t="s">
        <v>322</v>
      </c>
      <c r="G10" s="368" t="s">
        <v>322</v>
      </c>
      <c r="H10" s="368" t="s">
        <v>322</v>
      </c>
      <c r="I10" s="369" t="s">
        <v>322</v>
      </c>
      <c r="J10" s="370" t="s">
        <v>0</v>
      </c>
    </row>
    <row r="11" spans="1:10" ht="14.45" customHeight="1" x14ac:dyDescent="0.2">
      <c r="A11" s="366" t="s">
        <v>326</v>
      </c>
      <c r="B11" s="367" t="s">
        <v>323</v>
      </c>
      <c r="C11" s="368">
        <v>0.73538999999999999</v>
      </c>
      <c r="D11" s="368">
        <v>0.70121</v>
      </c>
      <c r="E11" s="368"/>
      <c r="F11" s="368">
        <v>0</v>
      </c>
      <c r="G11" s="368">
        <v>0</v>
      </c>
      <c r="H11" s="368">
        <v>0</v>
      </c>
      <c r="I11" s="369" t="s">
        <v>322</v>
      </c>
      <c r="J11" s="370" t="s">
        <v>1</v>
      </c>
    </row>
    <row r="12" spans="1:10" ht="14.45" customHeight="1" x14ac:dyDescent="0.2">
      <c r="A12" s="366" t="s">
        <v>326</v>
      </c>
      <c r="B12" s="367" t="s">
        <v>324</v>
      </c>
      <c r="C12" s="368">
        <v>0.73538999999999999</v>
      </c>
      <c r="D12" s="368">
        <v>0.70121</v>
      </c>
      <c r="E12" s="368"/>
      <c r="F12" s="368">
        <v>0</v>
      </c>
      <c r="G12" s="368">
        <v>0</v>
      </c>
      <c r="H12" s="368">
        <v>0</v>
      </c>
      <c r="I12" s="369" t="s">
        <v>322</v>
      </c>
      <c r="J12" s="370" t="s">
        <v>327</v>
      </c>
    </row>
    <row r="13" spans="1:10" ht="14.45" customHeight="1" x14ac:dyDescent="0.2">
      <c r="A13" s="366" t="s">
        <v>322</v>
      </c>
      <c r="B13" s="367" t="s">
        <v>322</v>
      </c>
      <c r="C13" s="368" t="s">
        <v>322</v>
      </c>
      <c r="D13" s="368" t="s">
        <v>322</v>
      </c>
      <c r="E13" s="368"/>
      <c r="F13" s="368" t="s">
        <v>322</v>
      </c>
      <c r="G13" s="368" t="s">
        <v>322</v>
      </c>
      <c r="H13" s="368" t="s">
        <v>322</v>
      </c>
      <c r="I13" s="369" t="s">
        <v>322</v>
      </c>
      <c r="J13" s="370" t="s">
        <v>328</v>
      </c>
    </row>
    <row r="14" spans="1:10" ht="14.45" customHeight="1" x14ac:dyDescent="0.2">
      <c r="A14" s="366" t="s">
        <v>320</v>
      </c>
      <c r="B14" s="367" t="s">
        <v>324</v>
      </c>
      <c r="C14" s="368">
        <v>0.73538999999999999</v>
      </c>
      <c r="D14" s="368">
        <v>0.70121</v>
      </c>
      <c r="E14" s="368"/>
      <c r="F14" s="368">
        <v>0</v>
      </c>
      <c r="G14" s="368">
        <v>0</v>
      </c>
      <c r="H14" s="368">
        <v>0</v>
      </c>
      <c r="I14" s="369" t="s">
        <v>322</v>
      </c>
      <c r="J14" s="370" t="s">
        <v>325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D3562AAF-0D92-4BB3-8E3A-52A1E7E38A75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5" customHeight="1" thickBot="1" x14ac:dyDescent="0.25">
      <c r="A2" s="337" t="s">
        <v>185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9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7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5" customHeight="1" thickBot="1" x14ac:dyDescent="0.25">
      <c r="A5" s="371" t="s">
        <v>118</v>
      </c>
      <c r="B5" s="372" t="s">
        <v>120</v>
      </c>
      <c r="C5" s="372" t="s">
        <v>121</v>
      </c>
      <c r="D5" s="372" t="s">
        <v>122</v>
      </c>
      <c r="E5" s="373" t="s">
        <v>123</v>
      </c>
      <c r="F5" s="374" t="s">
        <v>120</v>
      </c>
      <c r="G5" s="375" t="s">
        <v>121</v>
      </c>
      <c r="H5" s="375" t="s">
        <v>122</v>
      </c>
      <c r="I5" s="376" t="s">
        <v>123</v>
      </c>
      <c r="J5" s="372" t="s">
        <v>120</v>
      </c>
      <c r="K5" s="372" t="s">
        <v>121</v>
      </c>
      <c r="L5" s="372" t="s">
        <v>122</v>
      </c>
      <c r="M5" s="373" t="s">
        <v>123</v>
      </c>
      <c r="N5" s="374" t="s">
        <v>120</v>
      </c>
      <c r="O5" s="375" t="s">
        <v>121</v>
      </c>
      <c r="P5" s="375" t="s">
        <v>122</v>
      </c>
      <c r="Q5" s="376" t="s">
        <v>123</v>
      </c>
    </row>
    <row r="6" spans="1:17" ht="14.45" customHeight="1" x14ac:dyDescent="0.2">
      <c r="A6" s="383" t="s">
        <v>329</v>
      </c>
      <c r="B6" s="387"/>
      <c r="C6" s="377"/>
      <c r="D6" s="377"/>
      <c r="E6" s="389"/>
      <c r="F6" s="385"/>
      <c r="G6" s="378"/>
      <c r="H6" s="378"/>
      <c r="I6" s="391"/>
      <c r="J6" s="387"/>
      <c r="K6" s="377"/>
      <c r="L6" s="377"/>
      <c r="M6" s="389"/>
      <c r="N6" s="385"/>
      <c r="O6" s="378"/>
      <c r="P6" s="378"/>
      <c r="Q6" s="379"/>
    </row>
    <row r="7" spans="1:17" ht="14.45" customHeight="1" thickBot="1" x14ac:dyDescent="0.25">
      <c r="A7" s="384" t="s">
        <v>330</v>
      </c>
      <c r="B7" s="388">
        <v>9</v>
      </c>
      <c r="C7" s="380"/>
      <c r="D7" s="380"/>
      <c r="E7" s="390"/>
      <c r="F7" s="386">
        <v>1</v>
      </c>
      <c r="G7" s="381">
        <v>0</v>
      </c>
      <c r="H7" s="381">
        <v>0</v>
      </c>
      <c r="I7" s="392">
        <v>0</v>
      </c>
      <c r="J7" s="388">
        <v>7</v>
      </c>
      <c r="K7" s="380"/>
      <c r="L7" s="380"/>
      <c r="M7" s="390"/>
      <c r="N7" s="386">
        <v>1</v>
      </c>
      <c r="O7" s="381">
        <v>0</v>
      </c>
      <c r="P7" s="381">
        <v>0</v>
      </c>
      <c r="Q7" s="38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AD969A36-1F08-42DC-B4C7-006485693F43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337" t="s">
        <v>185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5" customHeight="1" thickBot="1" x14ac:dyDescent="0.2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5" customHeight="1" x14ac:dyDescent="0.2">
      <c r="A5" s="366" t="s">
        <v>320</v>
      </c>
      <c r="B5" s="367" t="s">
        <v>321</v>
      </c>
      <c r="C5" s="368" t="s">
        <v>322</v>
      </c>
      <c r="D5" s="368" t="s">
        <v>322</v>
      </c>
      <c r="E5" s="368"/>
      <c r="F5" s="368" t="s">
        <v>322</v>
      </c>
      <c r="G5" s="368" t="s">
        <v>322</v>
      </c>
      <c r="H5" s="368" t="s">
        <v>322</v>
      </c>
      <c r="I5" s="369" t="s">
        <v>322</v>
      </c>
      <c r="J5" s="370" t="s">
        <v>48</v>
      </c>
    </row>
    <row r="6" spans="1:10" ht="14.45" customHeight="1" x14ac:dyDescent="0.2">
      <c r="A6" s="366" t="s">
        <v>320</v>
      </c>
      <c r="B6" s="367" t="s">
        <v>331</v>
      </c>
      <c r="C6" s="368">
        <v>57.446369999999995</v>
      </c>
      <c r="D6" s="368">
        <v>52.811570000000003</v>
      </c>
      <c r="E6" s="368"/>
      <c r="F6" s="368">
        <v>54.260129999999997</v>
      </c>
      <c r="G6" s="368">
        <v>62</v>
      </c>
      <c r="H6" s="368">
        <v>-7.7398700000000034</v>
      </c>
      <c r="I6" s="369">
        <v>0.8751633870967741</v>
      </c>
      <c r="J6" s="370" t="s">
        <v>1</v>
      </c>
    </row>
    <row r="7" spans="1:10" ht="14.45" customHeight="1" x14ac:dyDescent="0.2">
      <c r="A7" s="366" t="s">
        <v>320</v>
      </c>
      <c r="B7" s="367" t="s">
        <v>332</v>
      </c>
      <c r="C7" s="368">
        <v>2.42</v>
      </c>
      <c r="D7" s="368">
        <v>2.42</v>
      </c>
      <c r="E7" s="368"/>
      <c r="F7" s="368">
        <v>2.1779999999999999</v>
      </c>
      <c r="G7" s="368">
        <v>3</v>
      </c>
      <c r="H7" s="368">
        <v>-0.82200000000000006</v>
      </c>
      <c r="I7" s="369">
        <v>0.72599999999999998</v>
      </c>
      <c r="J7" s="370" t="s">
        <v>1</v>
      </c>
    </row>
    <row r="8" spans="1:10" ht="14.45" customHeight="1" x14ac:dyDescent="0.2">
      <c r="A8" s="366" t="s">
        <v>320</v>
      </c>
      <c r="B8" s="367" t="s">
        <v>333</v>
      </c>
      <c r="C8" s="368">
        <v>0.27600000000000002</v>
      </c>
      <c r="D8" s="368">
        <v>0</v>
      </c>
      <c r="E8" s="368"/>
      <c r="F8" s="368">
        <v>0</v>
      </c>
      <c r="G8" s="368">
        <v>0</v>
      </c>
      <c r="H8" s="368">
        <v>0</v>
      </c>
      <c r="I8" s="369" t="s">
        <v>322</v>
      </c>
      <c r="J8" s="370" t="s">
        <v>1</v>
      </c>
    </row>
    <row r="9" spans="1:10" ht="14.45" customHeight="1" x14ac:dyDescent="0.2">
      <c r="A9" s="366" t="s">
        <v>320</v>
      </c>
      <c r="B9" s="367" t="s">
        <v>324</v>
      </c>
      <c r="C9" s="368">
        <v>60.14237</v>
      </c>
      <c r="D9" s="368">
        <v>55.231570000000005</v>
      </c>
      <c r="E9" s="368"/>
      <c r="F9" s="368">
        <v>56.438129999999994</v>
      </c>
      <c r="G9" s="368">
        <v>65</v>
      </c>
      <c r="H9" s="368">
        <v>-8.5618700000000061</v>
      </c>
      <c r="I9" s="369">
        <v>0.868278923076923</v>
      </c>
      <c r="J9" s="370" t="s">
        <v>325</v>
      </c>
    </row>
    <row r="11" spans="1:10" ht="14.45" customHeight="1" x14ac:dyDescent="0.2">
      <c r="A11" s="366" t="s">
        <v>320</v>
      </c>
      <c r="B11" s="367" t="s">
        <v>321</v>
      </c>
      <c r="C11" s="368" t="s">
        <v>322</v>
      </c>
      <c r="D11" s="368" t="s">
        <v>322</v>
      </c>
      <c r="E11" s="368"/>
      <c r="F11" s="368" t="s">
        <v>322</v>
      </c>
      <c r="G11" s="368" t="s">
        <v>322</v>
      </c>
      <c r="H11" s="368" t="s">
        <v>322</v>
      </c>
      <c r="I11" s="369" t="s">
        <v>322</v>
      </c>
      <c r="J11" s="370" t="s">
        <v>48</v>
      </c>
    </row>
    <row r="12" spans="1:10" ht="14.45" customHeight="1" x14ac:dyDescent="0.2">
      <c r="A12" s="366" t="s">
        <v>326</v>
      </c>
      <c r="B12" s="367" t="s">
        <v>321</v>
      </c>
      <c r="C12" s="368" t="s">
        <v>322</v>
      </c>
      <c r="D12" s="368" t="s">
        <v>322</v>
      </c>
      <c r="E12" s="368"/>
      <c r="F12" s="368" t="s">
        <v>322</v>
      </c>
      <c r="G12" s="368" t="s">
        <v>322</v>
      </c>
      <c r="H12" s="368" t="s">
        <v>322</v>
      </c>
      <c r="I12" s="369" t="s">
        <v>322</v>
      </c>
      <c r="J12" s="370" t="s">
        <v>0</v>
      </c>
    </row>
    <row r="13" spans="1:10" ht="14.45" customHeight="1" x14ac:dyDescent="0.2">
      <c r="A13" s="366" t="s">
        <v>326</v>
      </c>
      <c r="B13" s="367" t="s">
        <v>331</v>
      </c>
      <c r="C13" s="368">
        <v>57.446369999999995</v>
      </c>
      <c r="D13" s="368">
        <v>52.811570000000003</v>
      </c>
      <c r="E13" s="368"/>
      <c r="F13" s="368">
        <v>54.260129999999997</v>
      </c>
      <c r="G13" s="368">
        <v>62</v>
      </c>
      <c r="H13" s="368">
        <v>-7.7398700000000034</v>
      </c>
      <c r="I13" s="369">
        <v>0.8751633870967741</v>
      </c>
      <c r="J13" s="370" t="s">
        <v>1</v>
      </c>
    </row>
    <row r="14" spans="1:10" ht="14.45" customHeight="1" x14ac:dyDescent="0.2">
      <c r="A14" s="366" t="s">
        <v>326</v>
      </c>
      <c r="B14" s="367" t="s">
        <v>332</v>
      </c>
      <c r="C14" s="368">
        <v>2.42</v>
      </c>
      <c r="D14" s="368">
        <v>2.42</v>
      </c>
      <c r="E14" s="368"/>
      <c r="F14" s="368">
        <v>2.1779999999999999</v>
      </c>
      <c r="G14" s="368">
        <v>3</v>
      </c>
      <c r="H14" s="368">
        <v>-0.82200000000000006</v>
      </c>
      <c r="I14" s="369">
        <v>0.72599999999999998</v>
      </c>
      <c r="J14" s="370" t="s">
        <v>1</v>
      </c>
    </row>
    <row r="15" spans="1:10" ht="14.45" customHeight="1" x14ac:dyDescent="0.2">
      <c r="A15" s="366" t="s">
        <v>326</v>
      </c>
      <c r="B15" s="367" t="s">
        <v>333</v>
      </c>
      <c r="C15" s="368">
        <v>0.27600000000000002</v>
      </c>
      <c r="D15" s="368">
        <v>0</v>
      </c>
      <c r="E15" s="368"/>
      <c r="F15" s="368">
        <v>0</v>
      </c>
      <c r="G15" s="368">
        <v>0</v>
      </c>
      <c r="H15" s="368">
        <v>0</v>
      </c>
      <c r="I15" s="369" t="s">
        <v>322</v>
      </c>
      <c r="J15" s="370" t="s">
        <v>1</v>
      </c>
    </row>
    <row r="16" spans="1:10" ht="14.45" customHeight="1" x14ac:dyDescent="0.2">
      <c r="A16" s="366" t="s">
        <v>326</v>
      </c>
      <c r="B16" s="367" t="s">
        <v>324</v>
      </c>
      <c r="C16" s="368">
        <v>60.14237</v>
      </c>
      <c r="D16" s="368">
        <v>55.231570000000005</v>
      </c>
      <c r="E16" s="368"/>
      <c r="F16" s="368">
        <v>56.438129999999994</v>
      </c>
      <c r="G16" s="368">
        <v>65</v>
      </c>
      <c r="H16" s="368">
        <v>-8.5618700000000061</v>
      </c>
      <c r="I16" s="369">
        <v>0.868278923076923</v>
      </c>
      <c r="J16" s="370" t="s">
        <v>327</v>
      </c>
    </row>
    <row r="17" spans="1:10" ht="14.45" customHeight="1" x14ac:dyDescent="0.2">
      <c r="A17" s="366" t="s">
        <v>322</v>
      </c>
      <c r="B17" s="367" t="s">
        <v>322</v>
      </c>
      <c r="C17" s="368" t="s">
        <v>322</v>
      </c>
      <c r="D17" s="368" t="s">
        <v>322</v>
      </c>
      <c r="E17" s="368"/>
      <c r="F17" s="368" t="s">
        <v>322</v>
      </c>
      <c r="G17" s="368" t="s">
        <v>322</v>
      </c>
      <c r="H17" s="368" t="s">
        <v>322</v>
      </c>
      <c r="I17" s="369" t="s">
        <v>322</v>
      </c>
      <c r="J17" s="370" t="s">
        <v>328</v>
      </c>
    </row>
    <row r="18" spans="1:10" ht="14.45" customHeight="1" x14ac:dyDescent="0.2">
      <c r="A18" s="366" t="s">
        <v>320</v>
      </c>
      <c r="B18" s="367" t="s">
        <v>324</v>
      </c>
      <c r="C18" s="368">
        <v>60.14237</v>
      </c>
      <c r="D18" s="368">
        <v>55.231570000000005</v>
      </c>
      <c r="E18" s="368"/>
      <c r="F18" s="368">
        <v>56.438129999999994</v>
      </c>
      <c r="G18" s="368">
        <v>65</v>
      </c>
      <c r="H18" s="368">
        <v>-8.5618700000000061</v>
      </c>
      <c r="I18" s="369">
        <v>0.868278923076923</v>
      </c>
      <c r="J18" s="370" t="s">
        <v>325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8C7DED26-4FB0-46C7-802D-35DECBEE564A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0" t="s">
        <v>360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5" customHeight="1" thickBot="1" x14ac:dyDescent="0.25">
      <c r="A2" s="337" t="s">
        <v>185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11.209161831534725</v>
      </c>
      <c r="J3" s="71">
        <f>SUBTOTAL(9,J5:J1048576)</f>
        <v>5035</v>
      </c>
      <c r="K3" s="72">
        <f>SUBTOTAL(9,K5:K1048576)</f>
        <v>56438.129821777344</v>
      </c>
    </row>
    <row r="4" spans="1:11" s="162" customFormat="1" ht="14.45" customHeight="1" thickBot="1" x14ac:dyDescent="0.25">
      <c r="A4" s="393" t="s">
        <v>3</v>
      </c>
      <c r="B4" s="394" t="s">
        <v>4</v>
      </c>
      <c r="C4" s="394" t="s">
        <v>0</v>
      </c>
      <c r="D4" s="394" t="s">
        <v>5</v>
      </c>
      <c r="E4" s="394" t="s">
        <v>6</v>
      </c>
      <c r="F4" s="394" t="s">
        <v>1</v>
      </c>
      <c r="G4" s="394" t="s">
        <v>49</v>
      </c>
      <c r="H4" s="395" t="s">
        <v>7</v>
      </c>
      <c r="I4" s="396" t="s">
        <v>75</v>
      </c>
      <c r="J4" s="396" t="s">
        <v>8</v>
      </c>
      <c r="K4" s="397" t="s">
        <v>83</v>
      </c>
    </row>
    <row r="5" spans="1:11" ht="14.45" customHeight="1" x14ac:dyDescent="0.2">
      <c r="A5" s="398" t="s">
        <v>320</v>
      </c>
      <c r="B5" s="399" t="s">
        <v>321</v>
      </c>
      <c r="C5" s="400" t="s">
        <v>326</v>
      </c>
      <c r="D5" s="401" t="s">
        <v>321</v>
      </c>
      <c r="E5" s="400" t="s">
        <v>334</v>
      </c>
      <c r="F5" s="401" t="s">
        <v>335</v>
      </c>
      <c r="G5" s="400" t="s">
        <v>336</v>
      </c>
      <c r="H5" s="400" t="s">
        <v>337</v>
      </c>
      <c r="I5" s="377">
        <v>12.307345563715154</v>
      </c>
      <c r="J5" s="377">
        <v>520</v>
      </c>
      <c r="K5" s="389">
        <v>6399.2499694824219</v>
      </c>
    </row>
    <row r="6" spans="1:11" ht="14.45" customHeight="1" x14ac:dyDescent="0.2">
      <c r="A6" s="402" t="s">
        <v>320</v>
      </c>
      <c r="B6" s="403" t="s">
        <v>321</v>
      </c>
      <c r="C6" s="404" t="s">
        <v>326</v>
      </c>
      <c r="D6" s="405" t="s">
        <v>321</v>
      </c>
      <c r="E6" s="404" t="s">
        <v>334</v>
      </c>
      <c r="F6" s="405" t="s">
        <v>335</v>
      </c>
      <c r="G6" s="404" t="s">
        <v>338</v>
      </c>
      <c r="H6" s="404" t="s">
        <v>339</v>
      </c>
      <c r="I6" s="406">
        <v>312.17999267578125</v>
      </c>
      <c r="J6" s="406">
        <v>1</v>
      </c>
      <c r="K6" s="407">
        <v>312.17999267578125</v>
      </c>
    </row>
    <row r="7" spans="1:11" ht="14.45" customHeight="1" x14ac:dyDescent="0.2">
      <c r="A7" s="402" t="s">
        <v>320</v>
      </c>
      <c r="B7" s="403" t="s">
        <v>321</v>
      </c>
      <c r="C7" s="404" t="s">
        <v>326</v>
      </c>
      <c r="D7" s="405" t="s">
        <v>321</v>
      </c>
      <c r="E7" s="404" t="s">
        <v>334</v>
      </c>
      <c r="F7" s="405" t="s">
        <v>335</v>
      </c>
      <c r="G7" s="404" t="s">
        <v>340</v>
      </c>
      <c r="H7" s="404" t="s">
        <v>341</v>
      </c>
      <c r="I7" s="406">
        <v>15.548750241597494</v>
      </c>
      <c r="J7" s="406">
        <v>220</v>
      </c>
      <c r="K7" s="407">
        <v>3420.7900390625</v>
      </c>
    </row>
    <row r="8" spans="1:11" ht="14.45" customHeight="1" x14ac:dyDescent="0.2">
      <c r="A8" s="402" t="s">
        <v>320</v>
      </c>
      <c r="B8" s="403" t="s">
        <v>321</v>
      </c>
      <c r="C8" s="404" t="s">
        <v>326</v>
      </c>
      <c r="D8" s="405" t="s">
        <v>321</v>
      </c>
      <c r="E8" s="404" t="s">
        <v>334</v>
      </c>
      <c r="F8" s="405" t="s">
        <v>335</v>
      </c>
      <c r="G8" s="404" t="s">
        <v>342</v>
      </c>
      <c r="H8" s="404" t="s">
        <v>343</v>
      </c>
      <c r="I8" s="406">
        <v>1524.5999755859375</v>
      </c>
      <c r="J8" s="406">
        <v>1</v>
      </c>
      <c r="K8" s="407">
        <v>1524.5999755859375</v>
      </c>
    </row>
    <row r="9" spans="1:11" ht="14.45" customHeight="1" x14ac:dyDescent="0.2">
      <c r="A9" s="402" t="s">
        <v>320</v>
      </c>
      <c r="B9" s="403" t="s">
        <v>321</v>
      </c>
      <c r="C9" s="404" t="s">
        <v>326</v>
      </c>
      <c r="D9" s="405" t="s">
        <v>321</v>
      </c>
      <c r="E9" s="404" t="s">
        <v>334</v>
      </c>
      <c r="F9" s="405" t="s">
        <v>335</v>
      </c>
      <c r="G9" s="404" t="s">
        <v>344</v>
      </c>
      <c r="H9" s="404" t="s">
        <v>345</v>
      </c>
      <c r="I9" s="406">
        <v>15.813800130571638</v>
      </c>
      <c r="J9" s="406">
        <v>1100</v>
      </c>
      <c r="K9" s="407">
        <v>17396.6298828125</v>
      </c>
    </row>
    <row r="10" spans="1:11" ht="14.45" customHeight="1" x14ac:dyDescent="0.2">
      <c r="A10" s="402" t="s">
        <v>320</v>
      </c>
      <c r="B10" s="403" t="s">
        <v>321</v>
      </c>
      <c r="C10" s="404" t="s">
        <v>326</v>
      </c>
      <c r="D10" s="405" t="s">
        <v>321</v>
      </c>
      <c r="E10" s="404" t="s">
        <v>334</v>
      </c>
      <c r="F10" s="405" t="s">
        <v>335</v>
      </c>
      <c r="G10" s="404" t="s">
        <v>344</v>
      </c>
      <c r="H10" s="404" t="s">
        <v>346</v>
      </c>
      <c r="I10" s="406">
        <v>15.815471376691546</v>
      </c>
      <c r="J10" s="406">
        <v>1000</v>
      </c>
      <c r="K10" s="407">
        <v>15814.989990234375</v>
      </c>
    </row>
    <row r="11" spans="1:11" ht="14.45" customHeight="1" x14ac:dyDescent="0.2">
      <c r="A11" s="402" t="s">
        <v>320</v>
      </c>
      <c r="B11" s="403" t="s">
        <v>321</v>
      </c>
      <c r="C11" s="404" t="s">
        <v>326</v>
      </c>
      <c r="D11" s="405" t="s">
        <v>321</v>
      </c>
      <c r="E11" s="404" t="s">
        <v>334</v>
      </c>
      <c r="F11" s="405" t="s">
        <v>335</v>
      </c>
      <c r="G11" s="404" t="s">
        <v>347</v>
      </c>
      <c r="H11" s="404" t="s">
        <v>348</v>
      </c>
      <c r="I11" s="406">
        <v>193.60000610351563</v>
      </c>
      <c r="J11" s="406">
        <v>2</v>
      </c>
      <c r="K11" s="407">
        <v>387.20001220703125</v>
      </c>
    </row>
    <row r="12" spans="1:11" ht="14.45" customHeight="1" x14ac:dyDescent="0.2">
      <c r="A12" s="402" t="s">
        <v>320</v>
      </c>
      <c r="B12" s="403" t="s">
        <v>321</v>
      </c>
      <c r="C12" s="404" t="s">
        <v>326</v>
      </c>
      <c r="D12" s="405" t="s">
        <v>321</v>
      </c>
      <c r="E12" s="404" t="s">
        <v>334</v>
      </c>
      <c r="F12" s="405" t="s">
        <v>335</v>
      </c>
      <c r="G12" s="404" t="s">
        <v>349</v>
      </c>
      <c r="H12" s="404" t="s">
        <v>350</v>
      </c>
      <c r="I12" s="406">
        <v>2087.25</v>
      </c>
      <c r="J12" s="406">
        <v>1</v>
      </c>
      <c r="K12" s="407">
        <v>2087.25</v>
      </c>
    </row>
    <row r="13" spans="1:11" ht="14.45" customHeight="1" x14ac:dyDescent="0.2">
      <c r="A13" s="402" t="s">
        <v>320</v>
      </c>
      <c r="B13" s="403" t="s">
        <v>321</v>
      </c>
      <c r="C13" s="404" t="s">
        <v>326</v>
      </c>
      <c r="D13" s="405" t="s">
        <v>321</v>
      </c>
      <c r="E13" s="404" t="s">
        <v>334</v>
      </c>
      <c r="F13" s="405" t="s">
        <v>335</v>
      </c>
      <c r="G13" s="404" t="s">
        <v>351</v>
      </c>
      <c r="H13" s="404" t="s">
        <v>352</v>
      </c>
      <c r="I13" s="406">
        <v>19.120000839233398</v>
      </c>
      <c r="J13" s="406">
        <v>20</v>
      </c>
      <c r="K13" s="407">
        <v>382.39999389648438</v>
      </c>
    </row>
    <row r="14" spans="1:11" ht="14.45" customHeight="1" x14ac:dyDescent="0.2">
      <c r="A14" s="402" t="s">
        <v>320</v>
      </c>
      <c r="B14" s="403" t="s">
        <v>321</v>
      </c>
      <c r="C14" s="404" t="s">
        <v>326</v>
      </c>
      <c r="D14" s="405" t="s">
        <v>321</v>
      </c>
      <c r="E14" s="404" t="s">
        <v>334</v>
      </c>
      <c r="F14" s="405" t="s">
        <v>335</v>
      </c>
      <c r="G14" s="404" t="s">
        <v>351</v>
      </c>
      <c r="H14" s="404" t="s">
        <v>353</v>
      </c>
      <c r="I14" s="406">
        <v>18.158100128173828</v>
      </c>
      <c r="J14" s="406">
        <v>70</v>
      </c>
      <c r="K14" s="407">
        <v>1270.97998046875</v>
      </c>
    </row>
    <row r="15" spans="1:11" ht="14.45" customHeight="1" x14ac:dyDescent="0.2">
      <c r="A15" s="402" t="s">
        <v>320</v>
      </c>
      <c r="B15" s="403" t="s">
        <v>321</v>
      </c>
      <c r="C15" s="404" t="s">
        <v>326</v>
      </c>
      <c r="D15" s="405" t="s">
        <v>321</v>
      </c>
      <c r="E15" s="404" t="s">
        <v>334</v>
      </c>
      <c r="F15" s="405" t="s">
        <v>335</v>
      </c>
      <c r="G15" s="404" t="s">
        <v>354</v>
      </c>
      <c r="H15" s="404" t="s">
        <v>355</v>
      </c>
      <c r="I15" s="406">
        <v>17.546900033950806</v>
      </c>
      <c r="J15" s="406">
        <v>300</v>
      </c>
      <c r="K15" s="407">
        <v>5263.8599853515625</v>
      </c>
    </row>
    <row r="16" spans="1:11" ht="14.45" customHeight="1" thickBot="1" x14ac:dyDescent="0.25">
      <c r="A16" s="408" t="s">
        <v>320</v>
      </c>
      <c r="B16" s="409" t="s">
        <v>321</v>
      </c>
      <c r="C16" s="410" t="s">
        <v>326</v>
      </c>
      <c r="D16" s="411" t="s">
        <v>321</v>
      </c>
      <c r="E16" s="410" t="s">
        <v>356</v>
      </c>
      <c r="F16" s="411" t="s">
        <v>357</v>
      </c>
      <c r="G16" s="410" t="s">
        <v>358</v>
      </c>
      <c r="H16" s="410" t="s">
        <v>359</v>
      </c>
      <c r="I16" s="380">
        <v>1.2100000381469727</v>
      </c>
      <c r="J16" s="380">
        <v>1800</v>
      </c>
      <c r="K16" s="390">
        <v>2178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C1F9E70-E48E-4370-A554-2AB97CFCC701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2020-02-03T11:32:24Z</dcterms:modified>
</cp:coreProperties>
</file>